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Q:\SF - School Finance\Worksheets\Worksheet - Formula Simulations\"/>
    </mc:Choice>
  </mc:AlternateContent>
  <xr:revisionPtr revIDLastSave="0" documentId="8_{6E2F3A55-A0D2-4D3F-A429-1F4483971124}" xr6:coauthVersionLast="47" xr6:coauthVersionMax="47" xr10:uidLastSave="{00000000-0000-0000-0000-000000000000}"/>
  <bookViews>
    <workbookView xWindow="-120" yWindow="-120" windowWidth="29040" windowHeight="15840" tabRatio="967" xr2:uid="{00000000-000D-0000-FFFF-FFFF00000000}"/>
  </bookViews>
  <sheets>
    <sheet name="Disclaimer &amp; Changes" sheetId="7" r:id="rId1"/>
    <sheet name="PK" sheetId="59" r:id="rId2"/>
    <sheet name="Data Entry Page" sheetId="14" r:id="rId3"/>
    <sheet name="Formula Calculation" sheetId="2" r:id="rId4"/>
    <sheet name="WADA" sheetId="4" r:id="rId5"/>
    <sheet name="WAM" sheetId="50" r:id="rId6"/>
    <sheet name="Comb WAM &amp; WADA FY26" sheetId="51" r:id="rId7"/>
    <sheet name="Comb WAM &amp; WADA FY27" sheetId="54" r:id="rId8"/>
    <sheet name="Comb WAM &amp; WADA FY28" sheetId="55" r:id="rId9"/>
    <sheet name="Comb WAM &amp; WADA FY29" sheetId="56" r:id="rId10"/>
    <sheet name="Comb WAM &amp; WADA FY30" sheetId="57" r:id="rId11"/>
    <sheet name="Local (04-05) &amp; State (05-06)" sheetId="3" r:id="rId12"/>
    <sheet name="Small School Allocation" sheetId="5" r:id="rId13"/>
    <sheet name="June 2024 Prop C" sheetId="47" state="hidden" r:id="rId14"/>
    <sheet name="June 2024 Classroom Trust" sheetId="46" state="hidden" r:id="rId15"/>
    <sheet name="June 2023-24 BF Payment" sheetId="29" state="hidden" r:id="rId16"/>
    <sheet name="DVM" sheetId="8" state="hidden" r:id="rId17"/>
    <sheet name="June 2023 SS" sheetId="43" state="hidden" r:id="rId18"/>
    <sheet name="Local Effort 2007" sheetId="12" state="hidden" r:id="rId19"/>
    <sheet name="Local Effort 2022" sheetId="45" state="hidden" r:id="rId20"/>
    <sheet name="Local Effort 2023" sheetId="41" state="hidden" r:id="rId21"/>
    <sheet name="Local Effort 2024" sheetId="44" state="hidden" r:id="rId22"/>
    <sheet name="Local Effort 2025" sheetId="52" state="hidden" r:id="rId23"/>
    <sheet name="04-05 and 05-06 Revenue" sheetId="10" state="hidden" r:id="rId24"/>
    <sheet name="2006 WADA" sheetId="13" state="hidden" r:id="rId25"/>
    <sheet name="CEP" sheetId="24" state="hidden" r:id="rId26"/>
  </sheets>
  <externalReferences>
    <externalReference r:id="rId27"/>
  </externalReferences>
  <definedNames>
    <definedName name="_xlnm._FilterDatabase" localSheetId="8" hidden="1">'Comb WAM &amp; WADA FY28'!$A$1:$H$5</definedName>
    <definedName name="District_Code" localSheetId="6">'Comb WAM &amp; WADA FY26'!$C$3</definedName>
    <definedName name="District_Code" localSheetId="7">'Comb WAM &amp; WADA FY27'!$C$3</definedName>
    <definedName name="District_Code" localSheetId="8">'Comb WAM &amp; WADA FY28'!$C$3</definedName>
    <definedName name="District_Code" localSheetId="9">'Comb WAM &amp; WADA FY29'!$C$3</definedName>
    <definedName name="District_Code" localSheetId="10">'Comb WAM &amp; WADA FY30'!$C$3</definedName>
    <definedName name="District_Code" localSheetId="5">WAM!$C$3</definedName>
    <definedName name="District_Code">'[1]WADA - Data Entry Page'!$C$3</definedName>
    <definedName name="_xlnm.Print_Area" localSheetId="6">'Comb WAM &amp; WADA FY26'!$A$1:$H$36</definedName>
    <definedName name="_xlnm.Print_Area" localSheetId="7">'Comb WAM &amp; WADA FY27'!$A$1:$H$36</definedName>
    <definedName name="_xlnm.Print_Area" localSheetId="8">'Comb WAM &amp; WADA FY28'!$A$1:$H$36</definedName>
    <definedName name="_xlnm.Print_Area" localSheetId="9">'Comb WAM &amp; WADA FY29'!$A$1:$H$36</definedName>
    <definedName name="_xlnm.Print_Area" localSheetId="10">'Comb WAM &amp; WADA FY30'!$A$1:$H$36</definedName>
    <definedName name="_xlnm.Print_Area" localSheetId="2">'Data Entry Page'!$A$1:$J$65</definedName>
    <definedName name="_xlnm.Print_Area" localSheetId="0">'Disclaimer &amp; Changes'!$A$1:$P$26</definedName>
    <definedName name="_xlnm.Print_Area" localSheetId="3">'Formula Calculation'!$B$1:$J$73</definedName>
    <definedName name="_xlnm.Print_Area" localSheetId="11">'Local (04-05) &amp; State (05-06)'!$B$1:$J$32</definedName>
    <definedName name="_xlnm.Print_Area" localSheetId="1">PK!$A$1:$P$29</definedName>
    <definedName name="_xlnm.Print_Area" localSheetId="12">'Small School Allocation'!$B$1:$J$33</definedName>
    <definedName name="_xlnm.Print_Area" localSheetId="4">WADA!$B$1:$L$61</definedName>
    <definedName name="_xlnm.Print_Area" localSheetId="5">WAM!$A$1:$J$61</definedName>
    <definedName name="_xlnm.Print_Titles" localSheetId="3">'Formula Calculation'!$1:$3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50" l="1"/>
  <c r="E36" i="50"/>
  <c r="F36" i="50"/>
  <c r="G36" i="50"/>
  <c r="H36" i="50"/>
  <c r="I36" i="50"/>
  <c r="J36" i="50"/>
  <c r="C36" i="50"/>
  <c r="D46" i="14"/>
  <c r="E46" i="14"/>
  <c r="F46" i="14"/>
  <c r="G46" i="14"/>
  <c r="H46" i="14"/>
  <c r="I46" i="14"/>
  <c r="J46" i="14"/>
  <c r="C46" i="14"/>
  <c r="D45" i="14"/>
  <c r="E45" i="14"/>
  <c r="F45" i="14"/>
  <c r="G45" i="14"/>
  <c r="H45" i="14"/>
  <c r="I45" i="14"/>
  <c r="J45" i="14"/>
  <c r="C45" i="14"/>
  <c r="D44" i="14"/>
  <c r="E44" i="14"/>
  <c r="F44" i="14"/>
  <c r="G44" i="14"/>
  <c r="H44" i="14"/>
  <c r="I44" i="14"/>
  <c r="J44" i="14"/>
  <c r="C44" i="14"/>
  <c r="D43" i="14"/>
  <c r="E43" i="14"/>
  <c r="F43" i="14"/>
  <c r="G43" i="14"/>
  <c r="H43" i="14"/>
  <c r="I43" i="14"/>
  <c r="J43" i="14"/>
  <c r="C43" i="14"/>
  <c r="D42" i="14"/>
  <c r="E42" i="14"/>
  <c r="F42" i="14"/>
  <c r="G42" i="14"/>
  <c r="H42" i="14"/>
  <c r="I42" i="14"/>
  <c r="J42" i="14"/>
  <c r="C42" i="14"/>
  <c r="H228" i="24"/>
  <c r="I228" i="24" s="1"/>
  <c r="J228" i="24" s="1"/>
  <c r="K228" i="24" s="1"/>
  <c r="L228" i="24" s="1"/>
  <c r="H229" i="24"/>
  <c r="I229" i="24" s="1"/>
  <c r="J229" i="24" s="1"/>
  <c r="K229" i="24" s="1"/>
  <c r="L229" i="24" s="1"/>
  <c r="H236" i="24"/>
  <c r="I236" i="24" s="1"/>
  <c r="J236" i="24" s="1"/>
  <c r="K236" i="24" s="1"/>
  <c r="L236" i="24" s="1"/>
  <c r="H238" i="24"/>
  <c r="I238" i="24" s="1"/>
  <c r="J238" i="24" s="1"/>
  <c r="K238" i="24" s="1"/>
  <c r="L238" i="24" s="1"/>
  <c r="H239" i="24"/>
  <c r="I239" i="24" s="1"/>
  <c r="J239" i="24" s="1"/>
  <c r="K239" i="24" s="1"/>
  <c r="L239" i="24" s="1"/>
  <c r="H240" i="24"/>
  <c r="I240" i="24" s="1"/>
  <c r="J240" i="24" s="1"/>
  <c r="K240" i="24" s="1"/>
  <c r="L240" i="24" s="1"/>
  <c r="H241" i="24"/>
  <c r="I241" i="24" s="1"/>
  <c r="J241" i="24" s="1"/>
  <c r="K241" i="24" s="1"/>
  <c r="L241" i="24" s="1"/>
  <c r="H314" i="24"/>
  <c r="H541" i="24"/>
  <c r="I541" i="24" s="1"/>
  <c r="J541" i="24" s="1"/>
  <c r="K541" i="24" s="1"/>
  <c r="L541" i="24" s="1"/>
  <c r="H542" i="24"/>
  <c r="I542" i="24" s="1"/>
  <c r="J542" i="24" s="1"/>
  <c r="K542" i="24" s="1"/>
  <c r="L542" i="24" s="1"/>
  <c r="H548" i="24"/>
  <c r="I548" i="24" s="1"/>
  <c r="J548" i="24" s="1"/>
  <c r="K548" i="24" s="1"/>
  <c r="L548" i="24" s="1"/>
  <c r="H549" i="24"/>
  <c r="I549" i="24" s="1"/>
  <c r="J549" i="24" s="1"/>
  <c r="K549" i="24" s="1"/>
  <c r="L549" i="24" s="1"/>
  <c r="H550" i="24"/>
  <c r="I550" i="24" s="1"/>
  <c r="J550" i="24" s="1"/>
  <c r="K550" i="24" s="1"/>
  <c r="L550" i="24" s="1"/>
  <c r="H551" i="24"/>
  <c r="I551" i="24" s="1"/>
  <c r="J551" i="24" s="1"/>
  <c r="K551" i="24" s="1"/>
  <c r="L551" i="24" s="1"/>
  <c r="H552" i="24"/>
  <c r="I552" i="24" s="1"/>
  <c r="J552" i="24" s="1"/>
  <c r="K552" i="24" s="1"/>
  <c r="L552" i="24" s="1"/>
  <c r="H553" i="24"/>
  <c r="I553" i="24" s="1"/>
  <c r="J553" i="24" s="1"/>
  <c r="K553" i="24" s="1"/>
  <c r="L553" i="24" s="1"/>
  <c r="H36" i="24"/>
  <c r="H543" i="24"/>
  <c r="I543" i="24" s="1"/>
  <c r="J543" i="24" s="1"/>
  <c r="K543" i="24" s="1"/>
  <c r="L543" i="24" s="1"/>
  <c r="H544" i="24"/>
  <c r="I544" i="24" s="1"/>
  <c r="J544" i="24" s="1"/>
  <c r="K544" i="24" s="1"/>
  <c r="L544" i="24" s="1"/>
  <c r="H545" i="24"/>
  <c r="I545" i="24" s="1"/>
  <c r="J545" i="24" s="1"/>
  <c r="K545" i="24" s="1"/>
  <c r="L545" i="24" s="1"/>
  <c r="H546" i="24"/>
  <c r="I546" i="24" s="1"/>
  <c r="J546" i="24" s="1"/>
  <c r="K546" i="24" s="1"/>
  <c r="L546" i="24" s="1"/>
  <c r="H547" i="24"/>
  <c r="I547" i="24" s="1"/>
  <c r="J547" i="24" s="1"/>
  <c r="K547" i="24" s="1"/>
  <c r="L547" i="24" s="1"/>
  <c r="H554" i="24"/>
  <c r="I554" i="24" s="1"/>
  <c r="J554" i="24" s="1"/>
  <c r="K554" i="24" s="1"/>
  <c r="L554" i="24" s="1"/>
  <c r="H555" i="24"/>
  <c r="I555" i="24" s="1"/>
  <c r="J555" i="24" s="1"/>
  <c r="K555" i="24" s="1"/>
  <c r="L555" i="24" s="1"/>
  <c r="H556" i="24"/>
  <c r="I556" i="24" s="1"/>
  <c r="J556" i="24" s="1"/>
  <c r="K556" i="24" s="1"/>
  <c r="L556" i="24" s="1"/>
  <c r="H230" i="24"/>
  <c r="I230" i="24" s="1"/>
  <c r="J230" i="24" s="1"/>
  <c r="K230" i="24" s="1"/>
  <c r="L230" i="24" s="1"/>
  <c r="H231" i="24"/>
  <c r="I231" i="24" s="1"/>
  <c r="J231" i="24" s="1"/>
  <c r="K231" i="24" s="1"/>
  <c r="L231" i="24" s="1"/>
  <c r="H232" i="24"/>
  <c r="I232" i="24" s="1"/>
  <c r="J232" i="24" s="1"/>
  <c r="K232" i="24" s="1"/>
  <c r="L232" i="24" s="1"/>
  <c r="H233" i="24"/>
  <c r="I233" i="24" s="1"/>
  <c r="J233" i="24" s="1"/>
  <c r="K233" i="24" s="1"/>
  <c r="L233" i="24" s="1"/>
  <c r="H234" i="24"/>
  <c r="I234" i="24" s="1"/>
  <c r="J234" i="24" s="1"/>
  <c r="K234" i="24" s="1"/>
  <c r="L234" i="24" s="1"/>
  <c r="H235" i="24"/>
  <c r="I235" i="24" s="1"/>
  <c r="J235" i="24" s="1"/>
  <c r="K235" i="24" s="1"/>
  <c r="L235" i="24" s="1"/>
  <c r="H237" i="24"/>
  <c r="I237" i="24" s="1"/>
  <c r="J237" i="24" s="1"/>
  <c r="K237" i="24" s="1"/>
  <c r="L237" i="24" s="1"/>
  <c r="H242" i="24"/>
  <c r="I242" i="24" s="1"/>
  <c r="J242" i="24" s="1"/>
  <c r="K242" i="24" s="1"/>
  <c r="L242" i="24" s="1"/>
  <c r="H243" i="24"/>
  <c r="I243" i="24" s="1"/>
  <c r="J243" i="24" s="1"/>
  <c r="K243" i="24" s="1"/>
  <c r="L243" i="24" s="1"/>
  <c r="H244" i="24"/>
  <c r="I244" i="24" s="1"/>
  <c r="J244" i="24" s="1"/>
  <c r="K244" i="24" s="1"/>
  <c r="L244" i="24" s="1"/>
  <c r="H245" i="24"/>
  <c r="I245" i="24" s="1"/>
  <c r="J245" i="24" s="1"/>
  <c r="K245" i="24" s="1"/>
  <c r="L245" i="24" s="1"/>
  <c r="H246" i="24"/>
  <c r="I246" i="24" s="1"/>
  <c r="J246" i="24" s="1"/>
  <c r="K246" i="24" s="1"/>
  <c r="L246" i="24" s="1"/>
  <c r="H247" i="24"/>
  <c r="I247" i="24" s="1"/>
  <c r="J247" i="24" s="1"/>
  <c r="K247" i="24" s="1"/>
  <c r="L247" i="24" s="1"/>
  <c r="C6" i="14" l="1"/>
  <c r="D9" i="50"/>
  <c r="E9" i="50"/>
  <c r="F9" i="50"/>
  <c r="G9" i="50"/>
  <c r="H9" i="50"/>
  <c r="I9" i="50"/>
  <c r="J9" i="50"/>
  <c r="C9" i="50"/>
  <c r="F53" i="14" l="1"/>
  <c r="C53" i="14"/>
  <c r="D53" i="14"/>
  <c r="E53" i="14"/>
  <c r="F6" i="4" l="1"/>
  <c r="G6" i="4"/>
  <c r="H6" i="4"/>
  <c r="I6" i="4"/>
  <c r="J6" i="4"/>
  <c r="K6" i="4"/>
  <c r="L6" i="4"/>
  <c r="G17" i="4"/>
  <c r="F11" i="4"/>
  <c r="G11" i="4"/>
  <c r="H11" i="4"/>
  <c r="I11" i="4"/>
  <c r="J11" i="4"/>
  <c r="K11" i="4"/>
  <c r="L11" i="4"/>
  <c r="F12" i="4"/>
  <c r="G12" i="4"/>
  <c r="H12" i="4"/>
  <c r="I12" i="4"/>
  <c r="J12" i="4"/>
  <c r="K12" i="4"/>
  <c r="L12" i="4"/>
  <c r="E12" i="4"/>
  <c r="E11" i="4"/>
  <c r="F7" i="4"/>
  <c r="G7" i="4"/>
  <c r="H7" i="4"/>
  <c r="I7" i="4"/>
  <c r="J7" i="4"/>
  <c r="K7" i="4"/>
  <c r="L7" i="4"/>
  <c r="E7" i="4"/>
  <c r="E6" i="4"/>
  <c r="D7" i="50"/>
  <c r="E7" i="50"/>
  <c r="F7" i="50"/>
  <c r="G7" i="50"/>
  <c r="H7" i="50"/>
  <c r="I7" i="50"/>
  <c r="J7" i="50"/>
  <c r="D8" i="50"/>
  <c r="E8" i="50"/>
  <c r="F8" i="50"/>
  <c r="G8" i="50"/>
  <c r="H8" i="50"/>
  <c r="I8" i="50"/>
  <c r="J8" i="50"/>
  <c r="J18" i="50" s="1"/>
  <c r="D12" i="50"/>
  <c r="E12" i="50"/>
  <c r="F12" i="50"/>
  <c r="G12" i="50"/>
  <c r="G17" i="50" s="1"/>
  <c r="H12" i="50"/>
  <c r="I12" i="50"/>
  <c r="J12" i="50"/>
  <c r="D13" i="50"/>
  <c r="E13" i="50"/>
  <c r="F13" i="50"/>
  <c r="G13" i="50"/>
  <c r="H13" i="50"/>
  <c r="I13" i="50"/>
  <c r="J13" i="50"/>
  <c r="D14" i="50"/>
  <c r="E14" i="50"/>
  <c r="E19" i="50" s="1"/>
  <c r="F14" i="50"/>
  <c r="F19" i="50" s="1"/>
  <c r="G14" i="50"/>
  <c r="G19" i="50" s="1"/>
  <c r="H14" i="50"/>
  <c r="H19" i="50" s="1"/>
  <c r="I14" i="50"/>
  <c r="I19" i="50" s="1"/>
  <c r="J14" i="50"/>
  <c r="J19" i="50" s="1"/>
  <c r="J29" i="50" s="1"/>
  <c r="D22" i="50"/>
  <c r="E22" i="50"/>
  <c r="F22" i="50"/>
  <c r="G22" i="50"/>
  <c r="H22" i="50"/>
  <c r="I22" i="50"/>
  <c r="J22" i="50"/>
  <c r="D23" i="50"/>
  <c r="D39" i="51" s="1"/>
  <c r="E23" i="50"/>
  <c r="E39" i="51" s="1"/>
  <c r="F23" i="50"/>
  <c r="D39" i="55" s="1"/>
  <c r="G23" i="50"/>
  <c r="H23" i="50"/>
  <c r="I23" i="50"/>
  <c r="J23" i="50"/>
  <c r="F39" i="57" s="1"/>
  <c r="D24" i="50"/>
  <c r="E24" i="50"/>
  <c r="F24" i="50"/>
  <c r="G24" i="50"/>
  <c r="H24" i="50"/>
  <c r="I24" i="50"/>
  <c r="J24" i="50"/>
  <c r="C24" i="50"/>
  <c r="C23" i="50"/>
  <c r="C22" i="50"/>
  <c r="C12" i="50"/>
  <c r="C13" i="50"/>
  <c r="C7" i="50"/>
  <c r="C8" i="50"/>
  <c r="E25" i="50" l="1"/>
  <c r="I18" i="50"/>
  <c r="D17" i="50"/>
  <c r="I10" i="50"/>
  <c r="I29" i="50"/>
  <c r="H29" i="50"/>
  <c r="G29" i="50"/>
  <c r="F29" i="50"/>
  <c r="E29" i="50"/>
  <c r="F17" i="50"/>
  <c r="F27" i="50" s="1"/>
  <c r="F25" i="50"/>
  <c r="J17" i="4"/>
  <c r="E40" i="56"/>
  <c r="F40" i="55"/>
  <c r="D40" i="57"/>
  <c r="D25" i="50"/>
  <c r="F40" i="51"/>
  <c r="D40" i="55"/>
  <c r="E40" i="54"/>
  <c r="D40" i="54"/>
  <c r="E40" i="51"/>
  <c r="D40" i="56"/>
  <c r="E40" i="55"/>
  <c r="F40" i="54"/>
  <c r="E39" i="55"/>
  <c r="D39" i="56"/>
  <c r="F17" i="4"/>
  <c r="D40" i="51"/>
  <c r="E17" i="50"/>
  <c r="E27" i="50" s="1"/>
  <c r="I28" i="50"/>
  <c r="F39" i="56"/>
  <c r="E39" i="57"/>
  <c r="D39" i="57"/>
  <c r="F39" i="55"/>
  <c r="E39" i="56"/>
  <c r="I25" i="50"/>
  <c r="H18" i="50"/>
  <c r="F39" i="51"/>
  <c r="D39" i="54"/>
  <c r="E18" i="50"/>
  <c r="L17" i="4"/>
  <c r="F40" i="57"/>
  <c r="F39" i="54"/>
  <c r="C18" i="50"/>
  <c r="F18" i="50"/>
  <c r="K17" i="4"/>
  <c r="F40" i="56"/>
  <c r="E40" i="57"/>
  <c r="E39" i="54"/>
  <c r="J25" i="50"/>
  <c r="H25" i="50"/>
  <c r="G25" i="50"/>
  <c r="J28" i="50"/>
  <c r="E28" i="50"/>
  <c r="J10" i="50"/>
  <c r="F28" i="50"/>
  <c r="F10" i="50"/>
  <c r="E10" i="50"/>
  <c r="I17" i="4"/>
  <c r="H17" i="4"/>
  <c r="C28" i="50"/>
  <c r="G27" i="50"/>
  <c r="H17" i="50"/>
  <c r="H27" i="50" s="1"/>
  <c r="H15" i="50"/>
  <c r="G15" i="50"/>
  <c r="F15" i="50"/>
  <c r="E15" i="50"/>
  <c r="J17" i="50"/>
  <c r="J27" i="50" s="1"/>
  <c r="I17" i="50"/>
  <c r="I27" i="50" s="1"/>
  <c r="H10" i="50"/>
  <c r="H20" i="50" s="1"/>
  <c r="G10" i="50"/>
  <c r="D10" i="50"/>
  <c r="D28" i="50"/>
  <c r="D19" i="50"/>
  <c r="D29" i="50" s="1"/>
  <c r="D27" i="50"/>
  <c r="E17" i="4"/>
  <c r="D18" i="50"/>
  <c r="D15" i="50"/>
  <c r="J15" i="50"/>
  <c r="G18" i="50"/>
  <c r="I15" i="50"/>
  <c r="I20" i="50" s="1"/>
  <c r="H28" i="50"/>
  <c r="G28" i="50"/>
  <c r="E32" i="57"/>
  <c r="F32" i="57"/>
  <c r="E33" i="57"/>
  <c r="F33" i="57"/>
  <c r="D33" i="57"/>
  <c r="D32" i="57"/>
  <c r="E32" i="56"/>
  <c r="F32" i="56"/>
  <c r="E33" i="56"/>
  <c r="F33" i="56"/>
  <c r="D33" i="56"/>
  <c r="D32" i="56"/>
  <c r="E32" i="55"/>
  <c r="F32" i="55"/>
  <c r="E33" i="55"/>
  <c r="F33" i="55"/>
  <c r="D33" i="55"/>
  <c r="D32" i="55"/>
  <c r="E32" i="51"/>
  <c r="F32" i="51"/>
  <c r="E33" i="51"/>
  <c r="F33" i="51"/>
  <c r="D33" i="51"/>
  <c r="D32" i="51"/>
  <c r="E32" i="54"/>
  <c r="F32" i="54"/>
  <c r="E33" i="54"/>
  <c r="F33" i="54"/>
  <c r="D33" i="54"/>
  <c r="D32" i="54"/>
  <c r="H3" i="57"/>
  <c r="H3" i="56"/>
  <c r="H3" i="55"/>
  <c r="H3" i="54"/>
  <c r="F46" i="4"/>
  <c r="E70" i="2" s="1"/>
  <c r="G46" i="4"/>
  <c r="H46" i="4"/>
  <c r="D30" i="55" s="1"/>
  <c r="I46" i="4"/>
  <c r="J46" i="4"/>
  <c r="K46" i="4"/>
  <c r="L46" i="4"/>
  <c r="F20" i="50" l="1"/>
  <c r="I30" i="50"/>
  <c r="H30" i="50"/>
  <c r="J20" i="50"/>
  <c r="J30" i="50" s="1"/>
  <c r="F30" i="50"/>
  <c r="J52" i="4"/>
  <c r="D30" i="57"/>
  <c r="D36" i="57" s="1"/>
  <c r="D43" i="57" s="1"/>
  <c r="E30" i="56"/>
  <c r="E36" i="56" s="1"/>
  <c r="E43" i="56" s="1"/>
  <c r="F30" i="55"/>
  <c r="F36" i="55" s="1"/>
  <c r="F43" i="55" s="1"/>
  <c r="E30" i="55"/>
  <c r="E36" i="55" s="1"/>
  <c r="E43" i="55" s="1"/>
  <c r="D30" i="56"/>
  <c r="D36" i="56" s="1"/>
  <c r="D43" i="56" s="1"/>
  <c r="L52" i="4"/>
  <c r="F30" i="57"/>
  <c r="F36" i="57" s="1"/>
  <c r="F43" i="57" s="1"/>
  <c r="K52" i="4"/>
  <c r="E30" i="57"/>
  <c r="E36" i="57" s="1"/>
  <c r="E43" i="57" s="1"/>
  <c r="F30" i="56"/>
  <c r="E20" i="50"/>
  <c r="E30" i="50" s="1"/>
  <c r="F30" i="54"/>
  <c r="F36" i="54" s="1"/>
  <c r="F43" i="54" s="1"/>
  <c r="I52" i="4"/>
  <c r="F30" i="51"/>
  <c r="E30" i="54"/>
  <c r="E36" i="54" s="1"/>
  <c r="E43" i="54" s="1"/>
  <c r="H52" i="4"/>
  <c r="E30" i="51"/>
  <c r="G52" i="4"/>
  <c r="D36" i="55"/>
  <c r="D43" i="55" s="1"/>
  <c r="D30" i="54"/>
  <c r="D36" i="54" s="1"/>
  <c r="D43" i="54" s="1"/>
  <c r="G20" i="50"/>
  <c r="G30" i="50" s="1"/>
  <c r="D20" i="50"/>
  <c r="D30" i="50" s="1"/>
  <c r="D30" i="51"/>
  <c r="F52" i="4"/>
  <c r="F36" i="56"/>
  <c r="F43" i="56" s="1"/>
  <c r="L58" i="4" l="1"/>
  <c r="J58" i="4"/>
  <c r="K58" i="4"/>
  <c r="F65" i="2"/>
  <c r="G65" i="2"/>
  <c r="H65" i="2"/>
  <c r="I65" i="2"/>
  <c r="J65" i="2"/>
  <c r="F36" i="51" l="1"/>
  <c r="E36" i="51"/>
  <c r="I2" i="3"/>
  <c r="D8" i="2"/>
  <c r="D38" i="2"/>
  <c r="D46" i="2"/>
  <c r="H3" i="51"/>
  <c r="J3" i="50"/>
  <c r="D52" i="50"/>
  <c r="E52" i="50"/>
  <c r="F52" i="50"/>
  <c r="G52" i="50"/>
  <c r="H52" i="50"/>
  <c r="I52" i="50"/>
  <c r="J52" i="50"/>
  <c r="C52" i="50"/>
  <c r="E36" i="4"/>
  <c r="D48" i="50"/>
  <c r="E48" i="50"/>
  <c r="F48" i="50"/>
  <c r="G48" i="50"/>
  <c r="H48" i="50"/>
  <c r="I48" i="50"/>
  <c r="J48" i="50"/>
  <c r="C48" i="50"/>
  <c r="E31" i="4"/>
  <c r="C14" i="50"/>
  <c r="E43" i="51" l="1"/>
  <c r="F43" i="51"/>
  <c r="C10" i="50"/>
  <c r="C19" i="50"/>
  <c r="C29" i="50" s="1"/>
  <c r="I53" i="50"/>
  <c r="C17" i="50"/>
  <c r="C27" i="50" s="1"/>
  <c r="C49" i="50" s="1"/>
  <c r="C25" i="50"/>
  <c r="C15" i="50"/>
  <c r="E3" i="4"/>
  <c r="C3" i="54" l="1"/>
  <c r="C3" i="55"/>
  <c r="C3" i="57"/>
  <c r="C3" i="56"/>
  <c r="F49" i="50"/>
  <c r="C20" i="50"/>
  <c r="C30" i="50" s="1"/>
  <c r="C3" i="50"/>
  <c r="C3" i="51"/>
  <c r="I49" i="50"/>
  <c r="I50" i="50" s="1"/>
  <c r="F53" i="50"/>
  <c r="F54" i="50" s="1"/>
  <c r="G49" i="50"/>
  <c r="C53" i="50"/>
  <c r="C54" i="50" s="1"/>
  <c r="G53" i="50"/>
  <c r="G54" i="50" s="1"/>
  <c r="E53" i="50"/>
  <c r="E49" i="50"/>
  <c r="E50" i="50" s="1"/>
  <c r="H49" i="50"/>
  <c r="H50" i="50" s="1"/>
  <c r="H53" i="50"/>
  <c r="H54" i="50" s="1"/>
  <c r="J49" i="50"/>
  <c r="J53" i="50"/>
  <c r="J54" i="50" s="1"/>
  <c r="D53" i="50"/>
  <c r="D49" i="50"/>
  <c r="D50" i="50" s="1"/>
  <c r="I54" i="50"/>
  <c r="E54" i="50" l="1"/>
  <c r="C50" i="50"/>
  <c r="D54" i="50"/>
  <c r="J50" i="50"/>
  <c r="F50" i="50"/>
  <c r="G50" i="50"/>
  <c r="G10" i="2" l="1"/>
  <c r="H10" i="2"/>
  <c r="I10" i="2"/>
  <c r="J10" i="2"/>
  <c r="E8" i="2"/>
  <c r="F8" i="2"/>
  <c r="G8" i="2"/>
  <c r="H8" i="2"/>
  <c r="I8" i="2"/>
  <c r="J8" i="2"/>
  <c r="C51" i="14" l="1"/>
  <c r="C50" i="14"/>
  <c r="E65" i="2"/>
  <c r="D65" i="2"/>
  <c r="E26" i="5"/>
  <c r="F26" i="5"/>
  <c r="G26" i="5"/>
  <c r="H26" i="5"/>
  <c r="I26" i="5"/>
  <c r="J26" i="5"/>
  <c r="D26" i="5"/>
  <c r="E20" i="5"/>
  <c r="F20" i="5"/>
  <c r="G20" i="5"/>
  <c r="H20" i="5"/>
  <c r="I20" i="5"/>
  <c r="J20" i="5"/>
  <c r="D20" i="5"/>
  <c r="E11" i="5"/>
  <c r="F11" i="5"/>
  <c r="G11" i="5"/>
  <c r="H11" i="5"/>
  <c r="I11" i="5"/>
  <c r="J11" i="5"/>
  <c r="D11" i="5"/>
  <c r="E46" i="2"/>
  <c r="E69" i="2" s="1"/>
  <c r="E71" i="2" s="1"/>
  <c r="F46" i="2"/>
  <c r="F69" i="2" s="1"/>
  <c r="G46" i="2"/>
  <c r="G69" i="2" s="1"/>
  <c r="H46" i="2"/>
  <c r="H69" i="2" s="1"/>
  <c r="I46" i="2"/>
  <c r="I69" i="2" s="1"/>
  <c r="J46" i="2"/>
  <c r="J69" i="2" s="1"/>
  <c r="D69" i="2"/>
  <c r="E38" i="2"/>
  <c r="F38" i="2"/>
  <c r="F64" i="2" s="1"/>
  <c r="F66" i="2" s="1"/>
  <c r="G38" i="2"/>
  <c r="G64" i="2" s="1"/>
  <c r="G66" i="2" s="1"/>
  <c r="H38" i="2"/>
  <c r="H64" i="2" s="1"/>
  <c r="H66" i="2" s="1"/>
  <c r="I38" i="2"/>
  <c r="I64" i="2" s="1"/>
  <c r="I66" i="2" s="1"/>
  <c r="J38" i="2"/>
  <c r="J64" i="2" s="1"/>
  <c r="J66" i="2" s="1"/>
  <c r="I36" i="24" l="1"/>
  <c r="J36" i="24" s="1"/>
  <c r="K36" i="24" s="1"/>
  <c r="L36" i="24" s="1"/>
  <c r="I314" i="24"/>
  <c r="J314" i="24" s="1"/>
  <c r="K314" i="24" s="1"/>
  <c r="L314" i="24" s="1"/>
  <c r="H21" i="24" l="1"/>
  <c r="I21" i="24" s="1"/>
  <c r="J21" i="24" s="1"/>
  <c r="K21" i="24" s="1"/>
  <c r="L21" i="24" s="1"/>
  <c r="H22" i="24"/>
  <c r="I22" i="24" s="1"/>
  <c r="J22" i="24" s="1"/>
  <c r="K22" i="24" s="1"/>
  <c r="L22" i="24" s="1"/>
  <c r="H23" i="24"/>
  <c r="I23" i="24" s="1"/>
  <c r="J23" i="24" s="1"/>
  <c r="K23" i="24" s="1"/>
  <c r="L23" i="24" s="1"/>
  <c r="H24" i="24"/>
  <c r="I24" i="24" s="1"/>
  <c r="J24" i="24" s="1"/>
  <c r="K24" i="24" s="1"/>
  <c r="L24" i="24" s="1"/>
  <c r="H30" i="24"/>
  <c r="I30" i="24" s="1"/>
  <c r="J30" i="24" s="1"/>
  <c r="K30" i="24" s="1"/>
  <c r="L30" i="24" s="1"/>
  <c r="H33" i="24"/>
  <c r="I33" i="24" s="1"/>
  <c r="J33" i="24" s="1"/>
  <c r="K33" i="24" s="1"/>
  <c r="L33" i="24" s="1"/>
  <c r="H34" i="24"/>
  <c r="I34" i="24" s="1"/>
  <c r="J34" i="24" s="1"/>
  <c r="K34" i="24" s="1"/>
  <c r="L34" i="24" s="1"/>
  <c r="H35" i="24"/>
  <c r="I35" i="24" s="1"/>
  <c r="J35" i="24" s="1"/>
  <c r="K35" i="24" s="1"/>
  <c r="L35" i="24" s="1"/>
  <c r="H37" i="24"/>
  <c r="I37" i="24" s="1"/>
  <c r="J37" i="24" s="1"/>
  <c r="K37" i="24" s="1"/>
  <c r="L37" i="24" s="1"/>
  <c r="H46" i="24"/>
  <c r="I46" i="24" s="1"/>
  <c r="J46" i="24" s="1"/>
  <c r="K46" i="24" s="1"/>
  <c r="L46" i="24" s="1"/>
  <c r="H47" i="24"/>
  <c r="I47" i="24" s="1"/>
  <c r="J47" i="24" s="1"/>
  <c r="K47" i="24" s="1"/>
  <c r="L47" i="24" s="1"/>
  <c r="H48" i="24"/>
  <c r="I48" i="24" s="1"/>
  <c r="J48" i="24" s="1"/>
  <c r="K48" i="24" s="1"/>
  <c r="L48" i="24" s="1"/>
  <c r="H49" i="24"/>
  <c r="I49" i="24" s="1"/>
  <c r="J49" i="24" s="1"/>
  <c r="K49" i="24" s="1"/>
  <c r="L49" i="24" s="1"/>
  <c r="H55" i="24"/>
  <c r="I55" i="24" s="1"/>
  <c r="J55" i="24" s="1"/>
  <c r="K55" i="24" s="1"/>
  <c r="L55" i="24" s="1"/>
  <c r="H58" i="24"/>
  <c r="I58" i="24" s="1"/>
  <c r="J58" i="24" s="1"/>
  <c r="K58" i="24" s="1"/>
  <c r="L58" i="24" s="1"/>
  <c r="H59" i="24"/>
  <c r="I59" i="24" s="1"/>
  <c r="J59" i="24" s="1"/>
  <c r="K59" i="24" s="1"/>
  <c r="L59" i="24" s="1"/>
  <c r="H60" i="24"/>
  <c r="I60" i="24" s="1"/>
  <c r="J60" i="24" s="1"/>
  <c r="K60" i="24" s="1"/>
  <c r="L60" i="24" s="1"/>
  <c r="H61" i="24"/>
  <c r="I61" i="24" s="1"/>
  <c r="J61" i="24" s="1"/>
  <c r="K61" i="24" s="1"/>
  <c r="L61" i="24" s="1"/>
  <c r="H67" i="24"/>
  <c r="I67" i="24" s="1"/>
  <c r="J67" i="24" s="1"/>
  <c r="K67" i="24" s="1"/>
  <c r="L67" i="24" s="1"/>
  <c r="H70" i="24"/>
  <c r="I70" i="24" s="1"/>
  <c r="J70" i="24" s="1"/>
  <c r="K70" i="24" s="1"/>
  <c r="L70" i="24" s="1"/>
  <c r="H71" i="24"/>
  <c r="I71" i="24" s="1"/>
  <c r="J71" i="24" s="1"/>
  <c r="K71" i="24" s="1"/>
  <c r="L71" i="24" s="1"/>
  <c r="H72" i="24"/>
  <c r="I72" i="24" s="1"/>
  <c r="J72" i="24" s="1"/>
  <c r="K72" i="24" s="1"/>
  <c r="L72" i="24" s="1"/>
  <c r="H73" i="24"/>
  <c r="I73" i="24" s="1"/>
  <c r="J73" i="24" s="1"/>
  <c r="K73" i="24" s="1"/>
  <c r="L73" i="24" s="1"/>
  <c r="H82" i="24"/>
  <c r="I82" i="24" s="1"/>
  <c r="J82" i="24" s="1"/>
  <c r="K82" i="24" s="1"/>
  <c r="L82" i="24" s="1"/>
  <c r="H83" i="24"/>
  <c r="I83" i="24" s="1"/>
  <c r="J83" i="24" s="1"/>
  <c r="K83" i="24" s="1"/>
  <c r="L83" i="24" s="1"/>
  <c r="H84" i="24"/>
  <c r="I84" i="24" s="1"/>
  <c r="J84" i="24" s="1"/>
  <c r="K84" i="24" s="1"/>
  <c r="L84" i="24" s="1"/>
  <c r="H85" i="24"/>
  <c r="I85" i="24" s="1"/>
  <c r="J85" i="24" s="1"/>
  <c r="K85" i="24" s="1"/>
  <c r="L85" i="24" s="1"/>
  <c r="H91" i="24"/>
  <c r="I91" i="24" s="1"/>
  <c r="J91" i="24" s="1"/>
  <c r="K91" i="24" s="1"/>
  <c r="L91" i="24" s="1"/>
  <c r="H94" i="24"/>
  <c r="I94" i="24" s="1"/>
  <c r="J94" i="24" s="1"/>
  <c r="K94" i="24" s="1"/>
  <c r="L94" i="24" s="1"/>
  <c r="H95" i="24"/>
  <c r="I95" i="24" s="1"/>
  <c r="J95" i="24" s="1"/>
  <c r="K95" i="24" s="1"/>
  <c r="L95" i="24" s="1"/>
  <c r="H96" i="24"/>
  <c r="I96" i="24" s="1"/>
  <c r="J96" i="24" s="1"/>
  <c r="K96" i="24" s="1"/>
  <c r="L96" i="24" s="1"/>
  <c r="H97" i="24"/>
  <c r="I97" i="24" s="1"/>
  <c r="J97" i="24" s="1"/>
  <c r="K97" i="24" s="1"/>
  <c r="L97" i="24" s="1"/>
  <c r="H103" i="24"/>
  <c r="I103" i="24" s="1"/>
  <c r="J103" i="24" s="1"/>
  <c r="K103" i="24" s="1"/>
  <c r="L103" i="24" s="1"/>
  <c r="H106" i="24"/>
  <c r="I106" i="24" s="1"/>
  <c r="J106" i="24" s="1"/>
  <c r="K106" i="24" s="1"/>
  <c r="L106" i="24" s="1"/>
  <c r="H107" i="24"/>
  <c r="I107" i="24" s="1"/>
  <c r="J107" i="24" s="1"/>
  <c r="K107" i="24" s="1"/>
  <c r="L107" i="24" s="1"/>
  <c r="H108" i="24"/>
  <c r="I108" i="24" s="1"/>
  <c r="J108" i="24" s="1"/>
  <c r="K108" i="24" s="1"/>
  <c r="L108" i="24" s="1"/>
  <c r="H109" i="24"/>
  <c r="I109" i="24" s="1"/>
  <c r="J109" i="24" s="1"/>
  <c r="K109" i="24" s="1"/>
  <c r="L109" i="24" s="1"/>
  <c r="H118" i="24"/>
  <c r="I118" i="24" s="1"/>
  <c r="J118" i="24" s="1"/>
  <c r="K118" i="24" s="1"/>
  <c r="L118" i="24" s="1"/>
  <c r="H119" i="24"/>
  <c r="I119" i="24" s="1"/>
  <c r="J119" i="24" s="1"/>
  <c r="K119" i="24" s="1"/>
  <c r="L119" i="24" s="1"/>
  <c r="H120" i="24"/>
  <c r="I120" i="24" s="1"/>
  <c r="J120" i="24" s="1"/>
  <c r="K120" i="24" s="1"/>
  <c r="L120" i="24" s="1"/>
  <c r="H121" i="24"/>
  <c r="I121" i="24" s="1"/>
  <c r="J121" i="24" s="1"/>
  <c r="K121" i="24" s="1"/>
  <c r="L121" i="24" s="1"/>
  <c r="H124" i="24"/>
  <c r="I124" i="24" s="1"/>
  <c r="J124" i="24" s="1"/>
  <c r="K124" i="24" s="1"/>
  <c r="L124" i="24" s="1"/>
  <c r="H127" i="24"/>
  <c r="I127" i="24" s="1"/>
  <c r="J127" i="24" s="1"/>
  <c r="K127" i="24" s="1"/>
  <c r="L127" i="24" s="1"/>
  <c r="H130" i="24"/>
  <c r="I130" i="24" s="1"/>
  <c r="J130" i="24" s="1"/>
  <c r="K130" i="24" s="1"/>
  <c r="L130" i="24" s="1"/>
  <c r="H131" i="24"/>
  <c r="I131" i="24" s="1"/>
  <c r="J131" i="24" s="1"/>
  <c r="K131" i="24" s="1"/>
  <c r="L131" i="24" s="1"/>
  <c r="H132" i="24"/>
  <c r="I132" i="24" s="1"/>
  <c r="J132" i="24" s="1"/>
  <c r="K132" i="24" s="1"/>
  <c r="L132" i="24" s="1"/>
  <c r="H133" i="24"/>
  <c r="I133" i="24" s="1"/>
  <c r="J133" i="24" s="1"/>
  <c r="K133" i="24" s="1"/>
  <c r="L133" i="24" s="1"/>
  <c r="H139" i="24"/>
  <c r="I139" i="24" s="1"/>
  <c r="J139" i="24" s="1"/>
  <c r="K139" i="24" s="1"/>
  <c r="L139" i="24" s="1"/>
  <c r="H142" i="24"/>
  <c r="I142" i="24" s="1"/>
  <c r="J142" i="24" s="1"/>
  <c r="K142" i="24" s="1"/>
  <c r="L142" i="24" s="1"/>
  <c r="H143" i="24"/>
  <c r="I143" i="24" s="1"/>
  <c r="J143" i="24" s="1"/>
  <c r="K143" i="24" s="1"/>
  <c r="L143" i="24" s="1"/>
  <c r="H144" i="24"/>
  <c r="I144" i="24" s="1"/>
  <c r="J144" i="24" s="1"/>
  <c r="K144" i="24" s="1"/>
  <c r="L144" i="24" s="1"/>
  <c r="H145" i="24"/>
  <c r="I145" i="24" s="1"/>
  <c r="J145" i="24" s="1"/>
  <c r="K145" i="24" s="1"/>
  <c r="L145" i="24" s="1"/>
  <c r="H154" i="24"/>
  <c r="I154" i="24" s="1"/>
  <c r="J154" i="24" s="1"/>
  <c r="K154" i="24" s="1"/>
  <c r="L154" i="24" s="1"/>
  <c r="H155" i="24"/>
  <c r="I155" i="24" s="1"/>
  <c r="J155" i="24" s="1"/>
  <c r="K155" i="24" s="1"/>
  <c r="L155" i="24" s="1"/>
  <c r="H156" i="24"/>
  <c r="I156" i="24" s="1"/>
  <c r="J156" i="24" s="1"/>
  <c r="K156" i="24" s="1"/>
  <c r="L156" i="24" s="1"/>
  <c r="H157" i="24"/>
  <c r="I157" i="24" s="1"/>
  <c r="J157" i="24" s="1"/>
  <c r="K157" i="24" s="1"/>
  <c r="L157" i="24" s="1"/>
  <c r="H160" i="24"/>
  <c r="I160" i="24" s="1"/>
  <c r="J160" i="24" s="1"/>
  <c r="K160" i="24" s="1"/>
  <c r="L160" i="24" s="1"/>
  <c r="H163" i="24"/>
  <c r="I163" i="24" s="1"/>
  <c r="J163" i="24" s="1"/>
  <c r="K163" i="24" s="1"/>
  <c r="L163" i="24" s="1"/>
  <c r="H166" i="24"/>
  <c r="I166" i="24" s="1"/>
  <c r="J166" i="24" s="1"/>
  <c r="K166" i="24" s="1"/>
  <c r="L166" i="24" s="1"/>
  <c r="H167" i="24"/>
  <c r="I167" i="24" s="1"/>
  <c r="J167" i="24" s="1"/>
  <c r="K167" i="24" s="1"/>
  <c r="L167" i="24" s="1"/>
  <c r="H168" i="24"/>
  <c r="I168" i="24" s="1"/>
  <c r="J168" i="24" s="1"/>
  <c r="K168" i="24" s="1"/>
  <c r="L168" i="24" s="1"/>
  <c r="H169" i="24"/>
  <c r="I169" i="24" s="1"/>
  <c r="J169" i="24" s="1"/>
  <c r="K169" i="24" s="1"/>
  <c r="L169" i="24" s="1"/>
  <c r="H178" i="24"/>
  <c r="I178" i="24" s="1"/>
  <c r="J178" i="24" s="1"/>
  <c r="K178" i="24" s="1"/>
  <c r="L178" i="24" s="1"/>
  <c r="H179" i="24"/>
  <c r="I179" i="24" s="1"/>
  <c r="J179" i="24" s="1"/>
  <c r="K179" i="24" s="1"/>
  <c r="L179" i="24" s="1"/>
  <c r="H180" i="24"/>
  <c r="I180" i="24" s="1"/>
  <c r="J180" i="24" s="1"/>
  <c r="K180" i="24" s="1"/>
  <c r="L180" i="24" s="1"/>
  <c r="H181" i="24"/>
  <c r="I181" i="24" s="1"/>
  <c r="J181" i="24" s="1"/>
  <c r="K181" i="24" s="1"/>
  <c r="L181" i="24" s="1"/>
  <c r="H190" i="24"/>
  <c r="I190" i="24" s="1"/>
  <c r="J190" i="24" s="1"/>
  <c r="K190" i="24" s="1"/>
  <c r="L190" i="24" s="1"/>
  <c r="H191" i="24"/>
  <c r="I191" i="24" s="1"/>
  <c r="J191" i="24" s="1"/>
  <c r="K191" i="24" s="1"/>
  <c r="L191" i="24" s="1"/>
  <c r="H192" i="24"/>
  <c r="I192" i="24" s="1"/>
  <c r="J192" i="24" s="1"/>
  <c r="K192" i="24" s="1"/>
  <c r="L192" i="24" s="1"/>
  <c r="H193" i="24"/>
  <c r="I193" i="24" s="1"/>
  <c r="J193" i="24" s="1"/>
  <c r="K193" i="24" s="1"/>
  <c r="L193" i="24" s="1"/>
  <c r="H196" i="24"/>
  <c r="I196" i="24" s="1"/>
  <c r="J196" i="24" s="1"/>
  <c r="K196" i="24" s="1"/>
  <c r="L196" i="24" s="1"/>
  <c r="H199" i="24"/>
  <c r="I199" i="24" s="1"/>
  <c r="J199" i="24" s="1"/>
  <c r="K199" i="24" s="1"/>
  <c r="L199" i="24" s="1"/>
  <c r="H202" i="24"/>
  <c r="I202" i="24" s="1"/>
  <c r="J202" i="24" s="1"/>
  <c r="K202" i="24" s="1"/>
  <c r="L202" i="24" s="1"/>
  <c r="H203" i="24"/>
  <c r="I203" i="24" s="1"/>
  <c r="J203" i="24" s="1"/>
  <c r="K203" i="24" s="1"/>
  <c r="L203" i="24" s="1"/>
  <c r="H204" i="24"/>
  <c r="I204" i="24" s="1"/>
  <c r="J204" i="24" s="1"/>
  <c r="K204" i="24" s="1"/>
  <c r="L204" i="24" s="1"/>
  <c r="H205" i="24"/>
  <c r="I205" i="24" s="1"/>
  <c r="J205" i="24" s="1"/>
  <c r="K205" i="24" s="1"/>
  <c r="L205" i="24" s="1"/>
  <c r="H211" i="24"/>
  <c r="I211" i="24" s="1"/>
  <c r="J211" i="24" s="1"/>
  <c r="K211" i="24" s="1"/>
  <c r="L211" i="24" s="1"/>
  <c r="H214" i="24"/>
  <c r="I214" i="24" s="1"/>
  <c r="J214" i="24" s="1"/>
  <c r="K214" i="24" s="1"/>
  <c r="L214" i="24" s="1"/>
  <c r="H215" i="24"/>
  <c r="I215" i="24" s="1"/>
  <c r="J215" i="24" s="1"/>
  <c r="K215" i="24" s="1"/>
  <c r="L215" i="24" s="1"/>
  <c r="H216" i="24"/>
  <c r="I216" i="24" s="1"/>
  <c r="J216" i="24" s="1"/>
  <c r="K216" i="24" s="1"/>
  <c r="L216" i="24" s="1"/>
  <c r="H217" i="24"/>
  <c r="I217" i="24" s="1"/>
  <c r="J217" i="24" s="1"/>
  <c r="K217" i="24" s="1"/>
  <c r="L217" i="24" s="1"/>
  <c r="H223" i="24"/>
  <c r="I223" i="24" s="1"/>
  <c r="J223" i="24" s="1"/>
  <c r="K223" i="24" s="1"/>
  <c r="L223" i="24" s="1"/>
  <c r="H226" i="24"/>
  <c r="I226" i="24" s="1"/>
  <c r="J226" i="24" s="1"/>
  <c r="K226" i="24" s="1"/>
  <c r="L226" i="24" s="1"/>
  <c r="H227" i="24"/>
  <c r="I227" i="24" s="1"/>
  <c r="J227" i="24" s="1"/>
  <c r="K227" i="24" s="1"/>
  <c r="L227" i="24" s="1"/>
  <c r="H248" i="24"/>
  <c r="I248" i="24" s="1"/>
  <c r="J248" i="24" s="1"/>
  <c r="K248" i="24" s="1"/>
  <c r="L248" i="24" s="1"/>
  <c r="H249" i="24"/>
  <c r="I249" i="24" s="1"/>
  <c r="J249" i="24" s="1"/>
  <c r="K249" i="24" s="1"/>
  <c r="L249" i="24" s="1"/>
  <c r="H250" i="24"/>
  <c r="I250" i="24" s="1"/>
  <c r="J250" i="24" s="1"/>
  <c r="K250" i="24" s="1"/>
  <c r="L250" i="24" s="1"/>
  <c r="H256" i="24"/>
  <c r="I256" i="24" s="1"/>
  <c r="J256" i="24" s="1"/>
  <c r="K256" i="24" s="1"/>
  <c r="L256" i="24" s="1"/>
  <c r="H258" i="24"/>
  <c r="I258" i="24" s="1"/>
  <c r="J258" i="24" s="1"/>
  <c r="K258" i="24" s="1"/>
  <c r="L258" i="24" s="1"/>
  <c r="H259" i="24"/>
  <c r="I259" i="24" s="1"/>
  <c r="J259" i="24" s="1"/>
  <c r="K259" i="24" s="1"/>
  <c r="L259" i="24" s="1"/>
  <c r="H260" i="24"/>
  <c r="I260" i="24" s="1"/>
  <c r="J260" i="24" s="1"/>
  <c r="K260" i="24" s="1"/>
  <c r="L260" i="24" s="1"/>
  <c r="H261" i="24"/>
  <c r="I261" i="24" s="1"/>
  <c r="J261" i="24" s="1"/>
  <c r="K261" i="24" s="1"/>
  <c r="L261" i="24" s="1"/>
  <c r="H262" i="24"/>
  <c r="I262" i="24" s="1"/>
  <c r="J262" i="24" s="1"/>
  <c r="K262" i="24" s="1"/>
  <c r="L262" i="24" s="1"/>
  <c r="H265" i="24"/>
  <c r="I265" i="24" s="1"/>
  <c r="J265" i="24" s="1"/>
  <c r="K265" i="24" s="1"/>
  <c r="L265" i="24" s="1"/>
  <c r="H268" i="24"/>
  <c r="I268" i="24" s="1"/>
  <c r="J268" i="24" s="1"/>
  <c r="K268" i="24" s="1"/>
  <c r="L268" i="24" s="1"/>
  <c r="H270" i="24"/>
  <c r="I270" i="24" s="1"/>
  <c r="J270" i="24" s="1"/>
  <c r="K270" i="24" s="1"/>
  <c r="L270" i="24" s="1"/>
  <c r="H271" i="24"/>
  <c r="I271" i="24" s="1"/>
  <c r="J271" i="24" s="1"/>
  <c r="K271" i="24" s="1"/>
  <c r="L271" i="24" s="1"/>
  <c r="H272" i="24"/>
  <c r="I272" i="24" s="1"/>
  <c r="J272" i="24" s="1"/>
  <c r="K272" i="24" s="1"/>
  <c r="L272" i="24" s="1"/>
  <c r="H273" i="24"/>
  <c r="I273" i="24" s="1"/>
  <c r="J273" i="24" s="1"/>
  <c r="K273" i="24" s="1"/>
  <c r="L273" i="24" s="1"/>
  <c r="H274" i="24"/>
  <c r="I274" i="24" s="1"/>
  <c r="J274" i="24" s="1"/>
  <c r="K274" i="24" s="1"/>
  <c r="L274" i="24" s="1"/>
  <c r="H280" i="24"/>
  <c r="I280" i="24" s="1"/>
  <c r="J280" i="24" s="1"/>
  <c r="K280" i="24" s="1"/>
  <c r="L280" i="24" s="1"/>
  <c r="H282" i="24"/>
  <c r="I282" i="24" s="1"/>
  <c r="J282" i="24" s="1"/>
  <c r="K282" i="24" s="1"/>
  <c r="L282" i="24" s="1"/>
  <c r="H283" i="24"/>
  <c r="I283" i="24" s="1"/>
  <c r="J283" i="24" s="1"/>
  <c r="K283" i="24" s="1"/>
  <c r="L283" i="24" s="1"/>
  <c r="H284" i="24"/>
  <c r="I284" i="24" s="1"/>
  <c r="J284" i="24" s="1"/>
  <c r="K284" i="24" s="1"/>
  <c r="L284" i="24" s="1"/>
  <c r="H285" i="24"/>
  <c r="I285" i="24" s="1"/>
  <c r="J285" i="24" s="1"/>
  <c r="K285" i="24" s="1"/>
  <c r="L285" i="24" s="1"/>
  <c r="H286" i="24"/>
  <c r="I286" i="24" s="1"/>
  <c r="J286" i="24" s="1"/>
  <c r="K286" i="24" s="1"/>
  <c r="L286" i="24" s="1"/>
  <c r="H292" i="24"/>
  <c r="I292" i="24" s="1"/>
  <c r="J292" i="24" s="1"/>
  <c r="K292" i="24" s="1"/>
  <c r="L292" i="24" s="1"/>
  <c r="H294" i="24"/>
  <c r="I294" i="24" s="1"/>
  <c r="J294" i="24" s="1"/>
  <c r="K294" i="24" s="1"/>
  <c r="L294" i="24" s="1"/>
  <c r="H295" i="24"/>
  <c r="I295" i="24" s="1"/>
  <c r="J295" i="24" s="1"/>
  <c r="K295" i="24" s="1"/>
  <c r="L295" i="24" s="1"/>
  <c r="H296" i="24"/>
  <c r="I296" i="24" s="1"/>
  <c r="J296" i="24" s="1"/>
  <c r="K296" i="24" s="1"/>
  <c r="L296" i="24" s="1"/>
  <c r="H297" i="24"/>
  <c r="I297" i="24" s="1"/>
  <c r="J297" i="24" s="1"/>
  <c r="K297" i="24" s="1"/>
  <c r="L297" i="24" s="1"/>
  <c r="H298" i="24"/>
  <c r="I298" i="24" s="1"/>
  <c r="J298" i="24" s="1"/>
  <c r="K298" i="24" s="1"/>
  <c r="L298" i="24" s="1"/>
  <c r="H304" i="24"/>
  <c r="I304" i="24" s="1"/>
  <c r="J304" i="24" s="1"/>
  <c r="K304" i="24" s="1"/>
  <c r="L304" i="24" s="1"/>
  <c r="H306" i="24"/>
  <c r="I306" i="24" s="1"/>
  <c r="J306" i="24" s="1"/>
  <c r="K306" i="24" s="1"/>
  <c r="L306" i="24" s="1"/>
  <c r="H307" i="24"/>
  <c r="I307" i="24" s="1"/>
  <c r="J307" i="24" s="1"/>
  <c r="K307" i="24" s="1"/>
  <c r="L307" i="24" s="1"/>
  <c r="H308" i="24"/>
  <c r="I308" i="24" s="1"/>
  <c r="J308" i="24" s="1"/>
  <c r="K308" i="24" s="1"/>
  <c r="L308" i="24" s="1"/>
  <c r="H309" i="24"/>
  <c r="I309" i="24" s="1"/>
  <c r="J309" i="24" s="1"/>
  <c r="K309" i="24" s="1"/>
  <c r="L309" i="24" s="1"/>
  <c r="H310" i="24"/>
  <c r="I310" i="24" s="1"/>
  <c r="J310" i="24" s="1"/>
  <c r="K310" i="24" s="1"/>
  <c r="L310" i="24" s="1"/>
  <c r="H313" i="24"/>
  <c r="I313" i="24" s="1"/>
  <c r="J313" i="24" s="1"/>
  <c r="K313" i="24" s="1"/>
  <c r="L313" i="24" s="1"/>
  <c r="H317" i="24"/>
  <c r="I317" i="24" s="1"/>
  <c r="J317" i="24" s="1"/>
  <c r="K317" i="24" s="1"/>
  <c r="L317" i="24" s="1"/>
  <c r="H318" i="24"/>
  <c r="I318" i="24" s="1"/>
  <c r="J318" i="24" s="1"/>
  <c r="K318" i="24" s="1"/>
  <c r="L318" i="24" s="1"/>
  <c r="H319" i="24"/>
  <c r="I319" i="24" s="1"/>
  <c r="J319" i="24" s="1"/>
  <c r="K319" i="24" s="1"/>
  <c r="L319" i="24" s="1"/>
  <c r="H320" i="24"/>
  <c r="I320" i="24" s="1"/>
  <c r="J320" i="24" s="1"/>
  <c r="K320" i="24" s="1"/>
  <c r="L320" i="24" s="1"/>
  <c r="H321" i="24"/>
  <c r="I321" i="24" s="1"/>
  <c r="J321" i="24" s="1"/>
  <c r="K321" i="24" s="1"/>
  <c r="L321" i="24" s="1"/>
  <c r="H322" i="24"/>
  <c r="I322" i="24" s="1"/>
  <c r="J322" i="24" s="1"/>
  <c r="K322" i="24" s="1"/>
  <c r="L322" i="24" s="1"/>
  <c r="H323" i="24"/>
  <c r="I323" i="24" s="1"/>
  <c r="J323" i="24" s="1"/>
  <c r="K323" i="24" s="1"/>
  <c r="L323" i="24" s="1"/>
  <c r="H329" i="24"/>
  <c r="I329" i="24" s="1"/>
  <c r="J329" i="24" s="1"/>
  <c r="K329" i="24" s="1"/>
  <c r="L329" i="24" s="1"/>
  <c r="H330" i="24"/>
  <c r="I330" i="24" s="1"/>
  <c r="J330" i="24" s="1"/>
  <c r="K330" i="24" s="1"/>
  <c r="L330" i="24" s="1"/>
  <c r="H331" i="24"/>
  <c r="I331" i="24" s="1"/>
  <c r="J331" i="24" s="1"/>
  <c r="K331" i="24" s="1"/>
  <c r="L331" i="24" s="1"/>
  <c r="H332" i="24"/>
  <c r="I332" i="24" s="1"/>
  <c r="J332" i="24" s="1"/>
  <c r="K332" i="24" s="1"/>
  <c r="L332" i="24" s="1"/>
  <c r="H333" i="24"/>
  <c r="I333" i="24" s="1"/>
  <c r="J333" i="24" s="1"/>
  <c r="K333" i="24" s="1"/>
  <c r="L333" i="24" s="1"/>
  <c r="H334" i="24"/>
  <c r="I334" i="24" s="1"/>
  <c r="J334" i="24" s="1"/>
  <c r="K334" i="24" s="1"/>
  <c r="L334" i="24" s="1"/>
  <c r="H335" i="24"/>
  <c r="I335" i="24" s="1"/>
  <c r="J335" i="24" s="1"/>
  <c r="K335" i="24" s="1"/>
  <c r="L335" i="24" s="1"/>
  <c r="H342" i="24"/>
  <c r="I342" i="24" s="1"/>
  <c r="J342" i="24" s="1"/>
  <c r="K342" i="24" s="1"/>
  <c r="L342" i="24" s="1"/>
  <c r="H343" i="24"/>
  <c r="I343" i="24" s="1"/>
  <c r="J343" i="24" s="1"/>
  <c r="K343" i="24" s="1"/>
  <c r="L343" i="24" s="1"/>
  <c r="H344" i="24"/>
  <c r="I344" i="24" s="1"/>
  <c r="J344" i="24" s="1"/>
  <c r="K344" i="24" s="1"/>
  <c r="L344" i="24" s="1"/>
  <c r="H345" i="24"/>
  <c r="I345" i="24" s="1"/>
  <c r="J345" i="24" s="1"/>
  <c r="K345" i="24" s="1"/>
  <c r="L345" i="24" s="1"/>
  <c r="H346" i="24"/>
  <c r="I346" i="24" s="1"/>
  <c r="J346" i="24" s="1"/>
  <c r="K346" i="24" s="1"/>
  <c r="L346" i="24" s="1"/>
  <c r="H347" i="24"/>
  <c r="I347" i="24" s="1"/>
  <c r="J347" i="24" s="1"/>
  <c r="K347" i="24" s="1"/>
  <c r="L347" i="24" s="1"/>
  <c r="H353" i="24"/>
  <c r="I353" i="24" s="1"/>
  <c r="J353" i="24" s="1"/>
  <c r="K353" i="24" s="1"/>
  <c r="L353" i="24" s="1"/>
  <c r="H354" i="24"/>
  <c r="I354" i="24" s="1"/>
  <c r="J354" i="24" s="1"/>
  <c r="K354" i="24" s="1"/>
  <c r="L354" i="24" s="1"/>
  <c r="H355" i="24"/>
  <c r="I355" i="24" s="1"/>
  <c r="J355" i="24" s="1"/>
  <c r="K355" i="24" s="1"/>
  <c r="L355" i="24" s="1"/>
  <c r="H356" i="24"/>
  <c r="I356" i="24" s="1"/>
  <c r="J356" i="24" s="1"/>
  <c r="K356" i="24" s="1"/>
  <c r="L356" i="24" s="1"/>
  <c r="H357" i="24"/>
  <c r="I357" i="24" s="1"/>
  <c r="J357" i="24" s="1"/>
  <c r="K357" i="24" s="1"/>
  <c r="L357" i="24" s="1"/>
  <c r="H358" i="24"/>
  <c r="I358" i="24" s="1"/>
  <c r="J358" i="24" s="1"/>
  <c r="K358" i="24" s="1"/>
  <c r="L358" i="24" s="1"/>
  <c r="H359" i="24"/>
  <c r="I359" i="24" s="1"/>
  <c r="J359" i="24" s="1"/>
  <c r="K359" i="24" s="1"/>
  <c r="L359" i="24" s="1"/>
  <c r="H361" i="24"/>
  <c r="I361" i="24" s="1"/>
  <c r="J361" i="24" s="1"/>
  <c r="K361" i="24" s="1"/>
  <c r="L361" i="24" s="1"/>
  <c r="H366" i="24"/>
  <c r="I366" i="24" s="1"/>
  <c r="J366" i="24" s="1"/>
  <c r="K366" i="24" s="1"/>
  <c r="L366" i="24" s="1"/>
  <c r="H367" i="24"/>
  <c r="I367" i="24" s="1"/>
  <c r="J367" i="24" s="1"/>
  <c r="K367" i="24" s="1"/>
  <c r="L367" i="24" s="1"/>
  <c r="H368" i="24"/>
  <c r="I368" i="24" s="1"/>
  <c r="J368" i="24" s="1"/>
  <c r="K368" i="24" s="1"/>
  <c r="L368" i="24" s="1"/>
  <c r="H369" i="24"/>
  <c r="I369" i="24" s="1"/>
  <c r="J369" i="24" s="1"/>
  <c r="K369" i="24" s="1"/>
  <c r="L369" i="24" s="1"/>
  <c r="H370" i="24"/>
  <c r="I370" i="24" s="1"/>
  <c r="J370" i="24" s="1"/>
  <c r="K370" i="24" s="1"/>
  <c r="L370" i="24" s="1"/>
  <c r="H371" i="24"/>
  <c r="I371" i="24" s="1"/>
  <c r="J371" i="24" s="1"/>
  <c r="K371" i="24" s="1"/>
  <c r="L371" i="24" s="1"/>
  <c r="H377" i="24"/>
  <c r="I377" i="24" s="1"/>
  <c r="J377" i="24" s="1"/>
  <c r="K377" i="24" s="1"/>
  <c r="L377" i="24" s="1"/>
  <c r="H378" i="24"/>
  <c r="I378" i="24" s="1"/>
  <c r="J378" i="24" s="1"/>
  <c r="K378" i="24" s="1"/>
  <c r="L378" i="24" s="1"/>
  <c r="H379" i="24"/>
  <c r="I379" i="24" s="1"/>
  <c r="J379" i="24" s="1"/>
  <c r="K379" i="24" s="1"/>
  <c r="L379" i="24" s="1"/>
  <c r="H380" i="24"/>
  <c r="I380" i="24" s="1"/>
  <c r="J380" i="24" s="1"/>
  <c r="K380" i="24" s="1"/>
  <c r="L380" i="24" s="1"/>
  <c r="H381" i="24"/>
  <c r="I381" i="24" s="1"/>
  <c r="J381" i="24" s="1"/>
  <c r="K381" i="24" s="1"/>
  <c r="L381" i="24" s="1"/>
  <c r="H382" i="24"/>
  <c r="I382" i="24" s="1"/>
  <c r="J382" i="24" s="1"/>
  <c r="K382" i="24" s="1"/>
  <c r="L382" i="24" s="1"/>
  <c r="H383" i="24"/>
  <c r="I383" i="24" s="1"/>
  <c r="J383" i="24" s="1"/>
  <c r="K383" i="24" s="1"/>
  <c r="L383" i="24" s="1"/>
  <c r="H385" i="24"/>
  <c r="I385" i="24" s="1"/>
  <c r="J385" i="24" s="1"/>
  <c r="K385" i="24" s="1"/>
  <c r="L385" i="24" s="1"/>
  <c r="H386" i="24"/>
  <c r="I386" i="24" s="1"/>
  <c r="J386" i="24" s="1"/>
  <c r="K386" i="24" s="1"/>
  <c r="L386" i="24" s="1"/>
  <c r="H389" i="24"/>
  <c r="I389" i="24" s="1"/>
  <c r="J389" i="24" s="1"/>
  <c r="K389" i="24" s="1"/>
  <c r="L389" i="24" s="1"/>
  <c r="H390" i="24"/>
  <c r="I390" i="24" s="1"/>
  <c r="J390" i="24" s="1"/>
  <c r="K390" i="24" s="1"/>
  <c r="L390" i="24" s="1"/>
  <c r="H391" i="24"/>
  <c r="I391" i="24" s="1"/>
  <c r="J391" i="24" s="1"/>
  <c r="K391" i="24" s="1"/>
  <c r="L391" i="24" s="1"/>
  <c r="H392" i="24"/>
  <c r="I392" i="24" s="1"/>
  <c r="J392" i="24" s="1"/>
  <c r="K392" i="24" s="1"/>
  <c r="L392" i="24" s="1"/>
  <c r="H393" i="24"/>
  <c r="I393" i="24" s="1"/>
  <c r="J393" i="24" s="1"/>
  <c r="K393" i="24" s="1"/>
  <c r="L393" i="24" s="1"/>
  <c r="H394" i="24"/>
  <c r="I394" i="24" s="1"/>
  <c r="J394" i="24" s="1"/>
  <c r="K394" i="24" s="1"/>
  <c r="L394" i="24" s="1"/>
  <c r="H395" i="24"/>
  <c r="I395" i="24" s="1"/>
  <c r="J395" i="24" s="1"/>
  <c r="K395" i="24" s="1"/>
  <c r="L395" i="24" s="1"/>
  <c r="H401" i="24"/>
  <c r="I401" i="24" s="1"/>
  <c r="J401" i="24" s="1"/>
  <c r="K401" i="24" s="1"/>
  <c r="L401" i="24" s="1"/>
  <c r="H402" i="24"/>
  <c r="I402" i="24" s="1"/>
  <c r="J402" i="24" s="1"/>
  <c r="K402" i="24" s="1"/>
  <c r="L402" i="24" s="1"/>
  <c r="H403" i="24"/>
  <c r="I403" i="24" s="1"/>
  <c r="J403" i="24" s="1"/>
  <c r="K403" i="24" s="1"/>
  <c r="L403" i="24" s="1"/>
  <c r="H404" i="24"/>
  <c r="I404" i="24" s="1"/>
  <c r="J404" i="24" s="1"/>
  <c r="K404" i="24" s="1"/>
  <c r="L404" i="24" s="1"/>
  <c r="H405" i="24"/>
  <c r="I405" i="24" s="1"/>
  <c r="J405" i="24" s="1"/>
  <c r="K405" i="24" s="1"/>
  <c r="L405" i="24" s="1"/>
  <c r="H406" i="24"/>
  <c r="I406" i="24" s="1"/>
  <c r="J406" i="24" s="1"/>
  <c r="K406" i="24" s="1"/>
  <c r="L406" i="24" s="1"/>
  <c r="H407" i="24"/>
  <c r="I407" i="24" s="1"/>
  <c r="J407" i="24" s="1"/>
  <c r="K407" i="24" s="1"/>
  <c r="L407" i="24" s="1"/>
  <c r="H409" i="24"/>
  <c r="I409" i="24" s="1"/>
  <c r="J409" i="24" s="1"/>
  <c r="K409" i="24" s="1"/>
  <c r="L409" i="24" s="1"/>
  <c r="H410" i="24"/>
  <c r="I410" i="24" s="1"/>
  <c r="J410" i="24" s="1"/>
  <c r="K410" i="24" s="1"/>
  <c r="L410" i="24" s="1"/>
  <c r="H413" i="24"/>
  <c r="I413" i="24" s="1"/>
  <c r="J413" i="24" s="1"/>
  <c r="K413" i="24" s="1"/>
  <c r="L413" i="24" s="1"/>
  <c r="H415" i="24"/>
  <c r="I415" i="24" s="1"/>
  <c r="J415" i="24" s="1"/>
  <c r="K415" i="24" s="1"/>
  <c r="L415" i="24" s="1"/>
  <c r="H416" i="24"/>
  <c r="I416" i="24" s="1"/>
  <c r="J416" i="24" s="1"/>
  <c r="K416" i="24" s="1"/>
  <c r="L416" i="24" s="1"/>
  <c r="H417" i="24"/>
  <c r="I417" i="24" s="1"/>
  <c r="J417" i="24" s="1"/>
  <c r="K417" i="24" s="1"/>
  <c r="L417" i="24" s="1"/>
  <c r="H418" i="24"/>
  <c r="I418" i="24" s="1"/>
  <c r="J418" i="24" s="1"/>
  <c r="K418" i="24" s="1"/>
  <c r="L418" i="24" s="1"/>
  <c r="H419" i="24"/>
  <c r="I419" i="24" s="1"/>
  <c r="J419" i="24" s="1"/>
  <c r="K419" i="24" s="1"/>
  <c r="L419" i="24" s="1"/>
  <c r="H420" i="24"/>
  <c r="I420" i="24" s="1"/>
  <c r="J420" i="24" s="1"/>
  <c r="K420" i="24" s="1"/>
  <c r="L420" i="24" s="1"/>
  <c r="H421" i="24"/>
  <c r="I421" i="24" s="1"/>
  <c r="J421" i="24" s="1"/>
  <c r="K421" i="24" s="1"/>
  <c r="L421" i="24" s="1"/>
  <c r="H425" i="24"/>
  <c r="I425" i="24" s="1"/>
  <c r="J425" i="24" s="1"/>
  <c r="K425" i="24" s="1"/>
  <c r="L425" i="24" s="1"/>
  <c r="H426" i="24"/>
  <c r="I426" i="24" s="1"/>
  <c r="J426" i="24" s="1"/>
  <c r="K426" i="24" s="1"/>
  <c r="L426" i="24" s="1"/>
  <c r="H427" i="24"/>
  <c r="I427" i="24" s="1"/>
  <c r="J427" i="24" s="1"/>
  <c r="K427" i="24" s="1"/>
  <c r="L427" i="24" s="1"/>
  <c r="H428" i="24"/>
  <c r="I428" i="24" s="1"/>
  <c r="J428" i="24" s="1"/>
  <c r="K428" i="24" s="1"/>
  <c r="L428" i="24" s="1"/>
  <c r="H429" i="24"/>
  <c r="I429" i="24" s="1"/>
  <c r="J429" i="24" s="1"/>
  <c r="K429" i="24" s="1"/>
  <c r="L429" i="24" s="1"/>
  <c r="H430" i="24"/>
  <c r="I430" i="24" s="1"/>
  <c r="J430" i="24" s="1"/>
  <c r="K430" i="24" s="1"/>
  <c r="L430" i="24" s="1"/>
  <c r="H431" i="24"/>
  <c r="I431" i="24" s="1"/>
  <c r="J431" i="24" s="1"/>
  <c r="K431" i="24" s="1"/>
  <c r="L431" i="24" s="1"/>
  <c r="H437" i="24"/>
  <c r="I437" i="24" s="1"/>
  <c r="J437" i="24" s="1"/>
  <c r="K437" i="24" s="1"/>
  <c r="L437" i="24" s="1"/>
  <c r="H438" i="24"/>
  <c r="I438" i="24" s="1"/>
  <c r="J438" i="24" s="1"/>
  <c r="K438" i="24" s="1"/>
  <c r="L438" i="24" s="1"/>
  <c r="H439" i="24"/>
  <c r="I439" i="24" s="1"/>
  <c r="J439" i="24" s="1"/>
  <c r="K439" i="24" s="1"/>
  <c r="L439" i="24" s="1"/>
  <c r="H440" i="24"/>
  <c r="I440" i="24" s="1"/>
  <c r="J440" i="24" s="1"/>
  <c r="K440" i="24" s="1"/>
  <c r="L440" i="24" s="1"/>
  <c r="H441" i="24"/>
  <c r="I441" i="24" s="1"/>
  <c r="J441" i="24" s="1"/>
  <c r="K441" i="24" s="1"/>
  <c r="L441" i="24" s="1"/>
  <c r="H442" i="24"/>
  <c r="I442" i="24" s="1"/>
  <c r="J442" i="24" s="1"/>
  <c r="K442" i="24" s="1"/>
  <c r="L442" i="24" s="1"/>
  <c r="H443" i="24"/>
  <c r="I443" i="24" s="1"/>
  <c r="J443" i="24" s="1"/>
  <c r="K443" i="24" s="1"/>
  <c r="L443" i="24" s="1"/>
  <c r="H444" i="24"/>
  <c r="I444" i="24" s="1"/>
  <c r="J444" i="24" s="1"/>
  <c r="K444" i="24" s="1"/>
  <c r="L444" i="24" s="1"/>
  <c r="H446" i="24"/>
  <c r="I446" i="24" s="1"/>
  <c r="J446" i="24" s="1"/>
  <c r="K446" i="24" s="1"/>
  <c r="L446" i="24" s="1"/>
  <c r="H449" i="24"/>
  <c r="I449" i="24" s="1"/>
  <c r="J449" i="24" s="1"/>
  <c r="K449" i="24" s="1"/>
  <c r="L449" i="24" s="1"/>
  <c r="H450" i="24"/>
  <c r="I450" i="24" s="1"/>
  <c r="J450" i="24" s="1"/>
  <c r="K450" i="24" s="1"/>
  <c r="L450" i="24" s="1"/>
  <c r="H451" i="24"/>
  <c r="I451" i="24" s="1"/>
  <c r="J451" i="24" s="1"/>
  <c r="K451" i="24" s="1"/>
  <c r="L451" i="24" s="1"/>
  <c r="H452" i="24"/>
  <c r="I452" i="24" s="1"/>
  <c r="J452" i="24" s="1"/>
  <c r="K452" i="24" s="1"/>
  <c r="L452" i="24" s="1"/>
  <c r="H453" i="24"/>
  <c r="I453" i="24" s="1"/>
  <c r="J453" i="24" s="1"/>
  <c r="K453" i="24" s="1"/>
  <c r="L453" i="24" s="1"/>
  <c r="H454" i="24"/>
  <c r="I454" i="24" s="1"/>
  <c r="J454" i="24" s="1"/>
  <c r="K454" i="24" s="1"/>
  <c r="L454" i="24" s="1"/>
  <c r="H455" i="24"/>
  <c r="I455" i="24" s="1"/>
  <c r="J455" i="24" s="1"/>
  <c r="K455" i="24" s="1"/>
  <c r="L455" i="24" s="1"/>
  <c r="H461" i="24"/>
  <c r="I461" i="24" s="1"/>
  <c r="J461" i="24" s="1"/>
  <c r="K461" i="24" s="1"/>
  <c r="L461" i="24" s="1"/>
  <c r="H462" i="24"/>
  <c r="I462" i="24" s="1"/>
  <c r="J462" i="24" s="1"/>
  <c r="K462" i="24" s="1"/>
  <c r="L462" i="24" s="1"/>
  <c r="H463" i="24"/>
  <c r="I463" i="24" s="1"/>
  <c r="J463" i="24" s="1"/>
  <c r="K463" i="24" s="1"/>
  <c r="L463" i="24" s="1"/>
  <c r="H464" i="24"/>
  <c r="I464" i="24" s="1"/>
  <c r="J464" i="24" s="1"/>
  <c r="K464" i="24" s="1"/>
  <c r="L464" i="24" s="1"/>
  <c r="H465" i="24"/>
  <c r="I465" i="24" s="1"/>
  <c r="J465" i="24" s="1"/>
  <c r="K465" i="24" s="1"/>
  <c r="L465" i="24" s="1"/>
  <c r="H466" i="24"/>
  <c r="I466" i="24" s="1"/>
  <c r="J466" i="24" s="1"/>
  <c r="K466" i="24" s="1"/>
  <c r="L466" i="24" s="1"/>
  <c r="H469" i="24"/>
  <c r="I469" i="24" s="1"/>
  <c r="J469" i="24" s="1"/>
  <c r="K469" i="24" s="1"/>
  <c r="L469" i="24" s="1"/>
  <c r="H472" i="24"/>
  <c r="I472" i="24" s="1"/>
  <c r="J472" i="24" s="1"/>
  <c r="K472" i="24" s="1"/>
  <c r="L472" i="24" s="1"/>
  <c r="H473" i="24"/>
  <c r="I473" i="24" s="1"/>
  <c r="J473" i="24" s="1"/>
  <c r="K473" i="24" s="1"/>
  <c r="L473" i="24" s="1"/>
  <c r="H474" i="24"/>
  <c r="I474" i="24" s="1"/>
  <c r="J474" i="24" s="1"/>
  <c r="K474" i="24" s="1"/>
  <c r="L474" i="24" s="1"/>
  <c r="H475" i="24"/>
  <c r="I475" i="24" s="1"/>
  <c r="J475" i="24" s="1"/>
  <c r="K475" i="24" s="1"/>
  <c r="L475" i="24" s="1"/>
  <c r="H476" i="24"/>
  <c r="I476" i="24" s="1"/>
  <c r="J476" i="24" s="1"/>
  <c r="K476" i="24" s="1"/>
  <c r="L476" i="24" s="1"/>
  <c r="H477" i="24"/>
  <c r="I477" i="24" s="1"/>
  <c r="J477" i="24" s="1"/>
  <c r="K477" i="24" s="1"/>
  <c r="L477" i="24" s="1"/>
  <c r="H479" i="24"/>
  <c r="I479" i="24" s="1"/>
  <c r="J479" i="24" s="1"/>
  <c r="K479" i="24" s="1"/>
  <c r="L479" i="24" s="1"/>
  <c r="H483" i="24"/>
  <c r="I483" i="24" s="1"/>
  <c r="J483" i="24" s="1"/>
  <c r="K483" i="24" s="1"/>
  <c r="L483" i="24" s="1"/>
  <c r="H484" i="24"/>
  <c r="I484" i="24" s="1"/>
  <c r="J484" i="24" s="1"/>
  <c r="K484" i="24" s="1"/>
  <c r="L484" i="24" s="1"/>
  <c r="H486" i="24"/>
  <c r="I486" i="24" s="1"/>
  <c r="J486" i="24" s="1"/>
  <c r="K486" i="24" s="1"/>
  <c r="L486" i="24" s="1"/>
  <c r="H487" i="24"/>
  <c r="I487" i="24" s="1"/>
  <c r="J487" i="24" s="1"/>
  <c r="K487" i="24" s="1"/>
  <c r="L487" i="24" s="1"/>
  <c r="H488" i="24"/>
  <c r="I488" i="24" s="1"/>
  <c r="J488" i="24" s="1"/>
  <c r="K488" i="24" s="1"/>
  <c r="L488" i="24" s="1"/>
  <c r="H489" i="24"/>
  <c r="I489" i="24" s="1"/>
  <c r="J489" i="24" s="1"/>
  <c r="K489" i="24" s="1"/>
  <c r="L489" i="24" s="1"/>
  <c r="H495" i="24"/>
  <c r="I495" i="24" s="1"/>
  <c r="J495" i="24" s="1"/>
  <c r="K495" i="24" s="1"/>
  <c r="L495" i="24" s="1"/>
  <c r="H496" i="24"/>
  <c r="I496" i="24" s="1"/>
  <c r="J496" i="24" s="1"/>
  <c r="K496" i="24" s="1"/>
  <c r="L496" i="24" s="1"/>
  <c r="H498" i="24"/>
  <c r="I498" i="24" s="1"/>
  <c r="J498" i="24" s="1"/>
  <c r="K498" i="24" s="1"/>
  <c r="L498" i="24" s="1"/>
  <c r="H499" i="24"/>
  <c r="I499" i="24" s="1"/>
  <c r="J499" i="24" s="1"/>
  <c r="K499" i="24" s="1"/>
  <c r="L499" i="24" s="1"/>
  <c r="H500" i="24"/>
  <c r="I500" i="24" s="1"/>
  <c r="J500" i="24" s="1"/>
  <c r="K500" i="24" s="1"/>
  <c r="L500" i="24" s="1"/>
  <c r="H501" i="24"/>
  <c r="I501" i="24" s="1"/>
  <c r="J501" i="24" s="1"/>
  <c r="K501" i="24" s="1"/>
  <c r="L501" i="24" s="1"/>
  <c r="H503" i="24"/>
  <c r="I503" i="24" s="1"/>
  <c r="J503" i="24" s="1"/>
  <c r="K503" i="24" s="1"/>
  <c r="L503" i="24" s="1"/>
  <c r="H508" i="24"/>
  <c r="I508" i="24" s="1"/>
  <c r="J508" i="24" s="1"/>
  <c r="K508" i="24" s="1"/>
  <c r="L508" i="24" s="1"/>
  <c r="H509" i="24"/>
  <c r="I509" i="24" s="1"/>
  <c r="J509" i="24" s="1"/>
  <c r="K509" i="24" s="1"/>
  <c r="L509" i="24" s="1"/>
  <c r="H510" i="24"/>
  <c r="I510" i="24" s="1"/>
  <c r="J510" i="24" s="1"/>
  <c r="K510" i="24" s="1"/>
  <c r="L510" i="24" s="1"/>
  <c r="H511" i="24"/>
  <c r="I511" i="24" s="1"/>
  <c r="J511" i="24" s="1"/>
  <c r="K511" i="24" s="1"/>
  <c r="L511" i="24" s="1"/>
  <c r="H512" i="24"/>
  <c r="I512" i="24" s="1"/>
  <c r="J512" i="24" s="1"/>
  <c r="K512" i="24" s="1"/>
  <c r="L512" i="24" s="1"/>
  <c r="H513" i="24"/>
  <c r="I513" i="24" s="1"/>
  <c r="J513" i="24" s="1"/>
  <c r="K513" i="24" s="1"/>
  <c r="L513" i="24" s="1"/>
  <c r="H519" i="24"/>
  <c r="I519" i="24" s="1"/>
  <c r="J519" i="24" s="1"/>
  <c r="K519" i="24" s="1"/>
  <c r="L519" i="24" s="1"/>
  <c r="H520" i="24"/>
  <c r="I520" i="24" s="1"/>
  <c r="J520" i="24" s="1"/>
  <c r="K520" i="24" s="1"/>
  <c r="L520" i="24" s="1"/>
  <c r="H521" i="24"/>
  <c r="I521" i="24" s="1"/>
  <c r="J521" i="24" s="1"/>
  <c r="K521" i="24" s="1"/>
  <c r="L521" i="24" s="1"/>
  <c r="H522" i="24"/>
  <c r="I522" i="24" s="1"/>
  <c r="J522" i="24" s="1"/>
  <c r="K522" i="24" s="1"/>
  <c r="L522" i="24" s="1"/>
  <c r="H523" i="24"/>
  <c r="I523" i="24" s="1"/>
  <c r="J523" i="24" s="1"/>
  <c r="K523" i="24" s="1"/>
  <c r="L523" i="24" s="1"/>
  <c r="H524" i="24"/>
  <c r="I524" i="24" s="1"/>
  <c r="J524" i="24" s="1"/>
  <c r="K524" i="24" s="1"/>
  <c r="L524" i="24" s="1"/>
  <c r="H525" i="24"/>
  <c r="I525" i="24" s="1"/>
  <c r="J525" i="24" s="1"/>
  <c r="K525" i="24" s="1"/>
  <c r="L525" i="24" s="1"/>
  <c r="H532" i="24"/>
  <c r="I532" i="24" s="1"/>
  <c r="J532" i="24" s="1"/>
  <c r="K532" i="24" s="1"/>
  <c r="L532" i="24" s="1"/>
  <c r="H533" i="24"/>
  <c r="I533" i="24" s="1"/>
  <c r="J533" i="24" s="1"/>
  <c r="K533" i="24" s="1"/>
  <c r="L533" i="24" s="1"/>
  <c r="H534" i="24"/>
  <c r="I534" i="24" s="1"/>
  <c r="J534" i="24" s="1"/>
  <c r="K534" i="24" s="1"/>
  <c r="L534" i="24" s="1"/>
  <c r="H535" i="24"/>
  <c r="I535" i="24" s="1"/>
  <c r="J535" i="24" s="1"/>
  <c r="K535" i="24" s="1"/>
  <c r="L535" i="24" s="1"/>
  <c r="H536" i="24"/>
  <c r="I536" i="24" s="1"/>
  <c r="J536" i="24" s="1"/>
  <c r="K536" i="24" s="1"/>
  <c r="L536" i="24" s="1"/>
  <c r="H537" i="24"/>
  <c r="I537" i="24" s="1"/>
  <c r="J537" i="24" s="1"/>
  <c r="K537" i="24" s="1"/>
  <c r="L537" i="24" s="1"/>
  <c r="H3" i="24"/>
  <c r="I3" i="24" s="1"/>
  <c r="J3" i="24" s="1"/>
  <c r="K3" i="24" s="1"/>
  <c r="L3" i="24" s="1"/>
  <c r="H4" i="24"/>
  <c r="I4" i="24" s="1"/>
  <c r="J4" i="24" s="1"/>
  <c r="K4" i="24" s="1"/>
  <c r="L4" i="24" s="1"/>
  <c r="H5" i="24"/>
  <c r="I5" i="24" s="1"/>
  <c r="J5" i="24" s="1"/>
  <c r="K5" i="24" s="1"/>
  <c r="L5" i="24" s="1"/>
  <c r="H6" i="24"/>
  <c r="I6" i="24" s="1"/>
  <c r="J6" i="24" s="1"/>
  <c r="K6" i="24" s="1"/>
  <c r="L6" i="24" s="1"/>
  <c r="H7" i="24"/>
  <c r="I7" i="24" s="1"/>
  <c r="J7" i="24" s="1"/>
  <c r="K7" i="24" s="1"/>
  <c r="L7" i="24" s="1"/>
  <c r="H8" i="24"/>
  <c r="I8" i="24" s="1"/>
  <c r="J8" i="24" s="1"/>
  <c r="K8" i="24" s="1"/>
  <c r="L8" i="24" s="1"/>
  <c r="H9" i="24"/>
  <c r="I9" i="24" s="1"/>
  <c r="J9" i="24" s="1"/>
  <c r="K9" i="24" s="1"/>
  <c r="L9" i="24" s="1"/>
  <c r="H10" i="24"/>
  <c r="I10" i="24" s="1"/>
  <c r="J10" i="24" s="1"/>
  <c r="K10" i="24" s="1"/>
  <c r="L10" i="24" s="1"/>
  <c r="H11" i="24"/>
  <c r="I11" i="24" s="1"/>
  <c r="J11" i="24" s="1"/>
  <c r="K11" i="24" s="1"/>
  <c r="L11" i="24" s="1"/>
  <c r="H12" i="24"/>
  <c r="I12" i="24" s="1"/>
  <c r="J12" i="24" s="1"/>
  <c r="K12" i="24" s="1"/>
  <c r="L12" i="24" s="1"/>
  <c r="H2" i="24"/>
  <c r="I2" i="24" s="1"/>
  <c r="J2" i="24" s="1"/>
  <c r="K2" i="24" s="1"/>
  <c r="L2" i="24" s="1"/>
  <c r="H13" i="24"/>
  <c r="I13" i="24" s="1"/>
  <c r="J13" i="24" s="1"/>
  <c r="K13" i="24" s="1"/>
  <c r="L13" i="24" s="1"/>
  <c r="H14" i="24"/>
  <c r="I14" i="24" s="1"/>
  <c r="J14" i="24" s="1"/>
  <c r="K14" i="24" s="1"/>
  <c r="L14" i="24" s="1"/>
  <c r="H15" i="24"/>
  <c r="I15" i="24" s="1"/>
  <c r="J15" i="24" s="1"/>
  <c r="K15" i="24" s="1"/>
  <c r="L15" i="24" s="1"/>
  <c r="H16" i="24"/>
  <c r="I16" i="24" s="1"/>
  <c r="J16" i="24" s="1"/>
  <c r="K16" i="24" s="1"/>
  <c r="L16" i="24" s="1"/>
  <c r="H17" i="24"/>
  <c r="I17" i="24" s="1"/>
  <c r="J17" i="24" s="1"/>
  <c r="K17" i="24" s="1"/>
  <c r="L17" i="24" s="1"/>
  <c r="H18" i="24"/>
  <c r="I18" i="24" s="1"/>
  <c r="J18" i="24" s="1"/>
  <c r="K18" i="24" s="1"/>
  <c r="L18" i="24" s="1"/>
  <c r="H19" i="24"/>
  <c r="I19" i="24" s="1"/>
  <c r="J19" i="24" s="1"/>
  <c r="K19" i="24" s="1"/>
  <c r="L19" i="24" s="1"/>
  <c r="H20" i="24"/>
  <c r="I20" i="24" s="1"/>
  <c r="J20" i="24" s="1"/>
  <c r="K20" i="24" s="1"/>
  <c r="L20" i="24" s="1"/>
  <c r="H25" i="24"/>
  <c r="I25" i="24" s="1"/>
  <c r="J25" i="24" s="1"/>
  <c r="K25" i="24" s="1"/>
  <c r="L25" i="24" s="1"/>
  <c r="H26" i="24"/>
  <c r="I26" i="24" s="1"/>
  <c r="J26" i="24" s="1"/>
  <c r="K26" i="24" s="1"/>
  <c r="L26" i="24" s="1"/>
  <c r="H27" i="24"/>
  <c r="I27" i="24" s="1"/>
  <c r="J27" i="24" s="1"/>
  <c r="K27" i="24" s="1"/>
  <c r="L27" i="24" s="1"/>
  <c r="H28" i="24"/>
  <c r="I28" i="24" s="1"/>
  <c r="J28" i="24" s="1"/>
  <c r="K28" i="24" s="1"/>
  <c r="L28" i="24" s="1"/>
  <c r="H29" i="24"/>
  <c r="I29" i="24" s="1"/>
  <c r="J29" i="24" s="1"/>
  <c r="K29" i="24" s="1"/>
  <c r="L29" i="24" s="1"/>
  <c r="H31" i="24"/>
  <c r="I31" i="24" s="1"/>
  <c r="J31" i="24" s="1"/>
  <c r="K31" i="24" s="1"/>
  <c r="L31" i="24" s="1"/>
  <c r="H32" i="24"/>
  <c r="I32" i="24" s="1"/>
  <c r="J32" i="24" s="1"/>
  <c r="K32" i="24" s="1"/>
  <c r="L32" i="24" s="1"/>
  <c r="H38" i="24"/>
  <c r="I38" i="24" s="1"/>
  <c r="J38" i="24" s="1"/>
  <c r="K38" i="24" s="1"/>
  <c r="L38" i="24" s="1"/>
  <c r="H39" i="24"/>
  <c r="I39" i="24" s="1"/>
  <c r="J39" i="24" s="1"/>
  <c r="K39" i="24" s="1"/>
  <c r="L39" i="24" s="1"/>
  <c r="H40" i="24"/>
  <c r="I40" i="24" s="1"/>
  <c r="J40" i="24" s="1"/>
  <c r="K40" i="24" s="1"/>
  <c r="L40" i="24" s="1"/>
  <c r="H41" i="24"/>
  <c r="I41" i="24" s="1"/>
  <c r="J41" i="24" s="1"/>
  <c r="K41" i="24" s="1"/>
  <c r="L41" i="24" s="1"/>
  <c r="H42" i="24"/>
  <c r="I42" i="24" s="1"/>
  <c r="J42" i="24" s="1"/>
  <c r="K42" i="24" s="1"/>
  <c r="L42" i="24" s="1"/>
  <c r="H43" i="24"/>
  <c r="I43" i="24" s="1"/>
  <c r="J43" i="24" s="1"/>
  <c r="K43" i="24" s="1"/>
  <c r="L43" i="24" s="1"/>
  <c r="H44" i="24"/>
  <c r="I44" i="24" s="1"/>
  <c r="J44" i="24" s="1"/>
  <c r="K44" i="24" s="1"/>
  <c r="L44" i="24" s="1"/>
  <c r="H45" i="24"/>
  <c r="I45" i="24" s="1"/>
  <c r="J45" i="24" s="1"/>
  <c r="K45" i="24" s="1"/>
  <c r="L45" i="24" s="1"/>
  <c r="H50" i="24"/>
  <c r="I50" i="24" s="1"/>
  <c r="J50" i="24" s="1"/>
  <c r="K50" i="24" s="1"/>
  <c r="L50" i="24" s="1"/>
  <c r="H51" i="24"/>
  <c r="I51" i="24" s="1"/>
  <c r="J51" i="24" s="1"/>
  <c r="K51" i="24" s="1"/>
  <c r="L51" i="24" s="1"/>
  <c r="H52" i="24"/>
  <c r="I52" i="24" s="1"/>
  <c r="J52" i="24" s="1"/>
  <c r="K52" i="24" s="1"/>
  <c r="L52" i="24" s="1"/>
  <c r="H53" i="24"/>
  <c r="I53" i="24" s="1"/>
  <c r="J53" i="24" s="1"/>
  <c r="K53" i="24" s="1"/>
  <c r="L53" i="24" s="1"/>
  <c r="H54" i="24"/>
  <c r="I54" i="24" s="1"/>
  <c r="J54" i="24" s="1"/>
  <c r="K54" i="24" s="1"/>
  <c r="L54" i="24" s="1"/>
  <c r="H56" i="24"/>
  <c r="I56" i="24" s="1"/>
  <c r="J56" i="24" s="1"/>
  <c r="K56" i="24" s="1"/>
  <c r="L56" i="24" s="1"/>
  <c r="H57" i="24"/>
  <c r="I57" i="24" s="1"/>
  <c r="J57" i="24" s="1"/>
  <c r="K57" i="24" s="1"/>
  <c r="L57" i="24" s="1"/>
  <c r="H62" i="24"/>
  <c r="I62" i="24" s="1"/>
  <c r="J62" i="24" s="1"/>
  <c r="K62" i="24" s="1"/>
  <c r="L62" i="24" s="1"/>
  <c r="H63" i="24"/>
  <c r="I63" i="24" s="1"/>
  <c r="J63" i="24" s="1"/>
  <c r="K63" i="24" s="1"/>
  <c r="L63" i="24" s="1"/>
  <c r="H64" i="24"/>
  <c r="I64" i="24" s="1"/>
  <c r="J64" i="24" s="1"/>
  <c r="K64" i="24" s="1"/>
  <c r="L64" i="24" s="1"/>
  <c r="H65" i="24"/>
  <c r="I65" i="24" s="1"/>
  <c r="J65" i="24" s="1"/>
  <c r="K65" i="24" s="1"/>
  <c r="L65" i="24" s="1"/>
  <c r="H66" i="24"/>
  <c r="I66" i="24" s="1"/>
  <c r="J66" i="24" s="1"/>
  <c r="K66" i="24" s="1"/>
  <c r="L66" i="24" s="1"/>
  <c r="H68" i="24"/>
  <c r="I68" i="24" s="1"/>
  <c r="J68" i="24" s="1"/>
  <c r="K68" i="24" s="1"/>
  <c r="L68" i="24" s="1"/>
  <c r="H69" i="24"/>
  <c r="I69" i="24" s="1"/>
  <c r="J69" i="24" s="1"/>
  <c r="K69" i="24" s="1"/>
  <c r="L69" i="24" s="1"/>
  <c r="H74" i="24"/>
  <c r="I74" i="24" s="1"/>
  <c r="J74" i="24" s="1"/>
  <c r="K74" i="24" s="1"/>
  <c r="L74" i="24" s="1"/>
  <c r="H75" i="24"/>
  <c r="I75" i="24" s="1"/>
  <c r="J75" i="24" s="1"/>
  <c r="K75" i="24" s="1"/>
  <c r="L75" i="24" s="1"/>
  <c r="H76" i="24"/>
  <c r="I76" i="24" s="1"/>
  <c r="J76" i="24" s="1"/>
  <c r="K76" i="24" s="1"/>
  <c r="L76" i="24" s="1"/>
  <c r="H77" i="24"/>
  <c r="I77" i="24" s="1"/>
  <c r="J77" i="24" s="1"/>
  <c r="K77" i="24" s="1"/>
  <c r="L77" i="24" s="1"/>
  <c r="H78" i="24"/>
  <c r="I78" i="24" s="1"/>
  <c r="J78" i="24" s="1"/>
  <c r="K78" i="24" s="1"/>
  <c r="L78" i="24" s="1"/>
  <c r="H79" i="24"/>
  <c r="I79" i="24" s="1"/>
  <c r="J79" i="24" s="1"/>
  <c r="K79" i="24" s="1"/>
  <c r="L79" i="24" s="1"/>
  <c r="H80" i="24"/>
  <c r="I80" i="24" s="1"/>
  <c r="J80" i="24" s="1"/>
  <c r="K80" i="24" s="1"/>
  <c r="L80" i="24" s="1"/>
  <c r="H81" i="24"/>
  <c r="I81" i="24" s="1"/>
  <c r="J81" i="24" s="1"/>
  <c r="K81" i="24" s="1"/>
  <c r="L81" i="24" s="1"/>
  <c r="H86" i="24"/>
  <c r="I86" i="24" s="1"/>
  <c r="J86" i="24" s="1"/>
  <c r="K86" i="24" s="1"/>
  <c r="L86" i="24" s="1"/>
  <c r="H87" i="24"/>
  <c r="I87" i="24" s="1"/>
  <c r="J87" i="24" s="1"/>
  <c r="K87" i="24" s="1"/>
  <c r="L87" i="24" s="1"/>
  <c r="H88" i="24"/>
  <c r="I88" i="24" s="1"/>
  <c r="J88" i="24" s="1"/>
  <c r="K88" i="24" s="1"/>
  <c r="L88" i="24" s="1"/>
  <c r="H89" i="24"/>
  <c r="I89" i="24" s="1"/>
  <c r="J89" i="24" s="1"/>
  <c r="K89" i="24" s="1"/>
  <c r="L89" i="24" s="1"/>
  <c r="H90" i="24"/>
  <c r="I90" i="24" s="1"/>
  <c r="J90" i="24" s="1"/>
  <c r="K90" i="24" s="1"/>
  <c r="L90" i="24" s="1"/>
  <c r="H92" i="24"/>
  <c r="I92" i="24" s="1"/>
  <c r="J92" i="24" s="1"/>
  <c r="K92" i="24" s="1"/>
  <c r="L92" i="24" s="1"/>
  <c r="H93" i="24"/>
  <c r="I93" i="24" s="1"/>
  <c r="J93" i="24" s="1"/>
  <c r="K93" i="24" s="1"/>
  <c r="L93" i="24" s="1"/>
  <c r="H98" i="24"/>
  <c r="I98" i="24" s="1"/>
  <c r="J98" i="24" s="1"/>
  <c r="K98" i="24" s="1"/>
  <c r="L98" i="24" s="1"/>
  <c r="H99" i="24"/>
  <c r="I99" i="24" s="1"/>
  <c r="J99" i="24" s="1"/>
  <c r="K99" i="24" s="1"/>
  <c r="L99" i="24" s="1"/>
  <c r="H100" i="24"/>
  <c r="I100" i="24" s="1"/>
  <c r="J100" i="24" s="1"/>
  <c r="K100" i="24" s="1"/>
  <c r="L100" i="24" s="1"/>
  <c r="H101" i="24"/>
  <c r="I101" i="24" s="1"/>
  <c r="J101" i="24" s="1"/>
  <c r="K101" i="24" s="1"/>
  <c r="L101" i="24" s="1"/>
  <c r="H102" i="24"/>
  <c r="I102" i="24" s="1"/>
  <c r="J102" i="24" s="1"/>
  <c r="K102" i="24" s="1"/>
  <c r="L102" i="24" s="1"/>
  <c r="H104" i="24"/>
  <c r="I104" i="24" s="1"/>
  <c r="J104" i="24" s="1"/>
  <c r="K104" i="24" s="1"/>
  <c r="L104" i="24" s="1"/>
  <c r="H105" i="24"/>
  <c r="I105" i="24" s="1"/>
  <c r="J105" i="24" s="1"/>
  <c r="K105" i="24" s="1"/>
  <c r="L105" i="24" s="1"/>
  <c r="H110" i="24"/>
  <c r="I110" i="24" s="1"/>
  <c r="J110" i="24" s="1"/>
  <c r="K110" i="24" s="1"/>
  <c r="L110" i="24" s="1"/>
  <c r="H111" i="24"/>
  <c r="I111" i="24" s="1"/>
  <c r="J111" i="24" s="1"/>
  <c r="K111" i="24" s="1"/>
  <c r="L111" i="24" s="1"/>
  <c r="H112" i="24"/>
  <c r="I112" i="24" s="1"/>
  <c r="J112" i="24" s="1"/>
  <c r="K112" i="24" s="1"/>
  <c r="L112" i="24" s="1"/>
  <c r="H113" i="24"/>
  <c r="I113" i="24" s="1"/>
  <c r="J113" i="24" s="1"/>
  <c r="K113" i="24" s="1"/>
  <c r="L113" i="24" s="1"/>
  <c r="H114" i="24"/>
  <c r="I114" i="24" s="1"/>
  <c r="J114" i="24" s="1"/>
  <c r="K114" i="24" s="1"/>
  <c r="L114" i="24" s="1"/>
  <c r="H115" i="24"/>
  <c r="I115" i="24" s="1"/>
  <c r="J115" i="24" s="1"/>
  <c r="K115" i="24" s="1"/>
  <c r="L115" i="24" s="1"/>
  <c r="H116" i="24"/>
  <c r="I116" i="24" s="1"/>
  <c r="J116" i="24" s="1"/>
  <c r="K116" i="24" s="1"/>
  <c r="L116" i="24" s="1"/>
  <c r="H117" i="24"/>
  <c r="I117" i="24" s="1"/>
  <c r="J117" i="24" s="1"/>
  <c r="K117" i="24" s="1"/>
  <c r="L117" i="24" s="1"/>
  <c r="H122" i="24"/>
  <c r="I122" i="24" s="1"/>
  <c r="J122" i="24" s="1"/>
  <c r="K122" i="24" s="1"/>
  <c r="L122" i="24" s="1"/>
  <c r="H123" i="24"/>
  <c r="I123" i="24" s="1"/>
  <c r="J123" i="24" s="1"/>
  <c r="K123" i="24" s="1"/>
  <c r="L123" i="24" s="1"/>
  <c r="H125" i="24"/>
  <c r="I125" i="24" s="1"/>
  <c r="J125" i="24" s="1"/>
  <c r="K125" i="24" s="1"/>
  <c r="L125" i="24" s="1"/>
  <c r="H126" i="24"/>
  <c r="I126" i="24" s="1"/>
  <c r="J126" i="24" s="1"/>
  <c r="K126" i="24" s="1"/>
  <c r="L126" i="24" s="1"/>
  <c r="H128" i="24"/>
  <c r="I128" i="24" s="1"/>
  <c r="J128" i="24" s="1"/>
  <c r="K128" i="24" s="1"/>
  <c r="L128" i="24" s="1"/>
  <c r="H129" i="24"/>
  <c r="I129" i="24" s="1"/>
  <c r="J129" i="24" s="1"/>
  <c r="K129" i="24" s="1"/>
  <c r="L129" i="24" s="1"/>
  <c r="H134" i="24"/>
  <c r="I134" i="24" s="1"/>
  <c r="J134" i="24" s="1"/>
  <c r="K134" i="24" s="1"/>
  <c r="L134" i="24" s="1"/>
  <c r="H135" i="24"/>
  <c r="I135" i="24" s="1"/>
  <c r="J135" i="24" s="1"/>
  <c r="K135" i="24" s="1"/>
  <c r="L135" i="24" s="1"/>
  <c r="H136" i="24"/>
  <c r="I136" i="24" s="1"/>
  <c r="J136" i="24" s="1"/>
  <c r="K136" i="24" s="1"/>
  <c r="L136" i="24" s="1"/>
  <c r="H137" i="24"/>
  <c r="I137" i="24" s="1"/>
  <c r="J137" i="24" s="1"/>
  <c r="K137" i="24" s="1"/>
  <c r="L137" i="24" s="1"/>
  <c r="H138" i="24"/>
  <c r="I138" i="24" s="1"/>
  <c r="J138" i="24" s="1"/>
  <c r="K138" i="24" s="1"/>
  <c r="L138" i="24" s="1"/>
  <c r="H140" i="24"/>
  <c r="I140" i="24" s="1"/>
  <c r="J140" i="24" s="1"/>
  <c r="K140" i="24" s="1"/>
  <c r="L140" i="24" s="1"/>
  <c r="H141" i="24"/>
  <c r="I141" i="24" s="1"/>
  <c r="J141" i="24" s="1"/>
  <c r="K141" i="24" s="1"/>
  <c r="L141" i="24" s="1"/>
  <c r="H146" i="24"/>
  <c r="I146" i="24" s="1"/>
  <c r="J146" i="24" s="1"/>
  <c r="K146" i="24" s="1"/>
  <c r="L146" i="24" s="1"/>
  <c r="H147" i="24"/>
  <c r="I147" i="24" s="1"/>
  <c r="J147" i="24" s="1"/>
  <c r="K147" i="24" s="1"/>
  <c r="L147" i="24" s="1"/>
  <c r="H148" i="24"/>
  <c r="I148" i="24" s="1"/>
  <c r="J148" i="24" s="1"/>
  <c r="K148" i="24" s="1"/>
  <c r="L148" i="24" s="1"/>
  <c r="H149" i="24"/>
  <c r="I149" i="24" s="1"/>
  <c r="J149" i="24" s="1"/>
  <c r="K149" i="24" s="1"/>
  <c r="L149" i="24" s="1"/>
  <c r="H150" i="24"/>
  <c r="I150" i="24" s="1"/>
  <c r="J150" i="24" s="1"/>
  <c r="K150" i="24" s="1"/>
  <c r="L150" i="24" s="1"/>
  <c r="H151" i="24"/>
  <c r="I151" i="24" s="1"/>
  <c r="J151" i="24" s="1"/>
  <c r="K151" i="24" s="1"/>
  <c r="L151" i="24" s="1"/>
  <c r="H152" i="24"/>
  <c r="I152" i="24" s="1"/>
  <c r="J152" i="24" s="1"/>
  <c r="K152" i="24" s="1"/>
  <c r="L152" i="24" s="1"/>
  <c r="H153" i="24"/>
  <c r="I153" i="24" s="1"/>
  <c r="J153" i="24" s="1"/>
  <c r="K153" i="24" s="1"/>
  <c r="L153" i="24" s="1"/>
  <c r="H158" i="24"/>
  <c r="I158" i="24" s="1"/>
  <c r="J158" i="24" s="1"/>
  <c r="K158" i="24" s="1"/>
  <c r="L158" i="24" s="1"/>
  <c r="H159" i="24"/>
  <c r="I159" i="24" s="1"/>
  <c r="J159" i="24" s="1"/>
  <c r="K159" i="24" s="1"/>
  <c r="L159" i="24" s="1"/>
  <c r="H161" i="24"/>
  <c r="I161" i="24" s="1"/>
  <c r="J161" i="24" s="1"/>
  <c r="K161" i="24" s="1"/>
  <c r="L161" i="24" s="1"/>
  <c r="H162" i="24"/>
  <c r="I162" i="24" s="1"/>
  <c r="J162" i="24" s="1"/>
  <c r="K162" i="24" s="1"/>
  <c r="L162" i="24" s="1"/>
  <c r="H164" i="24"/>
  <c r="I164" i="24" s="1"/>
  <c r="J164" i="24" s="1"/>
  <c r="K164" i="24" s="1"/>
  <c r="L164" i="24" s="1"/>
  <c r="H165" i="24"/>
  <c r="I165" i="24" s="1"/>
  <c r="J165" i="24" s="1"/>
  <c r="K165" i="24" s="1"/>
  <c r="L165" i="24" s="1"/>
  <c r="H170" i="24"/>
  <c r="I170" i="24" s="1"/>
  <c r="J170" i="24" s="1"/>
  <c r="K170" i="24" s="1"/>
  <c r="L170" i="24" s="1"/>
  <c r="H171" i="24"/>
  <c r="I171" i="24" s="1"/>
  <c r="J171" i="24" s="1"/>
  <c r="K171" i="24" s="1"/>
  <c r="L171" i="24" s="1"/>
  <c r="H172" i="24"/>
  <c r="I172" i="24" s="1"/>
  <c r="J172" i="24" s="1"/>
  <c r="K172" i="24" s="1"/>
  <c r="L172" i="24" s="1"/>
  <c r="H173" i="24"/>
  <c r="I173" i="24" s="1"/>
  <c r="J173" i="24" s="1"/>
  <c r="K173" i="24" s="1"/>
  <c r="L173" i="24" s="1"/>
  <c r="H174" i="24"/>
  <c r="I174" i="24" s="1"/>
  <c r="J174" i="24" s="1"/>
  <c r="K174" i="24" s="1"/>
  <c r="L174" i="24" s="1"/>
  <c r="H175" i="24"/>
  <c r="I175" i="24" s="1"/>
  <c r="J175" i="24" s="1"/>
  <c r="K175" i="24" s="1"/>
  <c r="L175" i="24" s="1"/>
  <c r="H176" i="24"/>
  <c r="I176" i="24" s="1"/>
  <c r="J176" i="24" s="1"/>
  <c r="K176" i="24" s="1"/>
  <c r="L176" i="24" s="1"/>
  <c r="H177" i="24"/>
  <c r="I177" i="24" s="1"/>
  <c r="J177" i="24" s="1"/>
  <c r="K177" i="24" s="1"/>
  <c r="L177" i="24" s="1"/>
  <c r="H182" i="24"/>
  <c r="I182" i="24" s="1"/>
  <c r="J182" i="24" s="1"/>
  <c r="K182" i="24" s="1"/>
  <c r="L182" i="24" s="1"/>
  <c r="H183" i="24"/>
  <c r="I183" i="24" s="1"/>
  <c r="J183" i="24" s="1"/>
  <c r="K183" i="24" s="1"/>
  <c r="L183" i="24" s="1"/>
  <c r="H184" i="24"/>
  <c r="I184" i="24" s="1"/>
  <c r="J184" i="24" s="1"/>
  <c r="K184" i="24" s="1"/>
  <c r="L184" i="24" s="1"/>
  <c r="H185" i="24"/>
  <c r="I185" i="24" s="1"/>
  <c r="J185" i="24" s="1"/>
  <c r="K185" i="24" s="1"/>
  <c r="L185" i="24" s="1"/>
  <c r="H186" i="24"/>
  <c r="I186" i="24" s="1"/>
  <c r="J186" i="24" s="1"/>
  <c r="K186" i="24" s="1"/>
  <c r="L186" i="24" s="1"/>
  <c r="H187" i="24"/>
  <c r="I187" i="24" s="1"/>
  <c r="J187" i="24" s="1"/>
  <c r="K187" i="24" s="1"/>
  <c r="L187" i="24" s="1"/>
  <c r="H188" i="24"/>
  <c r="I188" i="24" s="1"/>
  <c r="J188" i="24" s="1"/>
  <c r="K188" i="24" s="1"/>
  <c r="L188" i="24" s="1"/>
  <c r="H189" i="24"/>
  <c r="I189" i="24" s="1"/>
  <c r="J189" i="24" s="1"/>
  <c r="K189" i="24" s="1"/>
  <c r="L189" i="24" s="1"/>
  <c r="H194" i="24"/>
  <c r="I194" i="24" s="1"/>
  <c r="J194" i="24" s="1"/>
  <c r="K194" i="24" s="1"/>
  <c r="L194" i="24" s="1"/>
  <c r="H195" i="24"/>
  <c r="I195" i="24" s="1"/>
  <c r="J195" i="24" s="1"/>
  <c r="K195" i="24" s="1"/>
  <c r="L195" i="24" s="1"/>
  <c r="H197" i="24"/>
  <c r="I197" i="24" s="1"/>
  <c r="J197" i="24" s="1"/>
  <c r="K197" i="24" s="1"/>
  <c r="L197" i="24" s="1"/>
  <c r="H198" i="24"/>
  <c r="I198" i="24" s="1"/>
  <c r="J198" i="24" s="1"/>
  <c r="K198" i="24" s="1"/>
  <c r="L198" i="24" s="1"/>
  <c r="H200" i="24"/>
  <c r="I200" i="24" s="1"/>
  <c r="J200" i="24" s="1"/>
  <c r="K200" i="24" s="1"/>
  <c r="L200" i="24" s="1"/>
  <c r="H201" i="24"/>
  <c r="I201" i="24" s="1"/>
  <c r="J201" i="24" s="1"/>
  <c r="K201" i="24" s="1"/>
  <c r="L201" i="24" s="1"/>
  <c r="H206" i="24"/>
  <c r="I206" i="24" s="1"/>
  <c r="J206" i="24" s="1"/>
  <c r="K206" i="24" s="1"/>
  <c r="L206" i="24" s="1"/>
  <c r="H207" i="24"/>
  <c r="I207" i="24" s="1"/>
  <c r="J207" i="24" s="1"/>
  <c r="K207" i="24" s="1"/>
  <c r="L207" i="24" s="1"/>
  <c r="H208" i="24"/>
  <c r="I208" i="24" s="1"/>
  <c r="J208" i="24" s="1"/>
  <c r="K208" i="24" s="1"/>
  <c r="L208" i="24" s="1"/>
  <c r="H209" i="24"/>
  <c r="I209" i="24" s="1"/>
  <c r="J209" i="24" s="1"/>
  <c r="K209" i="24" s="1"/>
  <c r="L209" i="24" s="1"/>
  <c r="H210" i="24"/>
  <c r="I210" i="24" s="1"/>
  <c r="J210" i="24" s="1"/>
  <c r="K210" i="24" s="1"/>
  <c r="L210" i="24" s="1"/>
  <c r="H212" i="24"/>
  <c r="I212" i="24" s="1"/>
  <c r="J212" i="24" s="1"/>
  <c r="K212" i="24" s="1"/>
  <c r="L212" i="24" s="1"/>
  <c r="H213" i="24"/>
  <c r="I213" i="24" s="1"/>
  <c r="J213" i="24" s="1"/>
  <c r="K213" i="24" s="1"/>
  <c r="L213" i="24" s="1"/>
  <c r="H218" i="24"/>
  <c r="I218" i="24" s="1"/>
  <c r="J218" i="24" s="1"/>
  <c r="K218" i="24" s="1"/>
  <c r="L218" i="24" s="1"/>
  <c r="H219" i="24"/>
  <c r="I219" i="24" s="1"/>
  <c r="J219" i="24" s="1"/>
  <c r="K219" i="24" s="1"/>
  <c r="L219" i="24" s="1"/>
  <c r="H220" i="24"/>
  <c r="I220" i="24" s="1"/>
  <c r="J220" i="24" s="1"/>
  <c r="K220" i="24" s="1"/>
  <c r="L220" i="24" s="1"/>
  <c r="H221" i="24"/>
  <c r="I221" i="24" s="1"/>
  <c r="J221" i="24" s="1"/>
  <c r="K221" i="24" s="1"/>
  <c r="L221" i="24" s="1"/>
  <c r="H222" i="24"/>
  <c r="I222" i="24" s="1"/>
  <c r="J222" i="24" s="1"/>
  <c r="K222" i="24" s="1"/>
  <c r="L222" i="24" s="1"/>
  <c r="H224" i="24"/>
  <c r="I224" i="24" s="1"/>
  <c r="J224" i="24" s="1"/>
  <c r="K224" i="24" s="1"/>
  <c r="L224" i="24" s="1"/>
  <c r="H225" i="24"/>
  <c r="I225" i="24" s="1"/>
  <c r="J225" i="24" s="1"/>
  <c r="K225" i="24" s="1"/>
  <c r="L225" i="24" s="1"/>
  <c r="H251" i="24"/>
  <c r="I251" i="24" s="1"/>
  <c r="J251" i="24" s="1"/>
  <c r="K251" i="24" s="1"/>
  <c r="L251" i="24" s="1"/>
  <c r="H252" i="24"/>
  <c r="I252" i="24" s="1"/>
  <c r="J252" i="24" s="1"/>
  <c r="K252" i="24" s="1"/>
  <c r="L252" i="24" s="1"/>
  <c r="H253" i="24"/>
  <c r="I253" i="24" s="1"/>
  <c r="J253" i="24" s="1"/>
  <c r="K253" i="24" s="1"/>
  <c r="L253" i="24" s="1"/>
  <c r="H254" i="24"/>
  <c r="I254" i="24" s="1"/>
  <c r="J254" i="24" s="1"/>
  <c r="K254" i="24" s="1"/>
  <c r="L254" i="24" s="1"/>
  <c r="H255" i="24"/>
  <c r="I255" i="24" s="1"/>
  <c r="J255" i="24" s="1"/>
  <c r="K255" i="24" s="1"/>
  <c r="L255" i="24" s="1"/>
  <c r="H257" i="24"/>
  <c r="I257" i="24" s="1"/>
  <c r="J257" i="24" s="1"/>
  <c r="K257" i="24" s="1"/>
  <c r="L257" i="24" s="1"/>
  <c r="H263" i="24"/>
  <c r="I263" i="24" s="1"/>
  <c r="J263" i="24" s="1"/>
  <c r="K263" i="24" s="1"/>
  <c r="L263" i="24" s="1"/>
  <c r="H264" i="24"/>
  <c r="I264" i="24" s="1"/>
  <c r="J264" i="24" s="1"/>
  <c r="K264" i="24" s="1"/>
  <c r="L264" i="24" s="1"/>
  <c r="H266" i="24"/>
  <c r="I266" i="24" s="1"/>
  <c r="J266" i="24" s="1"/>
  <c r="K266" i="24" s="1"/>
  <c r="L266" i="24" s="1"/>
  <c r="H267" i="24"/>
  <c r="I267" i="24" s="1"/>
  <c r="J267" i="24" s="1"/>
  <c r="K267" i="24" s="1"/>
  <c r="L267" i="24" s="1"/>
  <c r="H269" i="24"/>
  <c r="I269" i="24" s="1"/>
  <c r="J269" i="24" s="1"/>
  <c r="K269" i="24" s="1"/>
  <c r="L269" i="24" s="1"/>
  <c r="H275" i="24"/>
  <c r="I275" i="24" s="1"/>
  <c r="J275" i="24" s="1"/>
  <c r="K275" i="24" s="1"/>
  <c r="L275" i="24" s="1"/>
  <c r="H276" i="24"/>
  <c r="I276" i="24" s="1"/>
  <c r="J276" i="24" s="1"/>
  <c r="K276" i="24" s="1"/>
  <c r="L276" i="24" s="1"/>
  <c r="H277" i="24"/>
  <c r="I277" i="24" s="1"/>
  <c r="J277" i="24" s="1"/>
  <c r="K277" i="24" s="1"/>
  <c r="L277" i="24" s="1"/>
  <c r="H278" i="24"/>
  <c r="I278" i="24" s="1"/>
  <c r="J278" i="24" s="1"/>
  <c r="K278" i="24" s="1"/>
  <c r="L278" i="24" s="1"/>
  <c r="H279" i="24"/>
  <c r="I279" i="24" s="1"/>
  <c r="J279" i="24" s="1"/>
  <c r="K279" i="24" s="1"/>
  <c r="L279" i="24" s="1"/>
  <c r="H281" i="24"/>
  <c r="I281" i="24" s="1"/>
  <c r="J281" i="24" s="1"/>
  <c r="K281" i="24" s="1"/>
  <c r="L281" i="24" s="1"/>
  <c r="H287" i="24"/>
  <c r="I287" i="24" s="1"/>
  <c r="J287" i="24" s="1"/>
  <c r="K287" i="24" s="1"/>
  <c r="L287" i="24" s="1"/>
  <c r="H288" i="24"/>
  <c r="I288" i="24" s="1"/>
  <c r="J288" i="24" s="1"/>
  <c r="K288" i="24" s="1"/>
  <c r="L288" i="24" s="1"/>
  <c r="H289" i="24"/>
  <c r="I289" i="24" s="1"/>
  <c r="J289" i="24" s="1"/>
  <c r="K289" i="24" s="1"/>
  <c r="L289" i="24" s="1"/>
  <c r="H290" i="24"/>
  <c r="I290" i="24" s="1"/>
  <c r="J290" i="24" s="1"/>
  <c r="K290" i="24" s="1"/>
  <c r="L290" i="24" s="1"/>
  <c r="H291" i="24"/>
  <c r="I291" i="24" s="1"/>
  <c r="J291" i="24" s="1"/>
  <c r="K291" i="24" s="1"/>
  <c r="L291" i="24" s="1"/>
  <c r="H293" i="24"/>
  <c r="I293" i="24" s="1"/>
  <c r="J293" i="24" s="1"/>
  <c r="K293" i="24" s="1"/>
  <c r="L293" i="24" s="1"/>
  <c r="H299" i="24"/>
  <c r="I299" i="24" s="1"/>
  <c r="J299" i="24" s="1"/>
  <c r="K299" i="24" s="1"/>
  <c r="L299" i="24" s="1"/>
  <c r="H300" i="24"/>
  <c r="I300" i="24" s="1"/>
  <c r="J300" i="24" s="1"/>
  <c r="K300" i="24" s="1"/>
  <c r="L300" i="24" s="1"/>
  <c r="H301" i="24"/>
  <c r="I301" i="24" s="1"/>
  <c r="J301" i="24" s="1"/>
  <c r="K301" i="24" s="1"/>
  <c r="L301" i="24" s="1"/>
  <c r="H302" i="24"/>
  <c r="I302" i="24" s="1"/>
  <c r="J302" i="24" s="1"/>
  <c r="K302" i="24" s="1"/>
  <c r="L302" i="24" s="1"/>
  <c r="H303" i="24"/>
  <c r="I303" i="24" s="1"/>
  <c r="J303" i="24" s="1"/>
  <c r="K303" i="24" s="1"/>
  <c r="L303" i="24" s="1"/>
  <c r="H305" i="24"/>
  <c r="I305" i="24" s="1"/>
  <c r="J305" i="24" s="1"/>
  <c r="K305" i="24" s="1"/>
  <c r="L305" i="24" s="1"/>
  <c r="H311" i="24"/>
  <c r="I311" i="24" s="1"/>
  <c r="J311" i="24" s="1"/>
  <c r="K311" i="24" s="1"/>
  <c r="L311" i="24" s="1"/>
  <c r="H312" i="24"/>
  <c r="I312" i="24" s="1"/>
  <c r="J312" i="24" s="1"/>
  <c r="K312" i="24" s="1"/>
  <c r="L312" i="24" s="1"/>
  <c r="H315" i="24"/>
  <c r="I315" i="24" s="1"/>
  <c r="J315" i="24" s="1"/>
  <c r="K315" i="24" s="1"/>
  <c r="L315" i="24" s="1"/>
  <c r="H316" i="24"/>
  <c r="I316" i="24" s="1"/>
  <c r="J316" i="24" s="1"/>
  <c r="K316" i="24" s="1"/>
  <c r="L316" i="24" s="1"/>
  <c r="H324" i="24"/>
  <c r="I324" i="24" s="1"/>
  <c r="J324" i="24" s="1"/>
  <c r="K324" i="24" s="1"/>
  <c r="L324" i="24" s="1"/>
  <c r="H325" i="24"/>
  <c r="I325" i="24" s="1"/>
  <c r="J325" i="24" s="1"/>
  <c r="K325" i="24" s="1"/>
  <c r="L325" i="24" s="1"/>
  <c r="H326" i="24"/>
  <c r="I326" i="24" s="1"/>
  <c r="J326" i="24" s="1"/>
  <c r="K326" i="24" s="1"/>
  <c r="L326" i="24" s="1"/>
  <c r="H327" i="24"/>
  <c r="I327" i="24" s="1"/>
  <c r="J327" i="24" s="1"/>
  <c r="K327" i="24" s="1"/>
  <c r="L327" i="24" s="1"/>
  <c r="H328" i="24"/>
  <c r="I328" i="24" s="1"/>
  <c r="J328" i="24" s="1"/>
  <c r="K328" i="24" s="1"/>
  <c r="L328" i="24" s="1"/>
  <c r="H336" i="24"/>
  <c r="I336" i="24" s="1"/>
  <c r="J336" i="24" s="1"/>
  <c r="K336" i="24" s="1"/>
  <c r="L336" i="24" s="1"/>
  <c r="H337" i="24"/>
  <c r="I337" i="24" s="1"/>
  <c r="J337" i="24" s="1"/>
  <c r="K337" i="24" s="1"/>
  <c r="L337" i="24" s="1"/>
  <c r="H338" i="24"/>
  <c r="I338" i="24" s="1"/>
  <c r="J338" i="24" s="1"/>
  <c r="K338" i="24" s="1"/>
  <c r="L338" i="24" s="1"/>
  <c r="H339" i="24"/>
  <c r="I339" i="24" s="1"/>
  <c r="J339" i="24" s="1"/>
  <c r="K339" i="24" s="1"/>
  <c r="L339" i="24" s="1"/>
  <c r="H340" i="24"/>
  <c r="I340" i="24" s="1"/>
  <c r="J340" i="24" s="1"/>
  <c r="K340" i="24" s="1"/>
  <c r="L340" i="24" s="1"/>
  <c r="H341" i="24"/>
  <c r="I341" i="24" s="1"/>
  <c r="J341" i="24" s="1"/>
  <c r="K341" i="24" s="1"/>
  <c r="L341" i="24" s="1"/>
  <c r="H348" i="24"/>
  <c r="I348" i="24" s="1"/>
  <c r="J348" i="24" s="1"/>
  <c r="K348" i="24" s="1"/>
  <c r="L348" i="24" s="1"/>
  <c r="H349" i="24"/>
  <c r="I349" i="24" s="1"/>
  <c r="J349" i="24" s="1"/>
  <c r="K349" i="24" s="1"/>
  <c r="L349" i="24" s="1"/>
  <c r="H350" i="24"/>
  <c r="I350" i="24" s="1"/>
  <c r="J350" i="24" s="1"/>
  <c r="K350" i="24" s="1"/>
  <c r="L350" i="24" s="1"/>
  <c r="H351" i="24"/>
  <c r="I351" i="24" s="1"/>
  <c r="J351" i="24" s="1"/>
  <c r="K351" i="24" s="1"/>
  <c r="L351" i="24" s="1"/>
  <c r="H352" i="24"/>
  <c r="I352" i="24" s="1"/>
  <c r="J352" i="24" s="1"/>
  <c r="K352" i="24" s="1"/>
  <c r="L352" i="24" s="1"/>
  <c r="H360" i="24"/>
  <c r="I360" i="24" s="1"/>
  <c r="J360" i="24" s="1"/>
  <c r="K360" i="24" s="1"/>
  <c r="L360" i="24" s="1"/>
  <c r="H362" i="24"/>
  <c r="I362" i="24" s="1"/>
  <c r="J362" i="24" s="1"/>
  <c r="K362" i="24" s="1"/>
  <c r="L362" i="24" s="1"/>
  <c r="H363" i="24"/>
  <c r="I363" i="24" s="1"/>
  <c r="J363" i="24" s="1"/>
  <c r="K363" i="24" s="1"/>
  <c r="L363" i="24" s="1"/>
  <c r="H364" i="24"/>
  <c r="I364" i="24" s="1"/>
  <c r="J364" i="24" s="1"/>
  <c r="K364" i="24" s="1"/>
  <c r="L364" i="24" s="1"/>
  <c r="H365" i="24"/>
  <c r="I365" i="24" s="1"/>
  <c r="J365" i="24" s="1"/>
  <c r="K365" i="24" s="1"/>
  <c r="L365" i="24" s="1"/>
  <c r="H372" i="24"/>
  <c r="I372" i="24" s="1"/>
  <c r="J372" i="24" s="1"/>
  <c r="K372" i="24" s="1"/>
  <c r="L372" i="24" s="1"/>
  <c r="H373" i="24"/>
  <c r="I373" i="24" s="1"/>
  <c r="J373" i="24" s="1"/>
  <c r="K373" i="24" s="1"/>
  <c r="L373" i="24" s="1"/>
  <c r="H374" i="24"/>
  <c r="I374" i="24" s="1"/>
  <c r="J374" i="24" s="1"/>
  <c r="K374" i="24" s="1"/>
  <c r="L374" i="24" s="1"/>
  <c r="H375" i="24"/>
  <c r="I375" i="24" s="1"/>
  <c r="J375" i="24" s="1"/>
  <c r="K375" i="24" s="1"/>
  <c r="L375" i="24" s="1"/>
  <c r="H376" i="24"/>
  <c r="I376" i="24" s="1"/>
  <c r="J376" i="24" s="1"/>
  <c r="K376" i="24" s="1"/>
  <c r="L376" i="24" s="1"/>
  <c r="H384" i="24"/>
  <c r="I384" i="24" s="1"/>
  <c r="J384" i="24" s="1"/>
  <c r="K384" i="24" s="1"/>
  <c r="L384" i="24" s="1"/>
  <c r="H387" i="24"/>
  <c r="I387" i="24" s="1"/>
  <c r="J387" i="24" s="1"/>
  <c r="K387" i="24" s="1"/>
  <c r="L387" i="24" s="1"/>
  <c r="H388" i="24"/>
  <c r="I388" i="24" s="1"/>
  <c r="J388" i="24" s="1"/>
  <c r="K388" i="24" s="1"/>
  <c r="L388" i="24" s="1"/>
  <c r="H396" i="24"/>
  <c r="I396" i="24" s="1"/>
  <c r="J396" i="24" s="1"/>
  <c r="K396" i="24" s="1"/>
  <c r="L396" i="24" s="1"/>
  <c r="H397" i="24"/>
  <c r="I397" i="24" s="1"/>
  <c r="J397" i="24" s="1"/>
  <c r="K397" i="24" s="1"/>
  <c r="L397" i="24" s="1"/>
  <c r="H398" i="24"/>
  <c r="I398" i="24" s="1"/>
  <c r="J398" i="24" s="1"/>
  <c r="K398" i="24" s="1"/>
  <c r="L398" i="24" s="1"/>
  <c r="H399" i="24"/>
  <c r="I399" i="24" s="1"/>
  <c r="J399" i="24" s="1"/>
  <c r="K399" i="24" s="1"/>
  <c r="L399" i="24" s="1"/>
  <c r="H400" i="24"/>
  <c r="I400" i="24" s="1"/>
  <c r="J400" i="24" s="1"/>
  <c r="K400" i="24" s="1"/>
  <c r="L400" i="24" s="1"/>
  <c r="H408" i="24"/>
  <c r="I408" i="24" s="1"/>
  <c r="J408" i="24" s="1"/>
  <c r="K408" i="24" s="1"/>
  <c r="L408" i="24" s="1"/>
  <c r="H411" i="24"/>
  <c r="I411" i="24" s="1"/>
  <c r="J411" i="24" s="1"/>
  <c r="K411" i="24" s="1"/>
  <c r="L411" i="24" s="1"/>
  <c r="H412" i="24"/>
  <c r="I412" i="24" s="1"/>
  <c r="J412" i="24" s="1"/>
  <c r="K412" i="24" s="1"/>
  <c r="L412" i="24" s="1"/>
  <c r="H414" i="24"/>
  <c r="I414" i="24" s="1"/>
  <c r="J414" i="24" s="1"/>
  <c r="K414" i="24" s="1"/>
  <c r="L414" i="24" s="1"/>
  <c r="H422" i="24"/>
  <c r="I422" i="24" s="1"/>
  <c r="J422" i="24" s="1"/>
  <c r="K422" i="24" s="1"/>
  <c r="L422" i="24" s="1"/>
  <c r="H423" i="24"/>
  <c r="I423" i="24" s="1"/>
  <c r="J423" i="24" s="1"/>
  <c r="K423" i="24" s="1"/>
  <c r="L423" i="24" s="1"/>
  <c r="H424" i="24"/>
  <c r="I424" i="24" s="1"/>
  <c r="J424" i="24" s="1"/>
  <c r="K424" i="24" s="1"/>
  <c r="L424" i="24" s="1"/>
  <c r="H432" i="24"/>
  <c r="I432" i="24" s="1"/>
  <c r="J432" i="24" s="1"/>
  <c r="K432" i="24" s="1"/>
  <c r="L432" i="24" s="1"/>
  <c r="H433" i="24"/>
  <c r="I433" i="24" s="1"/>
  <c r="J433" i="24" s="1"/>
  <c r="K433" i="24" s="1"/>
  <c r="L433" i="24" s="1"/>
  <c r="H434" i="24"/>
  <c r="I434" i="24" s="1"/>
  <c r="J434" i="24" s="1"/>
  <c r="K434" i="24" s="1"/>
  <c r="L434" i="24" s="1"/>
  <c r="H435" i="24"/>
  <c r="I435" i="24" s="1"/>
  <c r="J435" i="24" s="1"/>
  <c r="K435" i="24" s="1"/>
  <c r="L435" i="24" s="1"/>
  <c r="H436" i="24"/>
  <c r="I436" i="24" s="1"/>
  <c r="J436" i="24" s="1"/>
  <c r="K436" i="24" s="1"/>
  <c r="L436" i="24" s="1"/>
  <c r="H445" i="24"/>
  <c r="I445" i="24" s="1"/>
  <c r="J445" i="24" s="1"/>
  <c r="K445" i="24" s="1"/>
  <c r="L445" i="24" s="1"/>
  <c r="H447" i="24"/>
  <c r="I447" i="24" s="1"/>
  <c r="J447" i="24" s="1"/>
  <c r="K447" i="24" s="1"/>
  <c r="L447" i="24" s="1"/>
  <c r="H448" i="24"/>
  <c r="I448" i="24" s="1"/>
  <c r="J448" i="24" s="1"/>
  <c r="K448" i="24" s="1"/>
  <c r="L448" i="24" s="1"/>
  <c r="H456" i="24"/>
  <c r="I456" i="24" s="1"/>
  <c r="J456" i="24" s="1"/>
  <c r="K456" i="24" s="1"/>
  <c r="L456" i="24" s="1"/>
  <c r="H457" i="24"/>
  <c r="I457" i="24" s="1"/>
  <c r="J457" i="24" s="1"/>
  <c r="K457" i="24" s="1"/>
  <c r="L457" i="24" s="1"/>
  <c r="H458" i="24"/>
  <c r="I458" i="24" s="1"/>
  <c r="J458" i="24" s="1"/>
  <c r="K458" i="24" s="1"/>
  <c r="L458" i="24" s="1"/>
  <c r="H459" i="24"/>
  <c r="I459" i="24" s="1"/>
  <c r="J459" i="24" s="1"/>
  <c r="K459" i="24" s="1"/>
  <c r="L459" i="24" s="1"/>
  <c r="H460" i="24"/>
  <c r="I460" i="24" s="1"/>
  <c r="J460" i="24" s="1"/>
  <c r="K460" i="24" s="1"/>
  <c r="L460" i="24" s="1"/>
  <c r="H467" i="24"/>
  <c r="I467" i="24" s="1"/>
  <c r="J467" i="24" s="1"/>
  <c r="K467" i="24" s="1"/>
  <c r="L467" i="24" s="1"/>
  <c r="H468" i="24"/>
  <c r="I468" i="24" s="1"/>
  <c r="J468" i="24" s="1"/>
  <c r="K468" i="24" s="1"/>
  <c r="L468" i="24" s="1"/>
  <c r="H470" i="24"/>
  <c r="I470" i="24" s="1"/>
  <c r="J470" i="24" s="1"/>
  <c r="K470" i="24" s="1"/>
  <c r="L470" i="24" s="1"/>
  <c r="H471" i="24"/>
  <c r="I471" i="24" s="1"/>
  <c r="J471" i="24" s="1"/>
  <c r="K471" i="24" s="1"/>
  <c r="L471" i="24" s="1"/>
  <c r="H478" i="24"/>
  <c r="I478" i="24" s="1"/>
  <c r="J478" i="24" s="1"/>
  <c r="K478" i="24" s="1"/>
  <c r="L478" i="24" s="1"/>
  <c r="H480" i="24"/>
  <c r="I480" i="24" s="1"/>
  <c r="J480" i="24" s="1"/>
  <c r="K480" i="24" s="1"/>
  <c r="L480" i="24" s="1"/>
  <c r="H481" i="24"/>
  <c r="I481" i="24" s="1"/>
  <c r="J481" i="24" s="1"/>
  <c r="K481" i="24" s="1"/>
  <c r="L481" i="24" s="1"/>
  <c r="H482" i="24"/>
  <c r="I482" i="24" s="1"/>
  <c r="J482" i="24" s="1"/>
  <c r="K482" i="24" s="1"/>
  <c r="L482" i="24" s="1"/>
  <c r="H485" i="24"/>
  <c r="I485" i="24" s="1"/>
  <c r="J485" i="24" s="1"/>
  <c r="K485" i="24" s="1"/>
  <c r="L485" i="24" s="1"/>
  <c r="H490" i="24"/>
  <c r="I490" i="24" s="1"/>
  <c r="J490" i="24" s="1"/>
  <c r="K490" i="24" s="1"/>
  <c r="L490" i="24" s="1"/>
  <c r="H491" i="24"/>
  <c r="I491" i="24" s="1"/>
  <c r="J491" i="24" s="1"/>
  <c r="K491" i="24" s="1"/>
  <c r="L491" i="24" s="1"/>
  <c r="H492" i="24"/>
  <c r="I492" i="24" s="1"/>
  <c r="J492" i="24" s="1"/>
  <c r="K492" i="24" s="1"/>
  <c r="L492" i="24" s="1"/>
  <c r="H493" i="24"/>
  <c r="I493" i="24" s="1"/>
  <c r="J493" i="24" s="1"/>
  <c r="K493" i="24" s="1"/>
  <c r="L493" i="24" s="1"/>
  <c r="H494" i="24"/>
  <c r="I494" i="24" s="1"/>
  <c r="J494" i="24" s="1"/>
  <c r="K494" i="24" s="1"/>
  <c r="L494" i="24" s="1"/>
  <c r="H497" i="24"/>
  <c r="I497" i="24" s="1"/>
  <c r="J497" i="24" s="1"/>
  <c r="K497" i="24" s="1"/>
  <c r="L497" i="24" s="1"/>
  <c r="H502" i="24"/>
  <c r="I502" i="24" s="1"/>
  <c r="J502" i="24" s="1"/>
  <c r="K502" i="24" s="1"/>
  <c r="L502" i="24" s="1"/>
  <c r="H504" i="24"/>
  <c r="I504" i="24" s="1"/>
  <c r="J504" i="24" s="1"/>
  <c r="K504" i="24" s="1"/>
  <c r="L504" i="24" s="1"/>
  <c r="H505" i="24"/>
  <c r="I505" i="24" s="1"/>
  <c r="J505" i="24" s="1"/>
  <c r="K505" i="24" s="1"/>
  <c r="L505" i="24" s="1"/>
  <c r="H506" i="24"/>
  <c r="I506" i="24" s="1"/>
  <c r="J506" i="24" s="1"/>
  <c r="K506" i="24" s="1"/>
  <c r="L506" i="24" s="1"/>
  <c r="H507" i="24"/>
  <c r="I507" i="24" s="1"/>
  <c r="J507" i="24" s="1"/>
  <c r="K507" i="24" s="1"/>
  <c r="L507" i="24" s="1"/>
  <c r="H514" i="24"/>
  <c r="I514" i="24" s="1"/>
  <c r="J514" i="24" s="1"/>
  <c r="K514" i="24" s="1"/>
  <c r="L514" i="24" s="1"/>
  <c r="H515" i="24"/>
  <c r="I515" i="24" s="1"/>
  <c r="J515" i="24" s="1"/>
  <c r="K515" i="24" s="1"/>
  <c r="L515" i="24" s="1"/>
  <c r="H516" i="24"/>
  <c r="I516" i="24" s="1"/>
  <c r="J516" i="24" s="1"/>
  <c r="K516" i="24" s="1"/>
  <c r="L516" i="24" s="1"/>
  <c r="H517" i="24"/>
  <c r="I517" i="24" s="1"/>
  <c r="J517" i="24" s="1"/>
  <c r="K517" i="24" s="1"/>
  <c r="L517" i="24" s="1"/>
  <c r="H518" i="24"/>
  <c r="I518" i="24" s="1"/>
  <c r="J518" i="24" s="1"/>
  <c r="K518" i="24" s="1"/>
  <c r="L518" i="24" s="1"/>
  <c r="H526" i="24"/>
  <c r="I526" i="24" s="1"/>
  <c r="J526" i="24" s="1"/>
  <c r="K526" i="24" s="1"/>
  <c r="L526" i="24" s="1"/>
  <c r="H527" i="24"/>
  <c r="I527" i="24" s="1"/>
  <c r="J527" i="24" s="1"/>
  <c r="K527" i="24" s="1"/>
  <c r="L527" i="24" s="1"/>
  <c r="H528" i="24"/>
  <c r="I528" i="24" s="1"/>
  <c r="J528" i="24" s="1"/>
  <c r="K528" i="24" s="1"/>
  <c r="L528" i="24" s="1"/>
  <c r="H529" i="24"/>
  <c r="I529" i="24" s="1"/>
  <c r="J529" i="24" s="1"/>
  <c r="K529" i="24" s="1"/>
  <c r="L529" i="24" s="1"/>
  <c r="H530" i="24"/>
  <c r="I530" i="24" s="1"/>
  <c r="J530" i="24" s="1"/>
  <c r="K530" i="24" s="1"/>
  <c r="L530" i="24" s="1"/>
  <c r="H531" i="24"/>
  <c r="I531" i="24" s="1"/>
  <c r="J531" i="24" s="1"/>
  <c r="K531" i="24" s="1"/>
  <c r="L531" i="24" s="1"/>
  <c r="H538" i="24"/>
  <c r="I538" i="24" s="1"/>
  <c r="J538" i="24" s="1"/>
  <c r="K538" i="24" s="1"/>
  <c r="L538" i="24" s="1"/>
  <c r="H539" i="24"/>
  <c r="I539" i="24" s="1"/>
  <c r="J539" i="24" s="1"/>
  <c r="K539" i="24" s="1"/>
  <c r="L539" i="24" s="1"/>
  <c r="H540" i="24"/>
  <c r="I540" i="24" s="1"/>
  <c r="J540" i="24" s="1"/>
  <c r="K540" i="24" s="1"/>
  <c r="L540" i="24" s="1"/>
  <c r="F10" i="2" l="1"/>
  <c r="E10" i="2"/>
  <c r="D51" i="14" l="1"/>
  <c r="D50" i="14"/>
  <c r="I22" i="5" l="1"/>
  <c r="H22" i="5"/>
  <c r="G22" i="5"/>
  <c r="F22" i="5"/>
  <c r="E22" i="5"/>
  <c r="D22" i="5"/>
  <c r="E64" i="2" l="1"/>
  <c r="E66" i="2" s="1"/>
  <c r="D64" i="2"/>
  <c r="I35" i="2"/>
  <c r="H35" i="2"/>
  <c r="G35" i="2"/>
  <c r="F35" i="2"/>
  <c r="E35" i="2"/>
  <c r="I58" i="4"/>
  <c r="D36" i="51"/>
  <c r="E46" i="4"/>
  <c r="E52" i="4" s="1"/>
  <c r="J41" i="4"/>
  <c r="I41" i="4"/>
  <c r="H41" i="4"/>
  <c r="G41" i="4"/>
  <c r="F41" i="4"/>
  <c r="E41" i="4"/>
  <c r="J36" i="4"/>
  <c r="I36" i="4"/>
  <c r="H36" i="4"/>
  <c r="G36" i="4"/>
  <c r="F36" i="4"/>
  <c r="J31" i="4"/>
  <c r="I31" i="4"/>
  <c r="H31" i="4"/>
  <c r="G31" i="4"/>
  <c r="F31" i="4"/>
  <c r="J13" i="4"/>
  <c r="J14" i="4" s="1"/>
  <c r="I13" i="4"/>
  <c r="I14" i="4" s="1"/>
  <c r="H13" i="4"/>
  <c r="H14" i="4" s="1"/>
  <c r="G13" i="4"/>
  <c r="G14" i="4" s="1"/>
  <c r="F13" i="4"/>
  <c r="F14" i="4" s="1"/>
  <c r="E13" i="4"/>
  <c r="E14" i="4" s="1"/>
  <c r="J8" i="4"/>
  <c r="J9" i="4" s="1"/>
  <c r="J19" i="4" s="1"/>
  <c r="I8" i="4"/>
  <c r="H8" i="4"/>
  <c r="H9" i="4" s="1"/>
  <c r="H19" i="4" s="1"/>
  <c r="G8" i="4"/>
  <c r="G9" i="4" s="1"/>
  <c r="G19" i="4" s="1"/>
  <c r="F8" i="4"/>
  <c r="F9" i="4" s="1"/>
  <c r="E8" i="4"/>
  <c r="E9" i="4" s="1"/>
  <c r="I18" i="4" l="1"/>
  <c r="I9" i="4"/>
  <c r="I19" i="4" s="1"/>
  <c r="E19" i="4"/>
  <c r="F19" i="4"/>
  <c r="H58" i="4"/>
  <c r="D43" i="51"/>
  <c r="J18" i="4"/>
  <c r="G18" i="4"/>
  <c r="H18" i="4"/>
  <c r="E18" i="4"/>
  <c r="G58" i="4"/>
  <c r="E57" i="2" s="1"/>
  <c r="F18" i="4"/>
  <c r="G16" i="4"/>
  <c r="J16" i="4"/>
  <c r="I16" i="4"/>
  <c r="E16" i="4"/>
  <c r="F16" i="4"/>
  <c r="H16" i="4"/>
  <c r="J32" i="4" l="1"/>
  <c r="J33" i="4" s="1"/>
  <c r="J37" i="4"/>
  <c r="J38" i="4" s="1"/>
  <c r="I37" i="4"/>
  <c r="I38" i="4" s="1"/>
  <c r="I32" i="4"/>
  <c r="I33" i="4" s="1"/>
  <c r="H37" i="4"/>
  <c r="H38" i="4" s="1"/>
  <c r="H32" i="4"/>
  <c r="H33" i="4" s="1"/>
  <c r="G32" i="4"/>
  <c r="G33" i="4" s="1"/>
  <c r="G37" i="4"/>
  <c r="G38" i="4" s="1"/>
  <c r="F37" i="4"/>
  <c r="F38" i="4" s="1"/>
  <c r="F32" i="4"/>
  <c r="F33" i="4" s="1"/>
  <c r="E37" i="4"/>
  <c r="E38" i="4" s="1"/>
  <c r="E32" i="4"/>
  <c r="E33" i="4" s="1"/>
  <c r="J35" i="2" l="1"/>
  <c r="J22" i="5" l="1"/>
  <c r="C69" i="14" l="1"/>
  <c r="K41" i="4" l="1"/>
  <c r="L41" i="4"/>
  <c r="J3" i="4" l="1"/>
  <c r="G4" i="5"/>
  <c r="K36" i="4" l="1"/>
  <c r="L36" i="4"/>
  <c r="K31" i="4"/>
  <c r="L31" i="4"/>
  <c r="K13" i="4"/>
  <c r="K14" i="4" s="1"/>
  <c r="L13" i="4"/>
  <c r="L14" i="4" s="1"/>
  <c r="K16" i="4"/>
  <c r="K8" i="4"/>
  <c r="K9" i="4" s="1"/>
  <c r="K19" i="4" s="1"/>
  <c r="L8" i="4"/>
  <c r="L9" i="4" s="1"/>
  <c r="J5" i="14"/>
  <c r="B14" i="50" s="1"/>
  <c r="H3" i="4"/>
  <c r="L16" i="4"/>
  <c r="L19" i="4" l="1"/>
  <c r="L37" i="4"/>
  <c r="L32" i="4"/>
  <c r="L33" i="4" s="1"/>
  <c r="K37" i="4"/>
  <c r="K32" i="4"/>
  <c r="K33" i="4" s="1"/>
  <c r="J24" i="4"/>
  <c r="E24" i="4"/>
  <c r="L24" i="4"/>
  <c r="L26" i="4" s="1"/>
  <c r="K24" i="4"/>
  <c r="I24" i="4"/>
  <c r="H24" i="4"/>
  <c r="F24" i="4"/>
  <c r="G24" i="4"/>
  <c r="C4" i="55"/>
  <c r="C4" i="57"/>
  <c r="C4" i="54"/>
  <c r="C4" i="56"/>
  <c r="H4" i="54"/>
  <c r="H4" i="57"/>
  <c r="H4" i="55"/>
  <c r="H4" i="56"/>
  <c r="C4" i="51"/>
  <c r="L3" i="4"/>
  <c r="H4" i="51"/>
  <c r="J4" i="50"/>
  <c r="B22" i="50"/>
  <c r="B19" i="50"/>
  <c r="B9" i="50"/>
  <c r="B17" i="50"/>
  <c r="B7" i="50"/>
  <c r="B24" i="50"/>
  <c r="B29" i="50"/>
  <c r="B27" i="50"/>
  <c r="B12" i="50"/>
  <c r="C4" i="50"/>
  <c r="C8" i="4"/>
  <c r="C6" i="4"/>
  <c r="D43" i="4"/>
  <c r="D4" i="5"/>
  <c r="J4" i="5"/>
  <c r="J3" i="2"/>
  <c r="K18" i="4"/>
  <c r="L18" i="4"/>
  <c r="C13" i="4"/>
  <c r="C19" i="4"/>
  <c r="C18" i="4"/>
  <c r="C16" i="4"/>
  <c r="G3" i="2"/>
  <c r="G2" i="3"/>
  <c r="I3" i="2"/>
  <c r="I4" i="5"/>
  <c r="F18" i="51" l="1"/>
  <c r="E18" i="51"/>
  <c r="D18" i="51"/>
  <c r="F17" i="56"/>
  <c r="E17" i="56"/>
  <c r="D17" i="56"/>
  <c r="F18" i="56"/>
  <c r="E18" i="56"/>
  <c r="D18" i="56"/>
  <c r="E18" i="54"/>
  <c r="F18" i="54"/>
  <c r="D18" i="54"/>
  <c r="E18" i="55"/>
  <c r="D18" i="55"/>
  <c r="F17" i="55"/>
  <c r="E17" i="55"/>
  <c r="D17" i="55"/>
  <c r="F18" i="55"/>
  <c r="F17" i="57"/>
  <c r="E17" i="57"/>
  <c r="D17" i="57"/>
  <c r="E18" i="57"/>
  <c r="F18" i="57"/>
  <c r="D18" i="57"/>
  <c r="E17" i="54"/>
  <c r="F17" i="54"/>
  <c r="D17" i="54"/>
  <c r="G26" i="4"/>
  <c r="F26" i="4"/>
  <c r="H26" i="4"/>
  <c r="I26" i="4"/>
  <c r="K26" i="4"/>
  <c r="E26" i="4"/>
  <c r="J26" i="4"/>
  <c r="E27" i="4"/>
  <c r="I27" i="4"/>
  <c r="J27" i="4"/>
  <c r="G27" i="4"/>
  <c r="H27" i="4"/>
  <c r="F27" i="4"/>
  <c r="L27" i="4"/>
  <c r="K27" i="4"/>
  <c r="E17" i="51"/>
  <c r="F17" i="51"/>
  <c r="D17" i="51"/>
  <c r="F32" i="50"/>
  <c r="D34" i="50"/>
  <c r="I35" i="50"/>
  <c r="E34" i="50"/>
  <c r="J35" i="50"/>
  <c r="H35" i="50"/>
  <c r="G32" i="50"/>
  <c r="H32" i="50"/>
  <c r="F34" i="50"/>
  <c r="E32" i="50"/>
  <c r="I32" i="50"/>
  <c r="G34" i="50"/>
  <c r="J32" i="50"/>
  <c r="H34" i="50"/>
  <c r="D33" i="50"/>
  <c r="I34" i="50"/>
  <c r="E33" i="50"/>
  <c r="J34" i="50"/>
  <c r="D32" i="50"/>
  <c r="J33" i="50"/>
  <c r="F33" i="50"/>
  <c r="D35" i="50"/>
  <c r="I33" i="50"/>
  <c r="G33" i="50"/>
  <c r="E35" i="50"/>
  <c r="F35" i="50"/>
  <c r="G35" i="50"/>
  <c r="H33" i="50"/>
  <c r="C33" i="50"/>
  <c r="C34" i="50"/>
  <c r="C32" i="50"/>
  <c r="C35" i="50"/>
  <c r="D45" i="50"/>
  <c r="E45" i="50"/>
  <c r="F45" i="50"/>
  <c r="G45" i="50"/>
  <c r="H45" i="50"/>
  <c r="I45" i="50"/>
  <c r="J45" i="50"/>
  <c r="C45" i="50"/>
  <c r="G42" i="50"/>
  <c r="F42" i="50"/>
  <c r="D42" i="50"/>
  <c r="C42" i="50"/>
  <c r="C44" i="50" s="1"/>
  <c r="J42" i="50"/>
  <c r="E42" i="50"/>
  <c r="I42" i="50"/>
  <c r="H42" i="50"/>
  <c r="F40" i="4"/>
  <c r="E39" i="2" s="1"/>
  <c r="E41" i="2" s="1"/>
  <c r="H40" i="4"/>
  <c r="G9" i="5" s="1"/>
  <c r="J40" i="4"/>
  <c r="I29" i="2" s="1"/>
  <c r="L40" i="4"/>
  <c r="E40" i="4"/>
  <c r="D9" i="5" s="1"/>
  <c r="I40" i="4"/>
  <c r="H39" i="2" s="1"/>
  <c r="H41" i="2" s="1"/>
  <c r="G40" i="4"/>
  <c r="F23" i="2" s="1"/>
  <c r="K40" i="4"/>
  <c r="J23" i="2" s="1"/>
  <c r="D70" i="2"/>
  <c r="E17" i="3"/>
  <c r="D17" i="3"/>
  <c r="E16" i="3"/>
  <c r="D16" i="3"/>
  <c r="E15" i="3"/>
  <c r="D15" i="3"/>
  <c r="E18" i="3"/>
  <c r="E20" i="3"/>
  <c r="E14" i="3"/>
  <c r="D20" i="3"/>
  <c r="D14" i="3"/>
  <c r="E6" i="3"/>
  <c r="E7" i="3" s="1"/>
  <c r="D6" i="3"/>
  <c r="D7" i="3" s="1"/>
  <c r="E19" i="3"/>
  <c r="E13" i="3"/>
  <c r="D19" i="3"/>
  <c r="D13" i="3"/>
  <c r="D18" i="3"/>
  <c r="D7" i="2"/>
  <c r="D9" i="2" s="1"/>
  <c r="D42" i="2"/>
  <c r="D41" i="2"/>
  <c r="D49" i="2"/>
  <c r="D10" i="2"/>
  <c r="D47" i="2"/>
  <c r="D34" i="2"/>
  <c r="D39" i="2"/>
  <c r="C11" i="4"/>
  <c r="C14" i="3"/>
  <c r="C17" i="3"/>
  <c r="C6" i="3"/>
  <c r="C8" i="3"/>
  <c r="D3" i="2"/>
  <c r="G28" i="3"/>
  <c r="D14" i="2" s="1"/>
  <c r="D19" i="2" s="1"/>
  <c r="C28" i="3"/>
  <c r="C20" i="3"/>
  <c r="C15" i="3"/>
  <c r="C16" i="3"/>
  <c r="C18" i="3"/>
  <c r="C13" i="3"/>
  <c r="C19" i="3"/>
  <c r="D2" i="3"/>
  <c r="K38" i="4"/>
  <c r="L38" i="4"/>
  <c r="D36" i="2" l="1"/>
  <c r="D58" i="2"/>
  <c r="I37" i="50"/>
  <c r="E37" i="50"/>
  <c r="G23" i="2"/>
  <c r="C37" i="50"/>
  <c r="C56" i="50" s="1"/>
  <c r="G13" i="5"/>
  <c r="G18" i="5"/>
  <c r="G24" i="5" s="1"/>
  <c r="D13" i="5"/>
  <c r="D18" i="5"/>
  <c r="D24" i="5" s="1"/>
  <c r="D28" i="5" s="1"/>
  <c r="F37" i="50"/>
  <c r="F56" i="50" s="1"/>
  <c r="J37" i="50"/>
  <c r="J59" i="50" s="1"/>
  <c r="F29" i="57" s="1"/>
  <c r="H37" i="50"/>
  <c r="H59" i="50" s="1"/>
  <c r="H9" i="5"/>
  <c r="D37" i="50"/>
  <c r="D59" i="50" s="1"/>
  <c r="G37" i="50"/>
  <c r="G56" i="50" s="1"/>
  <c r="H23" i="2"/>
  <c r="H24" i="2" s="1"/>
  <c r="H25" i="2" s="1"/>
  <c r="J9" i="5"/>
  <c r="J39" i="2"/>
  <c r="J41" i="2" s="1"/>
  <c r="J29" i="2"/>
  <c r="I23" i="2"/>
  <c r="I24" i="2" s="1"/>
  <c r="I25" i="2" s="1"/>
  <c r="H29" i="2"/>
  <c r="H30" i="2" s="1"/>
  <c r="H31" i="2" s="1"/>
  <c r="G39" i="2"/>
  <c r="G41" i="2" s="1"/>
  <c r="G29" i="2"/>
  <c r="G30" i="2" s="1"/>
  <c r="G31" i="2" s="1"/>
  <c r="F39" i="2"/>
  <c r="F41" i="2" s="1"/>
  <c r="E29" i="2"/>
  <c r="E30" i="2" s="1"/>
  <c r="E31" i="2" s="1"/>
  <c r="I28" i="4"/>
  <c r="I43" i="4" s="1"/>
  <c r="H28" i="4"/>
  <c r="H43" i="4" s="1"/>
  <c r="J28" i="4"/>
  <c r="J43" i="4" s="1"/>
  <c r="E9" i="5"/>
  <c r="E23" i="2"/>
  <c r="E28" i="4"/>
  <c r="E43" i="4" s="1"/>
  <c r="E49" i="4" s="1"/>
  <c r="F9" i="5"/>
  <c r="F29" i="2"/>
  <c r="F30" i="2" s="1"/>
  <c r="F31" i="2" s="1"/>
  <c r="E59" i="50"/>
  <c r="E29" i="51" s="1"/>
  <c r="E35" i="51" s="1"/>
  <c r="I59" i="50"/>
  <c r="E55" i="50"/>
  <c r="H55" i="50"/>
  <c r="D55" i="50"/>
  <c r="I55" i="50"/>
  <c r="G55" i="50"/>
  <c r="C55" i="50"/>
  <c r="J55" i="50"/>
  <c r="F55" i="50"/>
  <c r="I9" i="5"/>
  <c r="I39" i="2"/>
  <c r="I41" i="2" s="1"/>
  <c r="F44" i="50"/>
  <c r="F46" i="50" s="1"/>
  <c r="G44" i="50"/>
  <c r="G46" i="50" s="1"/>
  <c r="D44" i="50"/>
  <c r="D46" i="50" s="1"/>
  <c r="H44" i="50"/>
  <c r="H46" i="50" s="1"/>
  <c r="I44" i="50"/>
  <c r="I46" i="50" s="1"/>
  <c r="E44" i="50"/>
  <c r="E46" i="50" s="1"/>
  <c r="J44" i="50"/>
  <c r="J46" i="50" s="1"/>
  <c r="F28" i="4"/>
  <c r="F43" i="4" s="1"/>
  <c r="F49" i="4" s="1"/>
  <c r="D29" i="2"/>
  <c r="D30" i="2" s="1"/>
  <c r="D31" i="2" s="1"/>
  <c r="G28" i="4"/>
  <c r="G43" i="4" s="1"/>
  <c r="C46" i="50"/>
  <c r="D23" i="2"/>
  <c r="D24" i="2" s="1"/>
  <c r="D25" i="2" s="1"/>
  <c r="F6" i="3"/>
  <c r="F7" i="3" s="1"/>
  <c r="G6" i="3"/>
  <c r="G7" i="3" s="1"/>
  <c r="H6" i="3"/>
  <c r="H7" i="3" s="1"/>
  <c r="I6" i="3"/>
  <c r="I7" i="3" s="1"/>
  <c r="J6" i="3"/>
  <c r="J7" i="3" s="1"/>
  <c r="D67" i="2"/>
  <c r="D66" i="2"/>
  <c r="D57" i="2"/>
  <c r="D71" i="2"/>
  <c r="D11" i="2"/>
  <c r="J13" i="3"/>
  <c r="F13" i="3"/>
  <c r="I13" i="3"/>
  <c r="H13" i="3"/>
  <c r="G13" i="3"/>
  <c r="G20" i="3"/>
  <c r="H20" i="3"/>
  <c r="I20" i="3"/>
  <c r="J20" i="3"/>
  <c r="F20" i="3"/>
  <c r="G16" i="3"/>
  <c r="H16" i="3"/>
  <c r="I16" i="3"/>
  <c r="J16" i="3"/>
  <c r="F16" i="3"/>
  <c r="G18" i="3"/>
  <c r="H18" i="3"/>
  <c r="I18" i="3"/>
  <c r="F18" i="3"/>
  <c r="J18" i="3"/>
  <c r="G14" i="3"/>
  <c r="H14" i="3"/>
  <c r="I14" i="3"/>
  <c r="J14" i="3"/>
  <c r="F14" i="3"/>
  <c r="F19" i="3"/>
  <c r="G19" i="3"/>
  <c r="H19" i="3"/>
  <c r="I19" i="3"/>
  <c r="J19" i="3"/>
  <c r="G15" i="3"/>
  <c r="H15" i="3"/>
  <c r="I15" i="3"/>
  <c r="J15" i="3"/>
  <c r="F15" i="3"/>
  <c r="G17" i="3"/>
  <c r="H17" i="3"/>
  <c r="I17" i="3"/>
  <c r="J17" i="3"/>
  <c r="F17" i="3"/>
  <c r="D8" i="3"/>
  <c r="E8" i="3" s="1"/>
  <c r="F8" i="3" s="1"/>
  <c r="G8" i="3" s="1"/>
  <c r="H8" i="3" s="1"/>
  <c r="I30" i="2"/>
  <c r="I31" i="2" s="1"/>
  <c r="E14" i="2"/>
  <c r="K28" i="4"/>
  <c r="K43" i="4" s="1"/>
  <c r="L28" i="4"/>
  <c r="L43" i="4" s="1"/>
  <c r="F8" i="57" s="1"/>
  <c r="C7" i="3"/>
  <c r="C9" i="3" s="1"/>
  <c r="C10" i="3" s="1"/>
  <c r="C21" i="3" s="1"/>
  <c r="F59" i="50" l="1"/>
  <c r="F29" i="51" s="1"/>
  <c r="F35" i="51" s="1"/>
  <c r="F42" i="51" s="1"/>
  <c r="F44" i="51" s="1"/>
  <c r="E29" i="57"/>
  <c r="F29" i="56"/>
  <c r="D29" i="57"/>
  <c r="E29" i="56"/>
  <c r="E37" i="51"/>
  <c r="F70" i="2" s="1"/>
  <c r="F71" i="2" s="1"/>
  <c r="E42" i="51"/>
  <c r="E44" i="51" s="1"/>
  <c r="G59" i="50"/>
  <c r="D29" i="56" s="1"/>
  <c r="D35" i="56" s="1"/>
  <c r="D37" i="56" s="1"/>
  <c r="I13" i="5"/>
  <c r="I18" i="5"/>
  <c r="I24" i="5" s="1"/>
  <c r="I28" i="5" s="1"/>
  <c r="F18" i="5"/>
  <c r="F13" i="5"/>
  <c r="E18" i="5"/>
  <c r="E24" i="5" s="1"/>
  <c r="E28" i="5" s="1"/>
  <c r="E13" i="5"/>
  <c r="J13" i="5"/>
  <c r="J18" i="5"/>
  <c r="J24" i="5" s="1"/>
  <c r="J28" i="5" s="1"/>
  <c r="H13" i="5"/>
  <c r="H18" i="5"/>
  <c r="H24" i="5" s="1"/>
  <c r="H28" i="5" s="1"/>
  <c r="J49" i="4"/>
  <c r="E8" i="56"/>
  <c r="E14" i="56" s="1"/>
  <c r="D8" i="57"/>
  <c r="D14" i="57" s="1"/>
  <c r="F8" i="55"/>
  <c r="F14" i="55" s="1"/>
  <c r="D8" i="56"/>
  <c r="D14" i="56" s="1"/>
  <c r="D21" i="56" s="1"/>
  <c r="E8" i="55"/>
  <c r="E14" i="55" s="1"/>
  <c r="E21" i="55" s="1"/>
  <c r="D8" i="55"/>
  <c r="D14" i="55" s="1"/>
  <c r="D21" i="55" s="1"/>
  <c r="K49" i="4"/>
  <c r="E8" i="57"/>
  <c r="E14" i="57" s="1"/>
  <c r="F8" i="56"/>
  <c r="F14" i="56" s="1"/>
  <c r="C59" i="50"/>
  <c r="J58" i="50"/>
  <c r="F7" i="57" s="1"/>
  <c r="F13" i="57" s="1"/>
  <c r="F20" i="57" s="1"/>
  <c r="I58" i="50"/>
  <c r="G58" i="50"/>
  <c r="F7" i="54" s="1"/>
  <c r="F13" i="54" s="1"/>
  <c r="F20" i="54" s="1"/>
  <c r="E24" i="2"/>
  <c r="E25" i="2" s="1"/>
  <c r="D29" i="54"/>
  <c r="D35" i="57"/>
  <c r="D42" i="57" s="1"/>
  <c r="D44" i="57" s="1"/>
  <c r="D29" i="55"/>
  <c r="D35" i="55" s="1"/>
  <c r="D42" i="55" s="1"/>
  <c r="D44" i="55" s="1"/>
  <c r="G49" i="4"/>
  <c r="E8" i="51"/>
  <c r="F35" i="56"/>
  <c r="E35" i="57"/>
  <c r="E29" i="54"/>
  <c r="E35" i="54" s="1"/>
  <c r="E29" i="55"/>
  <c r="E35" i="55" s="1"/>
  <c r="I49" i="4"/>
  <c r="F8" i="54"/>
  <c r="F14" i="54" s="1"/>
  <c r="F21" i="54" s="1"/>
  <c r="F14" i="57"/>
  <c r="F21" i="57" s="1"/>
  <c r="H49" i="4"/>
  <c r="F8" i="51"/>
  <c r="F14" i="51" s="1"/>
  <c r="E8" i="54"/>
  <c r="E14" i="54" s="1"/>
  <c r="E21" i="54" s="1"/>
  <c r="E58" i="50"/>
  <c r="H58" i="50"/>
  <c r="D58" i="50"/>
  <c r="D7" i="51" s="1"/>
  <c r="D13" i="51" s="1"/>
  <c r="D20" i="51" s="1"/>
  <c r="F58" i="50"/>
  <c r="D7" i="55" s="1"/>
  <c r="C58" i="50"/>
  <c r="L49" i="4"/>
  <c r="H56" i="50"/>
  <c r="I56" i="50"/>
  <c r="J56" i="50"/>
  <c r="D56" i="50"/>
  <c r="D29" i="51" s="1"/>
  <c r="D35" i="51" s="1"/>
  <c r="D42" i="51" s="1"/>
  <c r="D44" i="51" s="1"/>
  <c r="E56" i="50"/>
  <c r="D8" i="54"/>
  <c r="D14" i="54" s="1"/>
  <c r="D21" i="54" s="1"/>
  <c r="E47" i="2"/>
  <c r="E49" i="2" s="1"/>
  <c r="D8" i="51"/>
  <c r="D59" i="2"/>
  <c r="E9" i="3"/>
  <c r="E10" i="3" s="1"/>
  <c r="E21" i="3" s="1"/>
  <c r="E12" i="2" s="1"/>
  <c r="D9" i="3"/>
  <c r="D10" i="3" s="1"/>
  <c r="D21" i="3" s="1"/>
  <c r="D12" i="2" s="1"/>
  <c r="D13" i="2" s="1"/>
  <c r="D18" i="2" s="1"/>
  <c r="D20" i="2" s="1"/>
  <c r="H9" i="3"/>
  <c r="H10" i="3" s="1"/>
  <c r="H21" i="3" s="1"/>
  <c r="H12" i="2" s="1"/>
  <c r="G9" i="3"/>
  <c r="G10" i="3" s="1"/>
  <c r="G21" i="3" s="1"/>
  <c r="G12" i="2" s="1"/>
  <c r="I8" i="3"/>
  <c r="J8" i="3" s="1"/>
  <c r="J9" i="3" s="1"/>
  <c r="J10" i="3" s="1"/>
  <c r="J21" i="3" s="1"/>
  <c r="J12" i="2" s="1"/>
  <c r="F9" i="3"/>
  <c r="F10" i="3" s="1"/>
  <c r="F21" i="3" s="1"/>
  <c r="F12" i="2" s="1"/>
  <c r="G28" i="5"/>
  <c r="G30" i="5" s="1"/>
  <c r="G44" i="2" s="1"/>
  <c r="D30" i="5"/>
  <c r="D44" i="2" s="1"/>
  <c r="E19" i="2"/>
  <c r="F14" i="2"/>
  <c r="F24" i="2" s="1"/>
  <c r="F25" i="2" s="1"/>
  <c r="F29" i="55" l="1"/>
  <c r="F35" i="55" s="1"/>
  <c r="I30" i="5"/>
  <c r="I44" i="2" s="1"/>
  <c r="F37" i="51"/>
  <c r="F29" i="54"/>
  <c r="F35" i="54" s="1"/>
  <c r="F42" i="54" s="1"/>
  <c r="F44" i="54" s="1"/>
  <c r="F46" i="51"/>
  <c r="E30" i="5"/>
  <c r="E44" i="2" s="1"/>
  <c r="H30" i="5"/>
  <c r="H44" i="2" s="1"/>
  <c r="F24" i="5"/>
  <c r="F28" i="5" s="1"/>
  <c r="F30" i="5" s="1"/>
  <c r="F44" i="2" s="1"/>
  <c r="J30" i="5"/>
  <c r="J44" i="2" s="1"/>
  <c r="F35" i="57"/>
  <c r="F42" i="57" s="1"/>
  <c r="F44" i="57" s="1"/>
  <c r="E35" i="56"/>
  <c r="E7" i="56"/>
  <c r="E13" i="56" s="1"/>
  <c r="E20" i="56" s="1"/>
  <c r="F7" i="55"/>
  <c r="F13" i="55" s="1"/>
  <c r="F20" i="55" s="1"/>
  <c r="D7" i="57"/>
  <c r="D13" i="57" s="1"/>
  <c r="D20" i="57" s="1"/>
  <c r="D7" i="56"/>
  <c r="D13" i="56" s="1"/>
  <c r="D20" i="56" s="1"/>
  <c r="D22" i="56" s="1"/>
  <c r="E7" i="55"/>
  <c r="E13" i="55" s="1"/>
  <c r="E20" i="55" s="1"/>
  <c r="E22" i="55" s="1"/>
  <c r="F7" i="56"/>
  <c r="F13" i="56" s="1"/>
  <c r="F20" i="56" s="1"/>
  <c r="E7" i="57"/>
  <c r="E13" i="57" s="1"/>
  <c r="E20" i="57" s="1"/>
  <c r="D37" i="55"/>
  <c r="D35" i="54"/>
  <c r="D37" i="54" s="1"/>
  <c r="D42" i="56"/>
  <c r="D44" i="56" s="1"/>
  <c r="J55" i="4"/>
  <c r="E42" i="54"/>
  <c r="E44" i="54" s="1"/>
  <c r="E37" i="54"/>
  <c r="G70" i="2" s="1"/>
  <c r="G71" i="2" s="1"/>
  <c r="E37" i="55"/>
  <c r="H70" i="2" s="1"/>
  <c r="H71" i="2" s="1"/>
  <c r="E42" i="55"/>
  <c r="E44" i="55" s="1"/>
  <c r="F37" i="55"/>
  <c r="F42" i="55"/>
  <c r="F44" i="55" s="1"/>
  <c r="E7" i="51"/>
  <c r="E13" i="51" s="1"/>
  <c r="E20" i="51" s="1"/>
  <c r="D13" i="55"/>
  <c r="D20" i="55" s="1"/>
  <c r="D22" i="55" s="1"/>
  <c r="F7" i="51"/>
  <c r="F13" i="51" s="1"/>
  <c r="E7" i="54"/>
  <c r="E13" i="54" s="1"/>
  <c r="E20" i="54" s="1"/>
  <c r="E22" i="54" s="1"/>
  <c r="F22" i="57"/>
  <c r="D37" i="57"/>
  <c r="D37" i="51"/>
  <c r="K55" i="4"/>
  <c r="H55" i="4"/>
  <c r="F15" i="57"/>
  <c r="F37" i="54"/>
  <c r="D7" i="54"/>
  <c r="G55" i="4"/>
  <c r="E7" i="2" s="1"/>
  <c r="E9" i="2" s="1"/>
  <c r="E11" i="2" s="1"/>
  <c r="E13" i="2" s="1"/>
  <c r="E18" i="2" s="1"/>
  <c r="E20" i="2" s="1"/>
  <c r="I55" i="4"/>
  <c r="F57" i="2"/>
  <c r="F47" i="51"/>
  <c r="F37" i="56"/>
  <c r="F42" i="56"/>
  <c r="F44" i="56" s="1"/>
  <c r="E37" i="57"/>
  <c r="J70" i="2" s="1"/>
  <c r="J71" i="2" s="1"/>
  <c r="E42" i="57"/>
  <c r="E44" i="57" s="1"/>
  <c r="F22" i="54"/>
  <c r="F15" i="54"/>
  <c r="L55" i="4"/>
  <c r="E21" i="56"/>
  <c r="F21" i="56"/>
  <c r="F21" i="55"/>
  <c r="E21" i="57"/>
  <c r="D21" i="57"/>
  <c r="F21" i="51"/>
  <c r="D14" i="51"/>
  <c r="D21" i="51" s="1"/>
  <c r="D22" i="51" s="1"/>
  <c r="E14" i="51"/>
  <c r="D32" i="2"/>
  <c r="D26" i="2"/>
  <c r="D27" i="2" s="1"/>
  <c r="I9" i="3"/>
  <c r="I10" i="3" s="1"/>
  <c r="I21" i="3" s="1"/>
  <c r="I12" i="2" s="1"/>
  <c r="G14" i="2"/>
  <c r="G24" i="2" s="1"/>
  <c r="G25" i="2" s="1"/>
  <c r="F19" i="2"/>
  <c r="E15" i="54" l="1"/>
  <c r="G47" i="2" s="1"/>
  <c r="G49" i="2" s="1"/>
  <c r="F47" i="57"/>
  <c r="F37" i="57"/>
  <c r="F46" i="55"/>
  <c r="H57" i="2" s="1"/>
  <c r="F46" i="57"/>
  <c r="J57" i="2" s="1"/>
  <c r="F15" i="55"/>
  <c r="F15" i="56"/>
  <c r="F22" i="56"/>
  <c r="F22" i="55"/>
  <c r="F24" i="55" s="1"/>
  <c r="H7" i="2" s="1"/>
  <c r="H9" i="2" s="1"/>
  <c r="H11" i="2" s="1"/>
  <c r="H13" i="2" s="1"/>
  <c r="H18" i="2" s="1"/>
  <c r="F47" i="55"/>
  <c r="E37" i="56"/>
  <c r="I70" i="2" s="1"/>
  <c r="I71" i="2" s="1"/>
  <c r="E42" i="56"/>
  <c r="E44" i="56" s="1"/>
  <c r="F47" i="56" s="1"/>
  <c r="E15" i="56"/>
  <c r="I47" i="2" s="1"/>
  <c r="I49" i="2" s="1"/>
  <c r="E22" i="56"/>
  <c r="D42" i="54"/>
  <c r="D44" i="54" s="1"/>
  <c r="F46" i="54" s="1"/>
  <c r="D15" i="57"/>
  <c r="D22" i="57"/>
  <c r="E15" i="57"/>
  <c r="J47" i="2" s="1"/>
  <c r="J49" i="2" s="1"/>
  <c r="D15" i="56"/>
  <c r="E15" i="55"/>
  <c r="H47" i="2" s="1"/>
  <c r="H49" i="2" s="1"/>
  <c r="D15" i="55"/>
  <c r="E22" i="57"/>
  <c r="F20" i="51"/>
  <c r="F22" i="51" s="1"/>
  <c r="F15" i="51"/>
  <c r="D13" i="54"/>
  <c r="D20" i="54" s="1"/>
  <c r="D22" i="54" s="1"/>
  <c r="D15" i="51"/>
  <c r="E15" i="51"/>
  <c r="F47" i="2" s="1"/>
  <c r="F49" i="2" s="1"/>
  <c r="E21" i="51"/>
  <c r="E22" i="51" s="1"/>
  <c r="D60" i="2"/>
  <c r="E32" i="2"/>
  <c r="E26" i="2"/>
  <c r="E27" i="2" s="1"/>
  <c r="H14" i="2"/>
  <c r="G19" i="2"/>
  <c r="F25" i="55" l="1"/>
  <c r="F46" i="56"/>
  <c r="I57" i="2" s="1"/>
  <c r="F24" i="56"/>
  <c r="I7" i="2" s="1"/>
  <c r="I9" i="2" s="1"/>
  <c r="I11" i="2" s="1"/>
  <c r="I13" i="2" s="1"/>
  <c r="I18" i="2" s="1"/>
  <c r="F25" i="56"/>
  <c r="F47" i="54"/>
  <c r="G57" i="2"/>
  <c r="F25" i="57"/>
  <c r="F24" i="57"/>
  <c r="J7" i="2" s="1"/>
  <c r="J9" i="2" s="1"/>
  <c r="J11" i="2" s="1"/>
  <c r="J13" i="2" s="1"/>
  <c r="J18" i="2" s="1"/>
  <c r="F25" i="51"/>
  <c r="F24" i="54"/>
  <c r="G7" i="2" s="1"/>
  <c r="G9" i="2" s="1"/>
  <c r="G11" i="2" s="1"/>
  <c r="G13" i="2" s="1"/>
  <c r="G18" i="2" s="1"/>
  <c r="G20" i="2" s="1"/>
  <c r="G26" i="2" s="1"/>
  <c r="G27" i="2" s="1"/>
  <c r="F25" i="54"/>
  <c r="D15" i="54"/>
  <c r="F24" i="51"/>
  <c r="E34" i="2"/>
  <c r="I14" i="2"/>
  <c r="H19" i="2"/>
  <c r="H20" i="2" s="1"/>
  <c r="J24" i="2"/>
  <c r="J25" i="2" s="1"/>
  <c r="E58" i="2" l="1"/>
  <c r="E59" i="2" s="1"/>
  <c r="E60" i="2" s="1"/>
  <c r="E67" i="2" s="1"/>
  <c r="G34" i="2"/>
  <c r="G32" i="2"/>
  <c r="F7" i="2"/>
  <c r="F9" i="2" s="1"/>
  <c r="F11" i="2" s="1"/>
  <c r="F13" i="2" s="1"/>
  <c r="F18" i="2" s="1"/>
  <c r="F20" i="2" s="1"/>
  <c r="E36" i="2"/>
  <c r="E42" i="2" s="1"/>
  <c r="H26" i="2"/>
  <c r="H27" i="2" s="1"/>
  <c r="H32" i="2"/>
  <c r="I19" i="2"/>
  <c r="I20" i="2" s="1"/>
  <c r="J14" i="2"/>
  <c r="J30" i="2"/>
  <c r="J31" i="2" s="1"/>
  <c r="G58" i="2" l="1"/>
  <c r="G59" i="2" s="1"/>
  <c r="G60" i="2" s="1"/>
  <c r="G67" i="2" s="1"/>
  <c r="H34" i="2"/>
  <c r="G36" i="2"/>
  <c r="G42" i="2" s="1"/>
  <c r="F26" i="2"/>
  <c r="F27" i="2" s="1"/>
  <c r="F32" i="2"/>
  <c r="I26" i="2"/>
  <c r="I27" i="2" s="1"/>
  <c r="I32" i="2"/>
  <c r="J19" i="2"/>
  <c r="J20" i="2" s="1"/>
  <c r="H58" i="2" l="1"/>
  <c r="H59" i="2" s="1"/>
  <c r="H60" i="2" s="1"/>
  <c r="H67" i="2" s="1"/>
  <c r="H36" i="2"/>
  <c r="H42" i="2" s="1"/>
  <c r="F34" i="2"/>
  <c r="I34" i="2"/>
  <c r="J32" i="2"/>
  <c r="J26" i="2"/>
  <c r="J34" i="2" s="1"/>
  <c r="J58" i="2" s="1"/>
  <c r="F58" i="2" l="1"/>
  <c r="F59" i="2" s="1"/>
  <c r="F60" i="2" s="1"/>
  <c r="F67" i="2" s="1"/>
  <c r="I58" i="2"/>
  <c r="I59" i="2" s="1"/>
  <c r="I60" i="2" s="1"/>
  <c r="I67" i="2" s="1"/>
  <c r="F36" i="2"/>
  <c r="F42" i="2" s="1"/>
  <c r="I36" i="2"/>
  <c r="I42" i="2" s="1"/>
  <c r="J59" i="2"/>
  <c r="J60" i="2" s="1"/>
  <c r="J67" i="2" s="1"/>
  <c r="J36" i="2"/>
  <c r="J42" i="2" s="1"/>
  <c r="J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tlehmen</author>
    <author>Lehmen, Tammy</author>
  </authors>
  <commentList>
    <comment ref="C5" authorId="0" shapeId="0" xr:uid="{00000000-0006-0000-0200-000001000000}">
      <text>
        <r>
          <rPr>
            <b/>
            <sz val="9"/>
            <color indexed="81"/>
            <rFont val="Tahoma"/>
            <family val="2"/>
          </rPr>
          <t xml:space="preserve">DESE: </t>
        </r>
        <r>
          <rPr>
            <sz val="9"/>
            <color indexed="81"/>
            <rFont val="Tahoma"/>
            <family val="2"/>
          </rPr>
          <t xml:space="preserve"> Select district code from list or enter the 6 digit district code in box without dashes.
</t>
        </r>
      </text>
    </comment>
    <comment ref="J5" authorId="0" shapeId="0" xr:uid="{00000000-0006-0000-0200-000002000000}">
      <text>
        <r>
          <rPr>
            <sz val="9"/>
            <color indexed="81"/>
            <rFont val="Tahoma"/>
            <family val="2"/>
          </rPr>
          <t xml:space="preserve">DESE:  Will pre-populate once the district code is selected from drop down list the district name will pre-populate.
</t>
        </r>
      </text>
    </comment>
    <comment ref="C6" authorId="0" shapeId="0" xr:uid="{00000000-0006-0000-0200-000003000000}">
      <text>
        <r>
          <rPr>
            <b/>
            <sz val="9"/>
            <color indexed="81"/>
            <rFont val="Tahoma"/>
            <family val="2"/>
          </rPr>
          <t xml:space="preserve">DESE:  </t>
        </r>
        <r>
          <rPr>
            <sz val="9"/>
            <color indexed="81"/>
            <rFont val="Tahoma"/>
            <family val="2"/>
          </rPr>
          <t xml:space="preserve">Will pre-populate once the district code is selected from drop down list the district name will pre-populate.
</t>
        </r>
      </text>
    </comment>
    <comment ref="B10" authorId="0" shapeId="0" xr:uid="{00000000-0006-0000-0200-000005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1" authorId="0" shapeId="0" xr:uid="{00000000-0006-0000-0200-000007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2" authorId="0" shapeId="0" xr:uid="{00000000-0006-0000-0200-000008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3" authorId="0" shapeId="0" xr:uid="{00000000-0006-0000-0200-00000B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4" authorId="0" shapeId="0" xr:uid="{00000000-0006-0000-0200-00000C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5" authorId="0" shapeId="0" xr:uid="{00000000-0006-0000-0200-000006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6" authorId="0" shapeId="0" xr:uid="{00000000-0006-0000-0200-000009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7" authorId="0" shapeId="0" xr:uid="{00000000-0006-0000-0200-00000A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8" authorId="0" shapeId="0" xr:uid="{00000000-0006-0000-0200-00000D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9" authorId="0" shapeId="0" xr:uid="{00000000-0006-0000-0200-00000E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20" authorId="1" shapeId="0" xr:uid="{00000000-0006-0000-0200-00000F000000}">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1" authorId="1" shapeId="0" xr:uid="{BEF1E837-C571-4552-96D5-D72F8F3B9708}">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2" authorId="1" shapeId="0" xr:uid="{F8299B87-0059-486A-B9D3-713F293AE5E8}">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3" authorId="1" shapeId="0" xr:uid="{00000000-0006-0000-0200-000010000000}">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4" authorId="0" shapeId="0" xr:uid="{C3D7A34A-F5A5-4B5C-89C5-33FFE74BE0EB}">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5" authorId="0" shapeId="0" xr:uid="{D84D0CF5-9237-4C79-814C-F971ABDFA4A1}">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6" authorId="0" shapeId="0" xr:uid="{E7498BED-CC75-422F-B0F9-CEF2C02F3157}">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7" authorId="0" shapeId="0" xr:uid="{E2DB5410-2EDB-437F-8EB8-2E839B54C1FF}">
      <text>
        <r>
          <rPr>
            <b/>
            <sz val="9"/>
            <color indexed="81"/>
            <rFont val="Tahoma"/>
            <family val="2"/>
          </rPr>
          <t xml:space="preserve">DESE: </t>
        </r>
        <r>
          <rPr>
            <sz val="9"/>
            <color indexed="81"/>
            <rFont val="Tahoma"/>
            <family val="2"/>
          </rPr>
          <t xml:space="preserve">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8" authorId="0" shapeId="0" xr:uid="{7196FBEA-4373-4B3A-AF1B-EBD80C24180D}">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t>
        </r>
      </text>
    </comment>
    <comment ref="B29" authorId="1" shapeId="0" xr:uid="{B4BEE0A6-7411-40AE-8D4E-B91D9F42F2FF}">
      <text>
        <r>
          <rPr>
            <b/>
            <sz val="9"/>
            <color indexed="81"/>
            <rFont val="Tahoma"/>
            <family val="2"/>
          </rPr>
          <t>DESE:</t>
        </r>
        <r>
          <rPr>
            <sz val="9"/>
            <color indexed="81"/>
            <rFont val="Tahoma"/>
            <family val="2"/>
          </rPr>
          <t xml:space="preserve"> 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30" authorId="1" shapeId="0" xr:uid="{0B0837B5-8152-47E6-B109-DE2550C241CE}">
      <text>
        <r>
          <rPr>
            <b/>
            <sz val="9"/>
            <color indexed="81"/>
            <rFont val="Tahoma"/>
            <family val="2"/>
          </rPr>
          <t>DESE:</t>
        </r>
        <r>
          <rPr>
            <sz val="9"/>
            <color indexed="81"/>
            <rFont val="Tahoma"/>
            <family val="2"/>
          </rPr>
          <t xml:space="preserve"> 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31" authorId="0" shapeId="0" xr:uid="{7D276E0F-DD54-4CC8-B961-08816B10D9A9}">
      <text>
        <r>
          <rPr>
            <b/>
            <sz val="9"/>
            <color indexed="81"/>
            <rFont val="Tahoma"/>
            <family val="2"/>
          </rPr>
          <t xml:space="preserve">DESE: </t>
        </r>
        <r>
          <rPr>
            <sz val="9"/>
            <color indexed="81"/>
            <rFont val="Tahoma"/>
            <family val="2"/>
          </rPr>
          <t>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32" authorId="0" shapeId="0" xr:uid="{1284EFEA-A804-4C53-BB80-F5FAE7538253}">
      <text>
        <r>
          <rPr>
            <b/>
            <sz val="9"/>
            <color indexed="81"/>
            <rFont val="Tahoma"/>
            <family val="2"/>
          </rPr>
          <t xml:space="preserve">DESE: </t>
        </r>
        <r>
          <rPr>
            <sz val="9"/>
            <color indexed="81"/>
            <rFont val="Tahoma"/>
            <family val="2"/>
          </rPr>
          <t>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33" authorId="0" shapeId="0" xr:uid="{7EE2B923-2EA5-4EC5-AA5B-055C4E1B5290}">
      <text>
        <r>
          <rPr>
            <b/>
            <sz val="9"/>
            <color indexed="81"/>
            <rFont val="Tahoma"/>
            <family val="2"/>
          </rPr>
          <t xml:space="preserve">DESE: </t>
        </r>
        <r>
          <rPr>
            <sz val="9"/>
            <color indexed="81"/>
            <rFont val="Tahoma"/>
            <family val="2"/>
          </rPr>
          <t xml:space="preserve">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
</t>
        </r>
      </text>
    </comment>
    <comment ref="B34" authorId="0" shapeId="0" xr:uid="{BB285092-860C-43D1-A64D-2B86F5BF522A}">
      <text>
        <r>
          <rPr>
            <b/>
            <sz val="9"/>
            <color indexed="81"/>
            <rFont val="Tahoma"/>
            <family val="2"/>
          </rPr>
          <t xml:space="preserve">DESE: </t>
        </r>
        <r>
          <rPr>
            <sz val="9"/>
            <color indexed="81"/>
            <rFont val="Tahoma"/>
            <family val="2"/>
          </rPr>
          <t xml:space="preserve"> 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
</t>
        </r>
      </text>
    </comment>
    <comment ref="B35" authorId="0" shapeId="0" xr:uid="{07E5EF37-EF4A-4092-9406-D9EB41A6B55C}">
      <text>
        <r>
          <rPr>
            <b/>
            <sz val="9"/>
            <color indexed="81"/>
            <rFont val="Tahoma"/>
            <family val="2"/>
          </rPr>
          <t xml:space="preserve">DESE: </t>
        </r>
        <r>
          <rPr>
            <sz val="9"/>
            <color indexed="81"/>
            <rFont val="Tahoma"/>
            <family val="2"/>
          </rPr>
          <t xml:space="preserve"> 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
</t>
        </r>
      </text>
    </comment>
    <comment ref="B36" authorId="0" shapeId="0" xr:uid="{2CB75747-FE32-455D-93E0-137A01A9E9CD}">
      <text>
        <r>
          <rPr>
            <b/>
            <sz val="9"/>
            <color indexed="81"/>
            <rFont val="Tahoma"/>
            <family val="2"/>
          </rPr>
          <t xml:space="preserve">DESE: </t>
        </r>
        <r>
          <rPr>
            <sz val="9"/>
            <color indexed="81"/>
            <rFont val="Tahoma"/>
            <family val="2"/>
          </rPr>
          <t>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t>
        </r>
      </text>
    </comment>
    <comment ref="B37" authorId="0" shapeId="0" xr:uid="{15091F12-483A-427E-88CC-A86F0C718DD9}">
      <text>
        <r>
          <rPr>
            <b/>
            <sz val="9"/>
            <color indexed="81"/>
            <rFont val="Tahoma"/>
            <family val="2"/>
          </rPr>
          <t xml:space="preserve">DESE: </t>
        </r>
        <r>
          <rPr>
            <sz val="9"/>
            <color indexed="81"/>
            <rFont val="Tahoma"/>
            <family val="2"/>
          </rPr>
          <t xml:space="preserve"> The district's January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38" authorId="1" shapeId="0" xr:uid="{CEA6AB1B-F85A-4ADB-A2C4-C2DFCDE887E2}">
      <text>
        <r>
          <rPr>
            <b/>
            <sz val="9"/>
            <color indexed="81"/>
            <rFont val="Tahoma"/>
            <family val="2"/>
          </rPr>
          <t xml:space="preserve">DESE: </t>
        </r>
        <r>
          <rPr>
            <sz val="9"/>
            <color indexed="81"/>
            <rFont val="Tahoma"/>
            <family val="2"/>
          </rPr>
          <t>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39" authorId="1" shapeId="0" xr:uid="{E5732BD4-87F5-4E25-AF59-9388FF5CB16D}">
      <text>
        <r>
          <rPr>
            <b/>
            <sz val="9"/>
            <color indexed="81"/>
            <rFont val="Tahoma"/>
            <family val="2"/>
          </rPr>
          <t xml:space="preserve">DESE: </t>
        </r>
        <r>
          <rPr>
            <sz val="9"/>
            <color indexed="81"/>
            <rFont val="Tahoma"/>
            <family val="2"/>
          </rPr>
          <t xml:space="preserve">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40" authorId="0" shapeId="0" xr:uid="{D0651C11-A0DB-4752-B11D-30934B65761D}">
      <text>
        <r>
          <rPr>
            <b/>
            <sz val="9"/>
            <color indexed="81"/>
            <rFont val="Tahoma"/>
            <family val="2"/>
          </rPr>
          <t>DESE:</t>
        </r>
        <r>
          <rPr>
            <sz val="9"/>
            <color indexed="81"/>
            <rFont val="Tahoma"/>
            <family val="2"/>
          </rPr>
          <t xml:space="preserve"> 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41" authorId="0" shapeId="0" xr:uid="{E2F129E0-C5FE-443B-BB75-37E05626BFD1}">
      <text>
        <r>
          <rPr>
            <b/>
            <sz val="9"/>
            <color indexed="81"/>
            <rFont val="Tahoma"/>
            <family val="2"/>
          </rPr>
          <t>DESE:</t>
        </r>
        <r>
          <rPr>
            <sz val="9"/>
            <color indexed="81"/>
            <rFont val="Tahoma"/>
            <family val="2"/>
          </rPr>
          <t xml:space="preserve"> 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42" authorId="0" shapeId="0" xr:uid="{99A275B8-C2F5-49A8-B069-481EF5C04A4E}">
      <text>
        <r>
          <rPr>
            <b/>
            <sz val="9"/>
            <color indexed="81"/>
            <rFont val="Tahoma"/>
            <family val="2"/>
          </rPr>
          <t xml:space="preserve">DESE:  </t>
        </r>
        <r>
          <rPr>
            <sz val="9"/>
            <color indexed="81"/>
            <rFont val="Tahoma"/>
            <family val="2"/>
          </rPr>
          <t>The district's ADA can be found by opening the Attendance Hour Summary Report found on the Report Menu in Core Data. 
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3" authorId="0" shapeId="0" xr:uid="{ADC9798D-EF4D-421A-8051-B9A4D3704415}">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4" authorId="0" shapeId="0" xr:uid="{ADB30343-0496-4F5F-919C-E821E03E5C8C}">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5" authorId="0" shapeId="0" xr:uid="{5B0B82B8-FB8A-4B1D-8B69-892C408DA9BB}">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6" authorId="0" shapeId="0" xr:uid="{2F6022B6-744B-4168-8547-CAB3D32E7B27}">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7" authorId="0" shapeId="0" xr:uid="{00000000-0006-0000-0200-000011000000}">
      <text>
        <r>
          <rPr>
            <b/>
            <sz val="9"/>
            <color indexed="81"/>
            <rFont val="Tahoma"/>
            <family val="2"/>
          </rPr>
          <t xml:space="preserve">DESE:  </t>
        </r>
        <r>
          <rPr>
            <sz val="9"/>
            <color indexed="81"/>
            <rFont val="Tahoma"/>
            <family val="2"/>
          </rPr>
          <t xml:space="preserve">The district's Free and Reduced State FTE can be found in Core Data, February cycle, Screen 15.  Be sure to find the State FTE count.  
It may also be found for the 1st or 2nd preceding year by looking at the WADA page of the formula calculation linked on the payment transmittal.
This data is calculated from the FTE of students who were enrolled on the January count day and who were also in attendance at least one of the 10 preceding school days as reported in the MOSIS February Student Core file.
NOTE:  If the district participates in CEP the Free and Reduced State FTE needs to be calculated based on the percent of Free and Reduced Lunch to ADA for the year prior to the district electing CEP.  This percentage can be found by selecting the reported linked on the district's Free and Reduced State FTE located on the WADA page of the formula calculation linked on the payment transmittal.  </t>
        </r>
      </text>
    </comment>
    <comment ref="B48" authorId="0" shapeId="0" xr:uid="{00000000-0006-0000-0200-000012000000}">
      <text>
        <r>
          <rPr>
            <b/>
            <sz val="9"/>
            <color indexed="81"/>
            <rFont val="Tahoma"/>
            <family val="2"/>
          </rPr>
          <t xml:space="preserve">DESE:  </t>
        </r>
        <r>
          <rPr>
            <sz val="9"/>
            <color indexed="81"/>
            <rFont val="Tahoma"/>
            <family val="2"/>
          </rPr>
          <t xml:space="preserve">The district's Special Education IEP count can be found in Core Data, December cycle, Screen 11.  Only the count of kids ages 5-21 with a SPED Placement Code of 1100, 1201, 1301, 1401, 1402, 1403, 1601, 1701, 1801, and 2100 are used.
It may also be found for the 1st or 2nd preceding year by looking at the WADA page of the formula calculation linked on the payment transmittal.
This data is reported on the MOSIS December Student Core file.
</t>
        </r>
      </text>
    </comment>
    <comment ref="B49" authorId="0" shapeId="0" xr:uid="{00000000-0006-0000-0200-000013000000}">
      <text>
        <r>
          <rPr>
            <b/>
            <sz val="9"/>
            <color indexed="81"/>
            <rFont val="Tahoma"/>
            <family val="2"/>
          </rPr>
          <t xml:space="preserve">DESE: </t>
        </r>
        <r>
          <rPr>
            <sz val="9"/>
            <color indexed="81"/>
            <rFont val="Tahoma"/>
            <family val="2"/>
          </rPr>
          <t xml:space="preserve"> The district's LEP count can be found in Core Data, October cycle, Screen 2.  Be sure to use the K-12 ELL (LEP) students enrolled count.
It may also be found for the 1st or 2nd preceding year by looking at the WADA page of the formula calculation linked on the payment transmittal.
This data is reported on the MOSIS October Student Core file.</t>
        </r>
      </text>
    </comment>
    <comment ref="B50" authorId="0" shapeId="0" xr:uid="{00000000-0006-0000-0200-000014000000}">
      <text>
        <r>
          <rPr>
            <b/>
            <sz val="9"/>
            <color indexed="81"/>
            <rFont val="Tahoma"/>
            <family val="2"/>
          </rPr>
          <t xml:space="preserve">DESE:  </t>
        </r>
        <r>
          <rPr>
            <sz val="9"/>
            <color indexed="81"/>
            <rFont val="Tahoma"/>
            <family val="2"/>
          </rPr>
          <t xml:space="preserve">The district's December 31 Assessed Valuation can be found on the Annual Report of the County Clerk to the State Board of Education or it can also be found on the district's ASBR for the fiscal year.
For Foundation Formula purposes this number only changes if the total decreases below the 2005-2006 base year amount.  
Amount automatically populated may be the 2004-2005 base year amount if that is what should be used in the basic formula calulation for the district.
</t>
        </r>
      </text>
    </comment>
    <comment ref="B51" authorId="0" shapeId="0" xr:uid="{00000000-0006-0000-0200-000015000000}">
      <text>
        <r>
          <rPr>
            <b/>
            <sz val="9"/>
            <color indexed="81"/>
            <rFont val="Tahoma"/>
            <family val="2"/>
          </rPr>
          <t xml:space="preserve">DESE:  </t>
        </r>
        <r>
          <rPr>
            <sz val="9"/>
            <color indexed="81"/>
            <rFont val="Tahoma"/>
            <family val="2"/>
          </rPr>
          <t xml:space="preserve">The district's Fines, Escheats, and Overplus amount can be found on the  ASBR for the fiscal year under Part II Revenue, Code 5211.
For Foundation Formula purposes this number only changes if the total increases above the 2004-2005 base year amount.
</t>
        </r>
      </text>
    </comment>
    <comment ref="B52" authorId="0" shapeId="0" xr:uid="{00000000-0006-0000-0200-000016000000}">
      <text>
        <r>
          <rPr>
            <b/>
            <sz val="9"/>
            <color indexed="81"/>
            <rFont val="Tahoma"/>
            <family val="2"/>
          </rPr>
          <t xml:space="preserve">DESE:  </t>
        </r>
        <r>
          <rPr>
            <sz val="9"/>
            <color indexed="81"/>
            <rFont val="Tahoma"/>
            <family val="2"/>
          </rPr>
          <t xml:space="preserve"> The State Adequacy Target (SAT) can be found in the School Finance Monthly Memos.
The SAT is the sum of the current operating expenditures of every performance district that falls entirely above the bottom five percent and entirely below the top five percent of average daily attendance, when such districts are rank-ordered based on their current operating expenditures per average daily attendance, divided by the total average daily attendance of all included performance districts. 
The SAT is recalculated every two years. Should a recalculation result in an increase in the state adequacy target amount, fifty percent of that increase shall be included in the state adequacy target amount in the year of recalculation, and fifty percent of that increase shall be included in the state adequacy target amount in the subsequent year.  
SAT is supject to appropriation and may be lowered due to under funding.
</t>
        </r>
      </text>
    </comment>
    <comment ref="B53" authorId="0" shapeId="0" xr:uid="{00000000-0006-0000-0200-000017000000}">
      <text>
        <r>
          <rPr>
            <b/>
            <sz val="9"/>
            <color indexed="81"/>
            <rFont val="Tahoma"/>
            <family val="2"/>
          </rPr>
          <t xml:space="preserve">DESE:  </t>
        </r>
        <r>
          <rPr>
            <sz val="9"/>
            <color indexed="81"/>
            <rFont val="Tahoma"/>
            <family val="2"/>
          </rPr>
          <t>The Dollar-value Modifier (DVM) can be found on the School Finance website under "Data and Reports" linked in the right hand navigational tree.</t>
        </r>
        <r>
          <rPr>
            <b/>
            <sz val="9"/>
            <color indexed="81"/>
            <rFont val="Tahoma"/>
            <family val="2"/>
          </rPr>
          <t xml:space="preserve">
</t>
        </r>
        <r>
          <rPr>
            <sz val="9"/>
            <color indexed="81"/>
            <rFont val="Tahoma"/>
            <family val="2"/>
          </rPr>
          <t>The DVM is an index of the relative purchasing power of a dollar, calculated as one plus fifteen percent of the difference of the regional wage ratio minus one, provided that the dollar value modifier shall not be applied at a rate less than 1.0.  The DVM is recalculated annually.</t>
        </r>
        <r>
          <rPr>
            <b/>
            <sz val="9"/>
            <color indexed="81"/>
            <rFont val="Tahoma"/>
            <family val="2"/>
          </rPr>
          <t xml:space="preserve">
</t>
        </r>
        <r>
          <rPr>
            <sz val="9"/>
            <color indexed="81"/>
            <rFont val="Tahoma"/>
            <family val="2"/>
          </rPr>
          <t xml:space="preserve">
</t>
        </r>
      </text>
    </comment>
    <comment ref="B54" authorId="0" shapeId="0" xr:uid="{00000000-0006-0000-0200-000018000000}">
      <text>
        <r>
          <rPr>
            <b/>
            <sz val="9"/>
            <color indexed="81"/>
            <rFont val="Tahoma"/>
            <family val="2"/>
          </rPr>
          <t xml:space="preserve">DESE:  </t>
        </r>
        <r>
          <rPr>
            <sz val="9"/>
            <color indexed="81"/>
            <rFont val="Tahoma"/>
            <family val="2"/>
          </rPr>
          <t xml:space="preserve">Adjustment percentage based on the annualized total calculation for all districts exceeding the appropriation or funds available.  Statute does not use this method for underfunding and can only be used in a State of Emergency that allows the Missouri Govenor to wave statute.
</t>
        </r>
      </text>
    </comment>
    <comment ref="B55" authorId="0" shapeId="0" xr:uid="{00000000-0006-0000-0200-000019000000}">
      <text>
        <r>
          <rPr>
            <b/>
            <sz val="9"/>
            <color indexed="81"/>
            <rFont val="Tahoma"/>
            <family val="2"/>
          </rPr>
          <t xml:space="preserve">DESE:  </t>
        </r>
        <r>
          <rPr>
            <sz val="9"/>
            <color indexed="81"/>
            <rFont val="Tahoma"/>
            <family val="2"/>
          </rPr>
          <t>The amount per ADA for Classroom Trust Fund can be found in the School Finance Monthly Memos.
This amount is projected by DESE based on budgetary figures using knowledge of budgetary withholdings and revenue projections and shortfalls.
Year to date actual payment amount per ADA can be located on the payment transmittal.</t>
        </r>
      </text>
    </comment>
    <comment ref="B56" authorId="0" shapeId="0" xr:uid="{00000000-0006-0000-0200-00001A000000}">
      <text>
        <r>
          <rPr>
            <b/>
            <sz val="9"/>
            <color indexed="81"/>
            <rFont val="Tahoma"/>
            <family val="2"/>
          </rPr>
          <t xml:space="preserve">DESE:  </t>
        </r>
        <r>
          <rPr>
            <sz val="9"/>
            <color indexed="81"/>
            <rFont val="Tahoma"/>
            <family val="2"/>
          </rPr>
          <t xml:space="preserve">The amount per WADA for Prop C can be found in the School Finance Monthly Memos.
This amount is projected by DESE based on budgetary figures using knowledge of budgetary withholdings and revenue projections and shortfalls.
</t>
        </r>
      </text>
    </comment>
    <comment ref="B61" authorId="0" shapeId="0" xr:uid="{00000000-0006-0000-0200-00001B000000}">
      <text>
        <r>
          <rPr>
            <b/>
            <sz val="9"/>
            <color indexed="81"/>
            <rFont val="Tahoma"/>
            <family val="2"/>
          </rPr>
          <t xml:space="preserve">DESE:  </t>
        </r>
        <r>
          <rPr>
            <sz val="9"/>
            <color indexed="81"/>
            <rFont val="Tahoma"/>
            <family val="2"/>
          </rPr>
          <t xml:space="preserve">The amount per ADA for the Small Schools Grant can be found in the School Finance Monthly Memos.
This amount is projected by DESE based on budgetary figures using knowledge of budgetary withholdings and revenue projections and shortfalls.
Year to date actual payment amount per ADA can be located on the payment transmittal.
</t>
        </r>
      </text>
    </comment>
    <comment ref="B62" authorId="0" shapeId="0" xr:uid="{00000000-0006-0000-0200-00001C000000}">
      <text>
        <r>
          <rPr>
            <b/>
            <sz val="9"/>
            <color indexed="81"/>
            <rFont val="Tahoma"/>
            <family val="2"/>
          </rPr>
          <t xml:space="preserve">DESE:  </t>
        </r>
        <r>
          <rPr>
            <sz val="9"/>
            <color indexed="81"/>
            <rFont val="Tahoma"/>
            <family val="2"/>
          </rPr>
          <t xml:space="preserve">The amount per ADA for the Small Schools Grant can be found in the School Finance Monthly Memos.
This amount is projected by DESE based on budgetary figures using knowledge of budgetary withholdings and revenue projections and shortfalls.
Year to date actual payment amount per ADA can be located on the payment transmittal.
</t>
        </r>
      </text>
    </comment>
    <comment ref="B63" authorId="0" shapeId="0" xr:uid="{00000000-0006-0000-0200-00001D000000}">
      <text>
        <r>
          <rPr>
            <b/>
            <sz val="9"/>
            <color indexed="81"/>
            <rFont val="Tahoma"/>
            <family val="2"/>
          </rPr>
          <t xml:space="preserve">DESE:  </t>
        </r>
        <r>
          <rPr>
            <sz val="9"/>
            <color indexed="81"/>
            <rFont val="Tahoma"/>
            <family val="2"/>
          </rPr>
          <t xml:space="preserve">The district's tax levy can be located on Core Data, Screen 6, which is manually entered in the August cycle.
Only enter the total of the General (Incidental) fund and Teachers Fund.
If at any point since 2008 a district had a tax levy equal to or above 3.43 but fell below 3.43 due to a decrease in the districts tax rate ceiling, then enter 3.43.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Lehmen, Tammy</author>
  </authors>
  <commentList>
    <comment ref="D7" authorId="0" shapeId="0" xr:uid="{586BA2DA-31E6-49E2-8A11-99B5C42F3CA3}">
      <text>
        <r>
          <rPr>
            <b/>
            <sz val="9"/>
            <color indexed="81"/>
            <rFont val="Tahoma"/>
            <family val="2"/>
          </rPr>
          <t xml:space="preserve">DESE: 
</t>
        </r>
        <r>
          <rPr>
            <sz val="9"/>
            <color indexed="81"/>
            <rFont val="Tahoma"/>
            <family val="2"/>
          </rPr>
          <t xml:space="preserve">This is Formula WADA
</t>
        </r>
      </text>
    </comment>
    <comment ref="E7" authorId="0" shapeId="0" xr:uid="{8F98F756-9756-45FB-B34E-0FBFAD745390}">
      <text>
        <r>
          <rPr>
            <b/>
            <sz val="9"/>
            <color indexed="81"/>
            <rFont val="Tahoma"/>
            <family val="2"/>
          </rPr>
          <t xml:space="preserve">DESE: 
</t>
        </r>
        <r>
          <rPr>
            <sz val="9"/>
            <color indexed="81"/>
            <rFont val="Tahoma"/>
            <family val="2"/>
          </rPr>
          <t xml:space="preserve">This is Formula WADA
</t>
        </r>
      </text>
    </comment>
    <comment ref="F7" authorId="0" shapeId="0" xr:uid="{72E7B968-8483-4D0A-95BD-321F96CD2DEE}">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G7" authorId="0" shapeId="0" xr:uid="{57D9C982-0243-4F8C-8668-FAA9C1124C82}">
      <text>
        <r>
          <rPr>
            <b/>
            <sz val="9"/>
            <color indexed="81"/>
            <rFont val="Tahoma"/>
            <family val="2"/>
          </rPr>
          <t xml:space="preserve">DESE: 
</t>
        </r>
        <r>
          <rPr>
            <sz val="9"/>
            <color indexed="81"/>
            <rFont val="Tahoma"/>
            <family val="2"/>
          </rPr>
          <t xml:space="preserve">This is Formula Weighted Average Membership &amp; Formula Weighted Average Daily Attendance.
</t>
        </r>
      </text>
    </comment>
    <comment ref="H7" authorId="0" shapeId="0" xr:uid="{C019E5FF-417D-45D9-941D-090C311B2FA0}">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I7" authorId="0" shapeId="0" xr:uid="{7FDA27C5-9083-4356-94B4-E7B6106CE77C}">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J7" authorId="0" shapeId="0" xr:uid="{A370CF2B-B077-4ECC-AF17-A12317A3337E}">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E57" authorId="0" shapeId="0" xr:uid="{C24D6F5F-DC73-4362-A09B-40050F6F9CA1}">
      <text>
        <r>
          <rPr>
            <b/>
            <sz val="9"/>
            <color indexed="81"/>
            <rFont val="Tahoma"/>
            <family val="2"/>
          </rPr>
          <t xml:space="preserve">DESE: 
</t>
        </r>
        <r>
          <rPr>
            <sz val="9"/>
            <color indexed="81"/>
            <rFont val="Tahoma"/>
            <family val="2"/>
          </rPr>
          <t xml:space="preserve">This is Formula WADA
</t>
        </r>
      </text>
    </comment>
    <comment ref="F57" authorId="0" shapeId="0" xr:uid="{0B9F0738-A2BB-4F96-9F88-595345FCCEA1}">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G57" authorId="0" shapeId="0" xr:uid="{0A9681E1-0109-44FC-BA76-DDEFD13A3AFA}">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H57" authorId="0" shapeId="0" xr:uid="{9589B239-3870-44FB-9576-6ED7653811EF}">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I57" authorId="0" shapeId="0" xr:uid="{DD440D8E-A994-4D54-A2CB-BF26914A0699}">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J57" authorId="0" shapeId="0" xr:uid="{BD9CE794-424A-4FCD-A825-4F57CE2D8F92}">
      <text>
        <r>
          <rPr>
            <b/>
            <sz val="9"/>
            <color indexed="81"/>
            <rFont val="Tahoma"/>
            <family val="2"/>
          </rPr>
          <t xml:space="preserve">DESE: 
</t>
        </r>
        <r>
          <rPr>
            <sz val="9"/>
            <color indexed="81"/>
            <rFont val="Tahoma"/>
            <family val="2"/>
          </rPr>
          <t xml:space="preserve">
This is Formula Weighted Average Membership &amp; Formula Weighted Average Dailey Attendance.
</t>
        </r>
      </text>
    </comment>
  </commentList>
</comments>
</file>

<file path=xl/sharedStrings.xml><?xml version="1.0" encoding="utf-8"?>
<sst xmlns="http://schemas.openxmlformats.org/spreadsheetml/2006/main" count="6951" uniqueCount="1252">
  <si>
    <t>Summer School ADA</t>
  </si>
  <si>
    <t>2005-06</t>
  </si>
  <si>
    <t>2006-07</t>
  </si>
  <si>
    <t>District Total Modified</t>
  </si>
  <si>
    <t>(Divided by 100 x 3.43)</t>
  </si>
  <si>
    <t>2004-2005 Incidental and Teachers Fund Revenues</t>
  </si>
  <si>
    <t>State Funding For 2005-06</t>
  </si>
  <si>
    <t>2005-2006 State Funding Total</t>
  </si>
  <si>
    <t>Full DVM</t>
  </si>
  <si>
    <t>ESTIMATED STATE FORMULA PAYMENT</t>
  </si>
  <si>
    <t>Local Effort 2004-05</t>
  </si>
  <si>
    <t>LINE</t>
  </si>
  <si>
    <t>1.</t>
  </si>
  <si>
    <t>2.</t>
  </si>
  <si>
    <t>3.</t>
  </si>
  <si>
    <t>4.</t>
  </si>
  <si>
    <t>5.</t>
  </si>
  <si>
    <t>6.</t>
  </si>
  <si>
    <t>7.</t>
  </si>
  <si>
    <t>8.</t>
  </si>
  <si>
    <t>9.</t>
  </si>
  <si>
    <t>10.</t>
  </si>
  <si>
    <t>11.</t>
  </si>
  <si>
    <t>12.</t>
  </si>
  <si>
    <t>13.</t>
  </si>
  <si>
    <t>14.</t>
  </si>
  <si>
    <t>17.</t>
  </si>
  <si>
    <t>16.</t>
  </si>
  <si>
    <t>18.</t>
  </si>
  <si>
    <t>Small School Allocation</t>
  </si>
  <si>
    <t>"On Formula/Hold Harmless" Determination</t>
  </si>
  <si>
    <t>Line</t>
  </si>
  <si>
    <t>Regular Year ADA</t>
  </si>
  <si>
    <t>Total ADA (1+2)</t>
  </si>
  <si>
    <t>December Count</t>
  </si>
  <si>
    <t>October Count</t>
  </si>
  <si>
    <t>Add-on (25%)</t>
  </si>
  <si>
    <t>Add-on (75%)</t>
  </si>
  <si>
    <t>Add-on (60%)</t>
  </si>
  <si>
    <t>2004-2005 Assessed Valuation*</t>
  </si>
  <si>
    <t>1)</t>
  </si>
  <si>
    <t>a)</t>
  </si>
  <si>
    <t>District ADA (Prior Year)</t>
  </si>
  <si>
    <t>b)</t>
  </si>
  <si>
    <t>c)</t>
  </si>
  <si>
    <t>District Allocation</t>
  </si>
  <si>
    <t>2)</t>
  </si>
  <si>
    <t>(districts with tax rate ≥ $3.43)</t>
  </si>
  <si>
    <t>District Tax Rate (I+T) ÷ Performance Levy</t>
  </si>
  <si>
    <t>d)</t>
  </si>
  <si>
    <t>e)</t>
  </si>
  <si>
    <t>3)</t>
  </si>
  <si>
    <t>Total District Allocation (1 + 2)</t>
  </si>
  <si>
    <t>f)</t>
  </si>
  <si>
    <t>Allocation per ADA (DESE)</t>
  </si>
  <si>
    <t>15.</t>
  </si>
  <si>
    <t>Allocation per Tax-Rate-Weighted ADA (DESE)</t>
  </si>
  <si>
    <t>District Tax-Rate-Weighted Allocation</t>
  </si>
  <si>
    <t>2004-05 County Assessor &amp; Collector Fees**</t>
  </si>
  <si>
    <t>State Funding For 2004-05</t>
  </si>
  <si>
    <t>2004-2005 State Funding Total</t>
  </si>
  <si>
    <t>12A.</t>
  </si>
  <si>
    <t>13A.</t>
  </si>
  <si>
    <t>14A.</t>
  </si>
  <si>
    <t>FY06 Modified (Line 13) Per 2005-06 Weighted ADA</t>
  </si>
  <si>
    <t>Est. Total (Line 11) per Payment Weighted ADA (Line 1)</t>
  </si>
  <si>
    <t>2004-05 County Assessor &amp; Collector Fee Rate</t>
  </si>
  <si>
    <t>School District Trust Fund (Prop C) x 1/2</t>
  </si>
  <si>
    <t>Financial Institution Tax</t>
  </si>
  <si>
    <t>Merchant's and Manufacturer's Tax</t>
  </si>
  <si>
    <t>In Lieu Of Tax</t>
  </si>
  <si>
    <t xml:space="preserve">Fines, Escheats, etc. Fines*** </t>
  </si>
  <si>
    <t>State Assessed Utilities</t>
  </si>
  <si>
    <t xml:space="preserve">Federal Properties </t>
  </si>
  <si>
    <t>Local Earnings and Income Taxes</t>
  </si>
  <si>
    <t xml:space="preserve">Total Receipts </t>
  </si>
  <si>
    <t>Local Effort (2004-05 or as Adjusted)</t>
  </si>
  <si>
    <t>2005-2006 State Funding Modified by DVM</t>
  </si>
  <si>
    <t>DVM Calculation</t>
  </si>
  <si>
    <t>District Dollar Value Modifer (DVM)</t>
  </si>
  <si>
    <t>State Funding Modified by DVM</t>
  </si>
  <si>
    <t>Greater of 2004-05 and 2005-06 State Funding</t>
  </si>
  <si>
    <t>District Tax Rate Current Year (I+T)</t>
  </si>
  <si>
    <t>District Tax-Rate-Weighted ADA (Line 2a X Line 2c)</t>
  </si>
  <si>
    <t>DISTRICTS ≤ 350 ADA IN PRIOR YEAR</t>
  </si>
  <si>
    <t>State Adequacy Target (SAT)</t>
  </si>
  <si>
    <t>Payment Weighted ADA x SAT = District Total</t>
  </si>
  <si>
    <t>Revenue Sources:</t>
  </si>
  <si>
    <t xml:space="preserve">   Basic Formula - Classroom Trust Fund Total</t>
  </si>
  <si>
    <t xml:space="preserve">   Basic Formula - State Monies Total</t>
  </si>
  <si>
    <t>SMALL SCHOOL ALLOCATION ESTIMATE</t>
  </si>
  <si>
    <t>SB 287 FORMULA CALCULATION ESTIMATE</t>
  </si>
  <si>
    <t>SB 287 Formula Phase Amount (Line 7 x %)</t>
  </si>
  <si>
    <t>2005-2006 State Funding Phase Amount (Line 8 x %)</t>
  </si>
  <si>
    <t>State Funding Estimate Before Phase-in or Hold Harmless</t>
  </si>
  <si>
    <t xml:space="preserve">Note: The hold harmless calculation for districts with ADA ≤ 350 </t>
  </si>
  <si>
    <t xml:space="preserve">         will use the higher of 2004-05 or 2005-06 state revenue.</t>
  </si>
  <si>
    <t xml:space="preserve"> ** fees prorated to equivalent $3.43 levy (not actual)</t>
  </si>
  <si>
    <t xml:space="preserve">WEIGHTED ADA CALCULATION ESTIMATE </t>
  </si>
  <si>
    <t>District Name:</t>
  </si>
  <si>
    <t>District Code:</t>
  </si>
  <si>
    <t>Date:</t>
  </si>
  <si>
    <t>Net Local Tax Revenue</t>
  </si>
  <si>
    <t xml:space="preserve">  (Highest 3yr ADA + Current SS)</t>
  </si>
  <si>
    <t xml:space="preserve">  (Use Prior Year for Prop. C)</t>
  </si>
  <si>
    <t xml:space="preserve">Phase-In Estimate:  </t>
  </si>
  <si>
    <t xml:space="preserve">Phase-Out Estimate (2005-06):  </t>
  </si>
  <si>
    <t xml:space="preserve">   Classroom Trust Fund - Per ADA (DESE) *</t>
  </si>
  <si>
    <t>*Per Section 163.043.5, RSMo, "For the 2010-2011 school year and for each subsequent year, all proceeds a school district receives from the classroom trust fund in excess of the amount the district received from the classroom trust fund in the 2009-2010 school year shall be placed to the credit of the district's teachers' and incidental funds."</t>
  </si>
  <si>
    <t>ESTIMATED STATE FORMULA PAYMENT AFTER ADJUSTMENT</t>
  </si>
  <si>
    <t>APPROPRIATION ADJUSTMENT PERCENTAGE</t>
  </si>
  <si>
    <t>Total ADA (Line 3) x Threshold Percentage</t>
  </si>
  <si>
    <t>Free and Reduced Weighting Threshold</t>
  </si>
  <si>
    <t>State FTE January Count</t>
  </si>
  <si>
    <t>Special Education Weighting Threshold</t>
  </si>
  <si>
    <t>LEP Weighting Threshold</t>
  </si>
  <si>
    <t>Base Year</t>
  </si>
  <si>
    <t>Prop C Calculation</t>
  </si>
  <si>
    <t>District Code</t>
  </si>
  <si>
    <t>Dollar Value Modifier</t>
  </si>
  <si>
    <t>Calculated Local Effort</t>
  </si>
  <si>
    <t>2016-17</t>
  </si>
  <si>
    <t>2017-18</t>
  </si>
  <si>
    <t>2018-19</t>
  </si>
  <si>
    <t>Assessed Valuation</t>
  </si>
  <si>
    <t>Assessor Collector Fees</t>
  </si>
  <si>
    <t>Local Earnings Income Tax</t>
  </si>
  <si>
    <t>Local Property Tax Effort</t>
  </si>
  <si>
    <t>Fines Escheats 5211</t>
  </si>
  <si>
    <t>In Lieu of Taxes 5116</t>
  </si>
  <si>
    <t>State Assessed Utilities 5221</t>
  </si>
  <si>
    <t>Merchants &amp; Manufacturer's Tax 5115</t>
  </si>
  <si>
    <t>Federal Properties 5231</t>
  </si>
  <si>
    <t>1/2 of School District Trust Fund Prop C 5113</t>
  </si>
  <si>
    <t>Total Revenues</t>
  </si>
  <si>
    <t>District</t>
  </si>
  <si>
    <t>ADAIR CO. R-I</t>
  </si>
  <si>
    <t>KIRKSVILLE R-III</t>
  </si>
  <si>
    <t>ADAIR CO. R-II</t>
  </si>
  <si>
    <t>NORTH ANDREW CO. R-VI</t>
  </si>
  <si>
    <t>AVENUE CITY R-IX</t>
  </si>
  <si>
    <t>SAVANNAH R-III</t>
  </si>
  <si>
    <t>TARKIO R-I</t>
  </si>
  <si>
    <t>ROCK PORT R-II</t>
  </si>
  <si>
    <t>FAIRFAX R-III</t>
  </si>
  <si>
    <t>COMMUNITY R-VI</t>
  </si>
  <si>
    <t>VAN-FAR R-I</t>
  </si>
  <si>
    <t>MEXICO 59</t>
  </si>
  <si>
    <t>WHEATON R-III</t>
  </si>
  <si>
    <t>SOUTHWEST R-V</t>
  </si>
  <si>
    <t>EXETER R-VI</t>
  </si>
  <si>
    <t>CASSVILLE R-IV</t>
  </si>
  <si>
    <t>PURDY R-II</t>
  </si>
  <si>
    <t>SHELL KNOB 78</t>
  </si>
  <si>
    <t>MONETT R-I</t>
  </si>
  <si>
    <t>LIBERAL R-II</t>
  </si>
  <si>
    <t>GOLDEN CITY R-III</t>
  </si>
  <si>
    <t>LAMAR R-I</t>
  </si>
  <si>
    <t>MIAMI R-I</t>
  </si>
  <si>
    <t>BALLARD R-II</t>
  </si>
  <si>
    <t>ADRIAN R-III</t>
  </si>
  <si>
    <t>RICH HILL R-IV</t>
  </si>
  <si>
    <t>HUME R-VIII</t>
  </si>
  <si>
    <t>HUDSON R-IX</t>
  </si>
  <si>
    <t>BUTLER R-V</t>
  </si>
  <si>
    <t>LINCOLN R-II</t>
  </si>
  <si>
    <t>WARSAW R-IX</t>
  </si>
  <si>
    <t>COLE CAMP R-I</t>
  </si>
  <si>
    <t>MEADOW HEIGHTS R-II</t>
  </si>
  <si>
    <t>LEOPOLD R-III</t>
  </si>
  <si>
    <t>ZALMA R-V</t>
  </si>
  <si>
    <t>WOODLAND R-IV</t>
  </si>
  <si>
    <t>SOUTHERN BOONE CO. R-I</t>
  </si>
  <si>
    <t>HALLSVILLE R-IV</t>
  </si>
  <si>
    <t>STURGEON R-V</t>
  </si>
  <si>
    <t>CENTRALIA R-VI</t>
  </si>
  <si>
    <t>HARRISBURG R-VIII</t>
  </si>
  <si>
    <t>COLUMBIA 93</t>
  </si>
  <si>
    <t>EAST BUCHANAN CO. C-1</t>
  </si>
  <si>
    <t>MID-BUCHANAN CO. R-V</t>
  </si>
  <si>
    <t>BUCHANAN CO. R-IV</t>
  </si>
  <si>
    <t>ST. JOSEPH</t>
  </si>
  <si>
    <t>NEELYVILLE R-IV</t>
  </si>
  <si>
    <t>POPLAR BLUFF R-I</t>
  </si>
  <si>
    <t>TWIN RIVERS R-X</t>
  </si>
  <si>
    <t>BRECKENRIDGE R-I</t>
  </si>
  <si>
    <t>HAMILTON R-II</t>
  </si>
  <si>
    <t>NEW YORK R-IV</t>
  </si>
  <si>
    <t>COWGILL R-VI</t>
  </si>
  <si>
    <t>POLO R-VII</t>
  </si>
  <si>
    <t>MIRABILE C-1</t>
  </si>
  <si>
    <t>BRAYMER C-4</t>
  </si>
  <si>
    <t>KINGSTON 42</t>
  </si>
  <si>
    <t>NORTH CALLAWAY CO. R-I</t>
  </si>
  <si>
    <t>NEW BLOOMFIELD R-III</t>
  </si>
  <si>
    <t>FULTON 58</t>
  </si>
  <si>
    <t>SOUTH CALLAWAY CO. R-II</t>
  </si>
  <si>
    <t>STOUTLAND R-II</t>
  </si>
  <si>
    <t>CAMDENTON R-III</t>
  </si>
  <si>
    <t>CLIMAX SPRINGS R-IV</t>
  </si>
  <si>
    <t>MACKS CREEK R-V</t>
  </si>
  <si>
    <t>JACKSON R-II</t>
  </si>
  <si>
    <t>DELTA R-V</t>
  </si>
  <si>
    <t>OAK RIDGE R-VI</t>
  </si>
  <si>
    <t>CAPE GIRARDEAU 63</t>
  </si>
  <si>
    <t>NELL HOLCOMB R-IV</t>
  </si>
  <si>
    <t>HALE R-I</t>
  </si>
  <si>
    <t>TINA-AVALON R-II</t>
  </si>
  <si>
    <t>BOSWORTH R-V</t>
  </si>
  <si>
    <t>CARROLLTON R-VII</t>
  </si>
  <si>
    <t>NORBORNE R-VIII</t>
  </si>
  <si>
    <t>EAST CARTER CO. R-II</t>
  </si>
  <si>
    <t>VAN BUREN R-I</t>
  </si>
  <si>
    <t>ARCHIE R-V</t>
  </si>
  <si>
    <t>STRASBURG C-3</t>
  </si>
  <si>
    <t>RAYMORE-PECULIAR R-II</t>
  </si>
  <si>
    <t>SHERWOOD CASS R-VIII</t>
  </si>
  <si>
    <t>EAST LYNNE 40</t>
  </si>
  <si>
    <t>PLEASANT HILL R-III</t>
  </si>
  <si>
    <t>HARRISONVILLE R-IX</t>
  </si>
  <si>
    <t>DREXEL R-IV</t>
  </si>
  <si>
    <t>MIDWAY R-I</t>
  </si>
  <si>
    <t>BELTON 124</t>
  </si>
  <si>
    <t>BELTON FEDERAL LANDS</t>
  </si>
  <si>
    <t>STOCKTON R-I</t>
  </si>
  <si>
    <t>EL DORADO SPRINGS R-II</t>
  </si>
  <si>
    <t>NORTHWESTERN R-I</t>
  </si>
  <si>
    <t>BRUNSWICK R-II</t>
  </si>
  <si>
    <t>KEYTESVILLE R-III</t>
  </si>
  <si>
    <t>SALISBURY R-IV</t>
  </si>
  <si>
    <t>CHADWICK R-I</t>
  </si>
  <si>
    <t>NIXA PUBLIC SCHOOLS</t>
  </si>
  <si>
    <t>SPARTA R-III</t>
  </si>
  <si>
    <t>BILLINGS R-IV</t>
  </si>
  <si>
    <t>CLEVER R-V</t>
  </si>
  <si>
    <t>OZARK R-VI</t>
  </si>
  <si>
    <t>SPOKANE R-VII</t>
  </si>
  <si>
    <t>LURAY 33</t>
  </si>
  <si>
    <t>CLARK CO. R-I</t>
  </si>
  <si>
    <t>KEARNEY R-I</t>
  </si>
  <si>
    <t>SMITHVILLE R-II</t>
  </si>
  <si>
    <t>EXCELSIOR SPRINGS 40</t>
  </si>
  <si>
    <t>LIBERTY 53</t>
  </si>
  <si>
    <t>MISSOURI CITY 56</t>
  </si>
  <si>
    <t>NORTH KANSAS CITY 74</t>
  </si>
  <si>
    <t>CAMERON R-I</t>
  </si>
  <si>
    <t>LATHROP R-II</t>
  </si>
  <si>
    <t>CLINTON CO. R-III</t>
  </si>
  <si>
    <t>COLE CO. R-I</t>
  </si>
  <si>
    <t>BLAIR OAKS R-II</t>
  </si>
  <si>
    <t>COLE CO. R-V</t>
  </si>
  <si>
    <t>JEFFERSON CITY</t>
  </si>
  <si>
    <t>BLACKWATER R-II</t>
  </si>
  <si>
    <t>COOPER CO. R-IV</t>
  </si>
  <si>
    <t>PRAIRIE HOME R-V</t>
  </si>
  <si>
    <t>OTTERVILLE R-VI</t>
  </si>
  <si>
    <t>PILOT GROVE C-4</t>
  </si>
  <si>
    <t>BOONVILLE R-I</t>
  </si>
  <si>
    <t>CRAWFORD CO. R-I</t>
  </si>
  <si>
    <t>CRAWFORD CO. R-II</t>
  </si>
  <si>
    <t>STEELVILLE R-III</t>
  </si>
  <si>
    <t>LOCKWOOD R-I</t>
  </si>
  <si>
    <t>DADEVILLE R-II</t>
  </si>
  <si>
    <t>EVERTON R-III</t>
  </si>
  <si>
    <t>GREENFIELD R-IV</t>
  </si>
  <si>
    <t>DALLAS CO. R-I</t>
  </si>
  <si>
    <t>PATTONSBURG R-II</t>
  </si>
  <si>
    <t>WINSTON R-VI</t>
  </si>
  <si>
    <t>NORTH DAVIESS R-III</t>
  </si>
  <si>
    <t>GALLATIN R-V</t>
  </si>
  <si>
    <t>TRI-COUNTY R-VII</t>
  </si>
  <si>
    <t>OSBORN R-O</t>
  </si>
  <si>
    <t>MAYSVILLE R-I</t>
  </si>
  <si>
    <t>UNION STAR R-II</t>
  </si>
  <si>
    <t>STEWARTSVILLE C-2</t>
  </si>
  <si>
    <t>SALEM R-80</t>
  </si>
  <si>
    <t>OAK HILL R-I</t>
  </si>
  <si>
    <t>GREEN FOREST R-II</t>
  </si>
  <si>
    <t>DENT-PHELPS R-III</t>
  </si>
  <si>
    <t>NORTH WOOD R-IV</t>
  </si>
  <si>
    <t>SKYLINE R-II</t>
  </si>
  <si>
    <t>PLAINVIEW R-VIII</t>
  </si>
  <si>
    <t>AVA R-I</t>
  </si>
  <si>
    <t>MALDEN R-I</t>
  </si>
  <si>
    <t>CAMPBELL R-II</t>
  </si>
  <si>
    <t>HOLCOMB R-III</t>
  </si>
  <si>
    <t>CLARKTON C-4</t>
  </si>
  <si>
    <t>SENATH-HORNERSVILLE C-8</t>
  </si>
  <si>
    <t>SOUTHLAND C-9</t>
  </si>
  <si>
    <t>KENNETT 39</t>
  </si>
  <si>
    <t>FRANKLIN CO. R-II</t>
  </si>
  <si>
    <t>MERAMEC VALLEY R-III</t>
  </si>
  <si>
    <t>UNION R-XI</t>
  </si>
  <si>
    <t>LONEDELL R-XIV</t>
  </si>
  <si>
    <t>SPRING BLUFF R-XV</t>
  </si>
  <si>
    <t>STRAIN-JAPAN R-XVI</t>
  </si>
  <si>
    <t>ST. CLAIR R-XIII</t>
  </si>
  <si>
    <t>SULLIVAN C-2</t>
  </si>
  <si>
    <t>NEW HAVEN</t>
  </si>
  <si>
    <t>WASHINGTON</t>
  </si>
  <si>
    <t>GASCONADE CO. R-II</t>
  </si>
  <si>
    <t>GASCONADE CO. R-I</t>
  </si>
  <si>
    <t>KING CITY R-I</t>
  </si>
  <si>
    <t>STANBERRY R-II</t>
  </si>
  <si>
    <t>ALBANY R-III</t>
  </si>
  <si>
    <t>WILLARD R-II</t>
  </si>
  <si>
    <t>REPUBLIC R-III</t>
  </si>
  <si>
    <t>ASH GROVE R-IV</t>
  </si>
  <si>
    <t>WALNUT GROVE R-V</t>
  </si>
  <si>
    <t>STRAFFORD R-VI</t>
  </si>
  <si>
    <t>LOGAN-ROGERSVILLE R-VIII</t>
  </si>
  <si>
    <t>SPRINGFIELD R-XII</t>
  </si>
  <si>
    <t>FAIR GROVE R-X</t>
  </si>
  <si>
    <t>GRUNDY CO R-V</t>
  </si>
  <si>
    <t>SPICKARD R-II</t>
  </si>
  <si>
    <t>PLEASANT VIEW R-VI</t>
  </si>
  <si>
    <t>LAREDO R-VII</t>
  </si>
  <si>
    <t>TRENTON R-IX</t>
  </si>
  <si>
    <t>CAINSVILLE R-I</t>
  </si>
  <si>
    <t>SOUTH HARRISON CO. R-II</t>
  </si>
  <si>
    <t>NORTH HARRISON R-III</t>
  </si>
  <si>
    <t>GILMAN CITY R-IV</t>
  </si>
  <si>
    <t>RIDGEWAY R-V</t>
  </si>
  <si>
    <t>HENRY CO. R-I</t>
  </si>
  <si>
    <t>SHAWNEE R-III</t>
  </si>
  <si>
    <t>CALHOUN R-VIII</t>
  </si>
  <si>
    <t>LEESVILLE R-IX</t>
  </si>
  <si>
    <t>DAVIS R-XII</t>
  </si>
  <si>
    <t>MONTROSE R-XIV</t>
  </si>
  <si>
    <t>CLINTON</t>
  </si>
  <si>
    <t>HICKORY CO. R-I</t>
  </si>
  <si>
    <t>WHEATLAND R-II</t>
  </si>
  <si>
    <t>WEAUBLEAU R-III</t>
  </si>
  <si>
    <t>HERMITAGE R-IV</t>
  </si>
  <si>
    <t>CRAIG R-III</t>
  </si>
  <si>
    <t>MOUND CITY R-II</t>
  </si>
  <si>
    <t>SOUTH HOLT CO. R-I</t>
  </si>
  <si>
    <t>NEW FRANKLIN R-I</t>
  </si>
  <si>
    <t>FAYETTE R-III</t>
  </si>
  <si>
    <t>GLASGOW</t>
  </si>
  <si>
    <t>HOWELL VALLEY R-I</t>
  </si>
  <si>
    <t>MOUNTAIN VIEW-BIRCH TREE R-III</t>
  </si>
  <si>
    <t>WILLOW SPRINGS R-IV</t>
  </si>
  <si>
    <t>RICHARDS R-V</t>
  </si>
  <si>
    <t>WEST PLAINS R-VII</t>
  </si>
  <si>
    <t>GLENWOOD R-VIII</t>
  </si>
  <si>
    <t>JUNCTION HILL C-12</t>
  </si>
  <si>
    <t>FAIRVIEW R-XI</t>
  </si>
  <si>
    <t>SOUTH IRON CO. R-I</t>
  </si>
  <si>
    <t>ARCADIA VALLEY R-II</t>
  </si>
  <si>
    <t>BELLEVIEW R-III</t>
  </si>
  <si>
    <t>IRON CO. C-4</t>
  </si>
  <si>
    <t>FORT OSAGE R-I</t>
  </si>
  <si>
    <t>BLUE SPRINGS R-IV</t>
  </si>
  <si>
    <t>GRAIN VALLEY R-V</t>
  </si>
  <si>
    <t>OAK GROVE R-VI</t>
  </si>
  <si>
    <t>LEE'S SUMMIT R-VII</t>
  </si>
  <si>
    <t>HICKMAN MILLS C-1</t>
  </si>
  <si>
    <t>RAYTOWN C-2</t>
  </si>
  <si>
    <t>GRANDVIEW C-4</t>
  </si>
  <si>
    <t>LONE JACK C-6</t>
  </si>
  <si>
    <t>INDEPENDENCE 30</t>
  </si>
  <si>
    <t>KANSAS CITY 33</t>
  </si>
  <si>
    <t>CENTER 58</t>
  </si>
  <si>
    <t>CARL JUNCTION R-I</t>
  </si>
  <si>
    <t>AVILLA R-XIII</t>
  </si>
  <si>
    <t>JASPER CO. R-V</t>
  </si>
  <si>
    <t>SARCOXIE R-II</t>
  </si>
  <si>
    <t>CARTHAGE R-IX</t>
  </si>
  <si>
    <t>WEBB CITY R-VII</t>
  </si>
  <si>
    <t>JOPLIN SCHOOLS</t>
  </si>
  <si>
    <t>NORTHWEST R-I</t>
  </si>
  <si>
    <t>GRANDVIEW R-II</t>
  </si>
  <si>
    <t>HILLSBORO R-III</t>
  </si>
  <si>
    <t>DUNKLIN R-V</t>
  </si>
  <si>
    <t>FESTUS R-VI</t>
  </si>
  <si>
    <t>JEFFERSON CO. R-VII</t>
  </si>
  <si>
    <t>SUNRISE R-IX</t>
  </si>
  <si>
    <t>WINDSOR C-1</t>
  </si>
  <si>
    <t>FOX C-6</t>
  </si>
  <si>
    <t>CRYSTAL CITY 47</t>
  </si>
  <si>
    <t>DESOTO 73</t>
  </si>
  <si>
    <t>KINGSVILLE R-I</t>
  </si>
  <si>
    <t>HOLDEN R-III</t>
  </si>
  <si>
    <t>CHILHOWEE R-IV</t>
  </si>
  <si>
    <t>JOHNSON CO. R-VII</t>
  </si>
  <si>
    <t>KNOB NOSTER R-VIII</t>
  </si>
  <si>
    <t>LEETON R-X</t>
  </si>
  <si>
    <t>WARRENSBURG R-VI</t>
  </si>
  <si>
    <t>KNOB NOSTER FEDERAL LANDS</t>
  </si>
  <si>
    <t>KNOX CO. R-I</t>
  </si>
  <si>
    <t>LACLEDE CO. R-I</t>
  </si>
  <si>
    <t>GASCONADE C-4</t>
  </si>
  <si>
    <t>LEBANON R-III</t>
  </si>
  <si>
    <t>LACLEDE CO. C-5</t>
  </si>
  <si>
    <t>CONCORDIA R-II</t>
  </si>
  <si>
    <t>LAFAYETTE CO. C-1</t>
  </si>
  <si>
    <t>ODESSA R-VII</t>
  </si>
  <si>
    <t>SANTA FE R-X</t>
  </si>
  <si>
    <t>WELLINGTON-NAPOLEON R-IX</t>
  </si>
  <si>
    <t>LEXINGTON R-V</t>
  </si>
  <si>
    <t>MILLER R-II</t>
  </si>
  <si>
    <t>PIERCE CITY R-VI</t>
  </si>
  <si>
    <t>MARIONVILLE R-IX</t>
  </si>
  <si>
    <t>MT. VERNON R-V</t>
  </si>
  <si>
    <t>AURORA R-VIII</t>
  </si>
  <si>
    <t>VERONA R-VII</t>
  </si>
  <si>
    <t>CANTON R-V</t>
  </si>
  <si>
    <t>LEWIS CO. C-1</t>
  </si>
  <si>
    <t>SILEX R-I</t>
  </si>
  <si>
    <t>ELSBERRY R-II</t>
  </si>
  <si>
    <t>TROY R-III</t>
  </si>
  <si>
    <t>WINFIELD R-IV</t>
  </si>
  <si>
    <t>LINN CO. R-I</t>
  </si>
  <si>
    <t>BUCKLIN R-II</t>
  </si>
  <si>
    <t>MEADVILLE R-IV</t>
  </si>
  <si>
    <t>MARCELINE R-V</t>
  </si>
  <si>
    <t>BROOKFIELD R-III</t>
  </si>
  <si>
    <t>SOUTHWEST LIVINGSTON CO. R-I</t>
  </si>
  <si>
    <t>LIVINGSTON CO. R-III</t>
  </si>
  <si>
    <t>CHILLICOTHE R-II</t>
  </si>
  <si>
    <t>MCDONALD CO. R-I</t>
  </si>
  <si>
    <t>ATLANTA C-3</t>
  </si>
  <si>
    <t>BEVIER C-4</t>
  </si>
  <si>
    <t>LA PLATA R-II</t>
  </si>
  <si>
    <t>MACON CO. R-I</t>
  </si>
  <si>
    <t>CALLAO C-8</t>
  </si>
  <si>
    <t>MACON CO. R-IV</t>
  </si>
  <si>
    <t>MARQUAND-ZION R-VI</t>
  </si>
  <si>
    <t>FREDERICKTOWN R-I</t>
  </si>
  <si>
    <t>MARIES CO. R-I</t>
  </si>
  <si>
    <t>MARIES CO. R-II</t>
  </si>
  <si>
    <t>MARION CO. R-II</t>
  </si>
  <si>
    <t>PALMYRA R-I</t>
  </si>
  <si>
    <t>HANNIBAL 60</t>
  </si>
  <si>
    <t>NORTH MERCER CO. R-III</t>
  </si>
  <si>
    <t>PRINCETON R-V</t>
  </si>
  <si>
    <t>ELDON R-I</t>
  </si>
  <si>
    <t>MILLER CO. R-III</t>
  </si>
  <si>
    <t>ST. ELIZABETH R-IV</t>
  </si>
  <si>
    <t>SCHOOL OF THE OSAGE</t>
  </si>
  <si>
    <t>IBERIA R-V</t>
  </si>
  <si>
    <t>EAST PRAIRIE R-II</t>
  </si>
  <si>
    <t>CHARLESTON R-I</t>
  </si>
  <si>
    <t>MONITEAU CO. R-I</t>
  </si>
  <si>
    <t>HIGH POINT R-III</t>
  </si>
  <si>
    <t>MONITEAU CO. R-V</t>
  </si>
  <si>
    <t>TIPTON R-VI</t>
  </si>
  <si>
    <t>JAMESTOWN C-1</t>
  </si>
  <si>
    <t>CLARKSBURG C-2</t>
  </si>
  <si>
    <t>MIDDLE GROVE C-1</t>
  </si>
  <si>
    <t>MONROE CITY R-I</t>
  </si>
  <si>
    <t>HOLLIDAY C-2</t>
  </si>
  <si>
    <t>MADISON C-3</t>
  </si>
  <si>
    <t>PARIS R-II</t>
  </si>
  <si>
    <t>WELLSVILLE MIDDLETOWN R-I</t>
  </si>
  <si>
    <t>MONTGOMERY CO. R-II</t>
  </si>
  <si>
    <t>MORGAN CO. R-I</t>
  </si>
  <si>
    <t>MORGAN CO. R-II</t>
  </si>
  <si>
    <t>RISCO R-II</t>
  </si>
  <si>
    <t>PORTAGEVILLE</t>
  </si>
  <si>
    <t>GIDEON 37</t>
  </si>
  <si>
    <t>NEW MADRID CO. R-I</t>
  </si>
  <si>
    <t>EAST NEWTON CO. R-VI</t>
  </si>
  <si>
    <t>DIAMOND R-IV</t>
  </si>
  <si>
    <t>WESTVIEW C-6</t>
  </si>
  <si>
    <t>SENECA R-VII</t>
  </si>
  <si>
    <t>NEOSHO R-V</t>
  </si>
  <si>
    <t>NODAWAY-HOLT R-VII</t>
  </si>
  <si>
    <t>WEST NODAWAY CO. R-I</t>
  </si>
  <si>
    <t>NORTHEAST NODAWAY CO. R-V</t>
  </si>
  <si>
    <t>JEFFERSON C-123</t>
  </si>
  <si>
    <t>NORTH NODAWAY CO. R-VI</t>
  </si>
  <si>
    <t>MARYVILLE R-II</t>
  </si>
  <si>
    <t>SOUTH NODAWAY CO. R-IV</t>
  </si>
  <si>
    <t>COUCH R-I</t>
  </si>
  <si>
    <t>THAYER R-II</t>
  </si>
  <si>
    <t>OREGON-HOWELL R-III</t>
  </si>
  <si>
    <t>ALTON R-IV</t>
  </si>
  <si>
    <t>OSAGE CO. R-I</t>
  </si>
  <si>
    <t>OSAGE CO. R-II</t>
  </si>
  <si>
    <t>OSAGE CO. R-III</t>
  </si>
  <si>
    <t>THORNFIELD R-I</t>
  </si>
  <si>
    <t>BAKERSFIELD R-IV</t>
  </si>
  <si>
    <t>GAINESVILLE R-V</t>
  </si>
  <si>
    <t>DORA R-III</t>
  </si>
  <si>
    <t>LUTIE R-VI</t>
  </si>
  <si>
    <t>NORTH PEMISCOT CO. R-I</t>
  </si>
  <si>
    <t>HAYTI R-II</t>
  </si>
  <si>
    <t>PEMISCOT CO. R-III</t>
  </si>
  <si>
    <t>COOTER R-IV</t>
  </si>
  <si>
    <t>SOUTH PEMISCOT CO. R-V</t>
  </si>
  <si>
    <t>DELTA C-7</t>
  </si>
  <si>
    <t>CARUTHERSVILLE 18</t>
  </si>
  <si>
    <t>PERRY CO. 32</t>
  </si>
  <si>
    <t>ALTENBURG 48</t>
  </si>
  <si>
    <t>PETTIS CO. R-V</t>
  </si>
  <si>
    <t>LA MONTE R-IV</t>
  </si>
  <si>
    <t>SMITHTON R-VI</t>
  </si>
  <si>
    <t>GREEN RIDGE R-VIII</t>
  </si>
  <si>
    <t>PETTIS CO. R-XII</t>
  </si>
  <si>
    <t>SEDALIA 200</t>
  </si>
  <si>
    <t>ST. JAMES R-I</t>
  </si>
  <si>
    <t>NEWBURG R-II</t>
  </si>
  <si>
    <t>ROLLA 31</t>
  </si>
  <si>
    <t>PHELPS CO. R-III</t>
  </si>
  <si>
    <t>BOWLING GREEN R-I</t>
  </si>
  <si>
    <t>PIKE CO. R-III</t>
  </si>
  <si>
    <t>BONCL R-X</t>
  </si>
  <si>
    <t>LOUISIANA R-II</t>
  </si>
  <si>
    <t>NORTH PLATTE CO. R-I</t>
  </si>
  <si>
    <t>WEST PLATTE CO. R-II</t>
  </si>
  <si>
    <t>PLATTE CO. R-III</t>
  </si>
  <si>
    <t>PARK HILL</t>
  </si>
  <si>
    <t>BOLIVAR R-I</t>
  </si>
  <si>
    <t>FAIR PLAY R-II</t>
  </si>
  <si>
    <t>HALFWAY R-III</t>
  </si>
  <si>
    <t>HUMANSVILLE R-IV</t>
  </si>
  <si>
    <t>MARION C. EARLY R-V</t>
  </si>
  <si>
    <t>PLEASANT HOPE R-VI</t>
  </si>
  <si>
    <t>SWEDEBORG R-III</t>
  </si>
  <si>
    <t>RICHLAND R-IV</t>
  </si>
  <si>
    <t>LAQUEY R-V</t>
  </si>
  <si>
    <t>WAYNESVILLE R-VI</t>
  </si>
  <si>
    <t>DIXON R-I</t>
  </si>
  <si>
    <t>CROCKER R-II</t>
  </si>
  <si>
    <t>WAYNESVILLE FEDERAL LANDS</t>
  </si>
  <si>
    <t>PUTNAM CO. R-I</t>
  </si>
  <si>
    <t>RALLS CO. R-II</t>
  </si>
  <si>
    <t>NORTHEAST RANDOLPH CO. R-IV</t>
  </si>
  <si>
    <t>RENICK R-V</t>
  </si>
  <si>
    <t>HIGBEE R-VIII</t>
  </si>
  <si>
    <t>WESTRAN R-I</t>
  </si>
  <si>
    <t>MOBERLY</t>
  </si>
  <si>
    <t>LAWSON R-XIV</t>
  </si>
  <si>
    <t>ORRICK R-XI</t>
  </si>
  <si>
    <t>HARDIN-CENTRAL C-2</t>
  </si>
  <si>
    <t>RICHMOND R-XVI</t>
  </si>
  <si>
    <t>CENTERVILLE R-I</t>
  </si>
  <si>
    <t>SOUTHERN REYNOLDS CO. R-II</t>
  </si>
  <si>
    <t>BUNKER R-III</t>
  </si>
  <si>
    <t>LESTERVILLE R-IV</t>
  </si>
  <si>
    <t>NAYLOR R-II</t>
  </si>
  <si>
    <t>DONIPHAN R-I</t>
  </si>
  <si>
    <t>RIPLEY CO. R-IV</t>
  </si>
  <si>
    <t>RIPLEY CO. R-III</t>
  </si>
  <si>
    <t>FT. ZUMWALT R-II</t>
  </si>
  <si>
    <t>FRANCIS HOWELL R-III</t>
  </si>
  <si>
    <t>WENTZVILLE R-IV</t>
  </si>
  <si>
    <t>ST. CHARLES R-VI</t>
  </si>
  <si>
    <t>ORCHARD FARM R-V</t>
  </si>
  <si>
    <t>APPLETON CITY R-II</t>
  </si>
  <si>
    <t>ROSCOE C-1</t>
  </si>
  <si>
    <t>LAKELAND R-III</t>
  </si>
  <si>
    <t>OSCEOLA</t>
  </si>
  <si>
    <t>BISMARCK R-V</t>
  </si>
  <si>
    <t>FARMINGTON R-VII</t>
  </si>
  <si>
    <t>NORTH ST. FRANCOIS CO. R-I</t>
  </si>
  <si>
    <t>CENTRAL R-III</t>
  </si>
  <si>
    <t>WEST ST. FRANCOIS CO. R-IV</t>
  </si>
  <si>
    <t>STE. GENEVIEVE CO. R-II</t>
  </si>
  <si>
    <t>HAZELWOOD</t>
  </si>
  <si>
    <t>FERGUSON-FLORISSANT R-II</t>
  </si>
  <si>
    <t>PATTONVILLE R-III</t>
  </si>
  <si>
    <t>ROCKWOOD R-VI</t>
  </si>
  <si>
    <t>KIRKWOOD R-VII</t>
  </si>
  <si>
    <t>LINDBERGH SCHOOLS</t>
  </si>
  <si>
    <t>MEHLVILLE R-IX</t>
  </si>
  <si>
    <t>PARKWAY C-2</t>
  </si>
  <si>
    <t>AFFTON 101</t>
  </si>
  <si>
    <t>BAYLESS</t>
  </si>
  <si>
    <t>BRENTWOOD</t>
  </si>
  <si>
    <t>CLAYTON</t>
  </si>
  <si>
    <t>HANCOCK PLACE</t>
  </si>
  <si>
    <t>JENNINGS</t>
  </si>
  <si>
    <t>LADUE</t>
  </si>
  <si>
    <t>MAPLEWOOD-RICHMOND HEIGHTS</t>
  </si>
  <si>
    <t>NORMANDY</t>
  </si>
  <si>
    <t>RITENOUR</t>
  </si>
  <si>
    <t>RIVERVIEW GARDENS</t>
  </si>
  <si>
    <t>UNIVERSITY CITY</t>
  </si>
  <si>
    <t>VALLEY PARK</t>
  </si>
  <si>
    <t>WEBSTER GROVES</t>
  </si>
  <si>
    <t>SPECL. SCH. DST. ST. LOUIS CO.</t>
  </si>
  <si>
    <t>VOL. INTERDIST. CHOICE CORP.</t>
  </si>
  <si>
    <t>OREARVILLE R-IV</t>
  </si>
  <si>
    <t>MALTA BEND R-V</t>
  </si>
  <si>
    <t>HARDEMAN R-X</t>
  </si>
  <si>
    <t>GILLIAM C-4</t>
  </si>
  <si>
    <t>MARSHALL</t>
  </si>
  <si>
    <t>SLATER</t>
  </si>
  <si>
    <t>SWEET SPRINGS R-VII</t>
  </si>
  <si>
    <t>SCHUYLER CO. R-I</t>
  </si>
  <si>
    <t>GORIN R-III</t>
  </si>
  <si>
    <t>SCOTLAND CO. R-I</t>
  </si>
  <si>
    <t>SCOTT CITY R-I</t>
  </si>
  <si>
    <t>CHAFFEE R-II</t>
  </si>
  <si>
    <t>SCOTT CO. R-IV</t>
  </si>
  <si>
    <t>SCOTT CO. CENTRAL</t>
  </si>
  <si>
    <t>SIKESTON R-6</t>
  </si>
  <si>
    <t>KELSO C-7</t>
  </si>
  <si>
    <t>ORAN R-III</t>
  </si>
  <si>
    <t>WINONA R-III</t>
  </si>
  <si>
    <t>EMINENCE R-I</t>
  </si>
  <si>
    <t>NORTH SHELBY</t>
  </si>
  <si>
    <t>SHELBY CO. R-IV</t>
  </si>
  <si>
    <t>RICHLAND R-I</t>
  </si>
  <si>
    <t>BELL CITY R-II</t>
  </si>
  <si>
    <t>ADVANCE R-IV</t>
  </si>
  <si>
    <t>PUXICO R-VIII</t>
  </si>
  <si>
    <t>BLOOMFIELD R-XIV</t>
  </si>
  <si>
    <t>DEXTER R-XI</t>
  </si>
  <si>
    <t>BERNIE R-XIII</t>
  </si>
  <si>
    <t>HURLEY R-I</t>
  </si>
  <si>
    <t>GALENA R-II</t>
  </si>
  <si>
    <t>CRANE R-III</t>
  </si>
  <si>
    <t>REEDS SPRING R-IV</t>
  </si>
  <si>
    <t>BLUE EYE R-V</t>
  </si>
  <si>
    <t>GREEN CITY R-I</t>
  </si>
  <si>
    <t>MILAN C-2</t>
  </si>
  <si>
    <t>NEWTOWN-HARRIS R-III</t>
  </si>
  <si>
    <t>BRADLEYVILLE R-I</t>
  </si>
  <si>
    <t>TANEYVILLE R-II</t>
  </si>
  <si>
    <t>FORSYTH R-III</t>
  </si>
  <si>
    <t>BRANSON R-IV</t>
  </si>
  <si>
    <t>HOLLISTER R-V</t>
  </si>
  <si>
    <t>KIRBYVILLE R-VI</t>
  </si>
  <si>
    <t>MARK TWAIN R-VIII</t>
  </si>
  <si>
    <t>SUCCESS R-VI</t>
  </si>
  <si>
    <t>HOUSTON R-I</t>
  </si>
  <si>
    <t>SUMMERSVILLE R-II</t>
  </si>
  <si>
    <t>LICKING R-VIII</t>
  </si>
  <si>
    <t>CABOOL R-IV</t>
  </si>
  <si>
    <t>PLATO R-V</t>
  </si>
  <si>
    <t>RAYMONDVILLE R-VII</t>
  </si>
  <si>
    <t>NEVADA R-V</t>
  </si>
  <si>
    <t>BRONAUGH R-VII</t>
  </si>
  <si>
    <t>SHELDON R-VIII</t>
  </si>
  <si>
    <t>NORTHEAST VERNON CO. R-I</t>
  </si>
  <si>
    <t>WRIGHT CITY R-II OF WARREN CO.</t>
  </si>
  <si>
    <t>WARREN CO. R-III</t>
  </si>
  <si>
    <t>KINGSTON K-14</t>
  </si>
  <si>
    <t>POTOSI R-III</t>
  </si>
  <si>
    <t>RICHWOODS R-VII</t>
  </si>
  <si>
    <t>VALLEY R-VI</t>
  </si>
  <si>
    <t>GREENVILLE R-II</t>
  </si>
  <si>
    <t>CLEARWATER R-I</t>
  </si>
  <si>
    <t>NIANGUA R-V</t>
  </si>
  <si>
    <t>FORDLAND R-III</t>
  </si>
  <si>
    <t>MARSHFIELD R-I</t>
  </si>
  <si>
    <t>SEYMOUR R-II</t>
  </si>
  <si>
    <t>WORTH CO. R-III</t>
  </si>
  <si>
    <t>NORWOOD R-I</t>
  </si>
  <si>
    <t>HARTVILLE R-II</t>
  </si>
  <si>
    <t>MOUNTAIN GROVE R-III</t>
  </si>
  <si>
    <t>MANSFIELD R-IV</t>
  </si>
  <si>
    <t>MANES R-V</t>
  </si>
  <si>
    <t>ST. LOUIS CITY</t>
  </si>
  <si>
    <t>DIVISION OF YOUTH SERVICE</t>
  </si>
  <si>
    <t>District Name</t>
  </si>
  <si>
    <t>2005-2006 WADA</t>
  </si>
  <si>
    <t>Basic Formula Projection Data Entry Page</t>
  </si>
  <si>
    <t>Special Education December Count</t>
  </si>
  <si>
    <t>LEP October Count</t>
  </si>
  <si>
    <t>Item</t>
  </si>
  <si>
    <t>Amount per ADA for Classroom Trust Fund</t>
  </si>
  <si>
    <t>Small Schools Grant Projection Data Entry Page</t>
  </si>
  <si>
    <t>Allocation per ADA 10M Portion</t>
  </si>
  <si>
    <t>Allocation per ADA 5M Portion</t>
  </si>
  <si>
    <t>District Tax Rate (I+T)</t>
  </si>
  <si>
    <t>F&amp;RL State FTE January Count</t>
  </si>
  <si>
    <t>PEMISCOT CO. SPEC. SCH. DIST.</t>
  </si>
  <si>
    <t>STET R-XV</t>
  </si>
  <si>
    <t>No</t>
  </si>
  <si>
    <t>K8/FL</t>
  </si>
  <si>
    <t>K8</t>
  </si>
  <si>
    <t>FL</t>
  </si>
  <si>
    <t>K8 or FL District?</t>
  </si>
  <si>
    <t>Only Enter Data in the Yellow Fields.</t>
  </si>
  <si>
    <t>Adjustment Percentage</t>
  </si>
  <si>
    <t>Enter information for the specific fiscal year in header.  Workbook is programmed to select year necessary to perform projections.</t>
  </si>
  <si>
    <t>State Adequacy Target</t>
  </si>
  <si>
    <t xml:space="preserve">1 b </t>
  </si>
  <si>
    <t>2 b</t>
  </si>
  <si>
    <t>2 c</t>
  </si>
  <si>
    <t>3 b</t>
  </si>
  <si>
    <t>3 c</t>
  </si>
  <si>
    <t>1 c</t>
  </si>
  <si>
    <t>Line 1</t>
  </si>
  <si>
    <t>Line 2</t>
  </si>
  <si>
    <t>Line 3</t>
  </si>
  <si>
    <t>Total ADA K-12 (1c.+ 2c.)</t>
  </si>
  <si>
    <t>Line 1 b</t>
  </si>
  <si>
    <t>Line 2 b</t>
  </si>
  <si>
    <t>Line 3 b</t>
  </si>
  <si>
    <t>Total Regular Year ADA</t>
  </si>
  <si>
    <t>Total Summer School ADA</t>
  </si>
  <si>
    <t>WADA less Summer School - Federal Lands</t>
  </si>
  <si>
    <t>Formula Weighted ADA - Federal Lands</t>
  </si>
  <si>
    <t>Federal Lands Formula Calculation</t>
  </si>
  <si>
    <t>ESTIMATED STATE FORMULA PAYMENT PER WADA</t>
  </si>
  <si>
    <t>19.</t>
  </si>
  <si>
    <t>FEDERAL LANDS WADA x DISTRICT PAYMENT PER WADA</t>
  </si>
  <si>
    <t>Classroom Trust Fund - Per Pupil (DESE)</t>
  </si>
  <si>
    <t>Classroom Trust Fund - Total</t>
  </si>
  <si>
    <t>Balance of State Aid</t>
  </si>
  <si>
    <t>Weighted ADA (3+4+5+6) - District</t>
  </si>
  <si>
    <t>WADA less Summer School - District</t>
  </si>
  <si>
    <t>Formula Weighted ADA - District</t>
  </si>
  <si>
    <t>FORMULA WADA - Federal Lands</t>
  </si>
  <si>
    <t>Dollar Value Modifier - Actual</t>
  </si>
  <si>
    <t>Basic Formula Projection Tool Instructions</t>
  </si>
  <si>
    <t>Please note these cells are still enterable, but you should not enter data into them if they are black as they do not apply to your district.</t>
  </si>
  <si>
    <t>© 2015 Missouri Department of Elementary and Secondary Education</t>
  </si>
  <si>
    <t>Copyright:</t>
  </si>
  <si>
    <t>*</t>
  </si>
  <si>
    <t>This will also color cells black that you should not be entering data into.*</t>
  </si>
  <si>
    <t>To verify the definition of various items used in the Basic Formula Calculation hover your curser over the cells on the data entry page</t>
  </si>
  <si>
    <t>Regular Year ADA - K-8 (K8 Districts Only)</t>
  </si>
  <si>
    <t>Regular Year ADA - 9-12 (K8 Districts Only)</t>
  </si>
  <si>
    <t>Summer School ADA - K-8 (K8 Districts Only)</t>
  </si>
  <si>
    <t>Summer School ADA - 9-12 (K8 Districts Only)</t>
  </si>
  <si>
    <t>This tool can be used by all districts including K8 and Federal Land Districts</t>
  </si>
  <si>
    <t>Data entry will only be allowed on the "Data Entry Page."  Instructions for completing the data entry page are as follows:</t>
  </si>
  <si>
    <t>that have a red triangle in the top right corner.  A box will appear defining the information that is to be entered into that row and where to obtain</t>
  </si>
  <si>
    <t>Best practice is to always enter information into the Basic Formula Projection Tool for the current fiscal year and to verify the projection</t>
  </si>
  <si>
    <t>To begin the district must enter their county-district code.</t>
  </si>
  <si>
    <t>the information.  Some cells will be pre-populated when the district's county-district code is entered.</t>
  </si>
  <si>
    <t xml:space="preserve">totals equal to the most current Basic Formula Annualized calculation as found on the payment transmittal to ensure accuracy of the revenue </t>
  </si>
  <si>
    <t xml:space="preserve">projections. When the data has been correctly entered the district can make changes to different components to estimate basic formula </t>
  </si>
  <si>
    <t>revenue.  Results from this spreadsheet model should be considered an estimate with no guarantee of future state funding amounts.</t>
  </si>
  <si>
    <t>*** 2004-05 amounts are populated into the first column since that is the base year, then the  higher of 2004-05 or second prior year will populate therafter.</t>
  </si>
  <si>
    <t>This will pre-populate many items into the various fields on multiple worksheets in this Excel workbook.</t>
  </si>
  <si>
    <t>SULLIVAN</t>
  </si>
  <si>
    <t>GRUNDY CO. R-V</t>
  </si>
  <si>
    <t>NEOSHO SCHOOL DISTRICT</t>
  </si>
  <si>
    <t>NORMANDY SCHOOLS COLLABORATIVE</t>
  </si>
  <si>
    <t>WELLSTON</t>
  </si>
  <si>
    <t>Textbox2</t>
  </si>
  <si>
    <t>2004-2005</t>
  </si>
  <si>
    <t>2005-2006</t>
  </si>
  <si>
    <t>*  For Actual Amounts used in the Local Effort Calculation see the sheet labeled Local Effort</t>
  </si>
  <si>
    <t>LEA Name</t>
  </si>
  <si>
    <t>Initial Year</t>
  </si>
  <si>
    <t>District CEP Percentage (if applicable)</t>
  </si>
  <si>
    <t>2019-20</t>
  </si>
  <si>
    <t>2020-21</t>
  </si>
  <si>
    <t>2021-22</t>
  </si>
  <si>
    <t>2022-23</t>
  </si>
  <si>
    <t>Current Fiscal Year</t>
  </si>
  <si>
    <t>*  Information entered may not be amount used in the Local Effort calculation due to other criteria.</t>
  </si>
  <si>
    <t>Regular Year ADA (K-12)</t>
  </si>
  <si>
    <t>Summer School ADA (K-12)</t>
  </si>
  <si>
    <t>Regular Year ADA - District (Federal Lands Only) (K-12)</t>
  </si>
  <si>
    <t>Regular Year ADA - Federal Lands (Federal Lands Only) (K-12)</t>
  </si>
  <si>
    <t>Summer School ADA - District (Federal Lands Only) (K-12)</t>
  </si>
  <si>
    <t>Summer School ADA - Federal Lands (Federal Lands Only) (K-12)</t>
  </si>
  <si>
    <t>Regular Year PK ADA</t>
  </si>
  <si>
    <t>2023-24</t>
  </si>
  <si>
    <t>Regular Term PK ADA</t>
  </si>
  <si>
    <t>Regular Year PK ADA - Federal Lands (Federal Lands Only)</t>
  </si>
  <si>
    <t xml:space="preserve">  *2004-05 amounts are populated into first column since that is the base year, then the lower of 2004-05 or second prior year December 31st AV will populate thereafter.</t>
  </si>
  <si>
    <t>June Actual</t>
  </si>
  <si>
    <t xml:space="preserve">* </t>
  </si>
  <si>
    <t>G</t>
  </si>
  <si>
    <t>Textbox32</t>
  </si>
  <si>
    <t>Textbox5</t>
  </si>
  <si>
    <t>prior year ADA</t>
  </si>
  <si>
    <t>Hold Harmless Calculation (Prior Year ADA &gt; 350) (Large School)</t>
  </si>
  <si>
    <t>Hold Harmless Calculation (Prior Year ADA ≤ 350)  (Small School)</t>
  </si>
  <si>
    <t>13. b</t>
  </si>
  <si>
    <t>* data modified due to absorbing closed school districts.</t>
  </si>
  <si>
    <t>Textbox168</t>
  </si>
  <si>
    <t>Textbox3</t>
  </si>
  <si>
    <t>Textbox28</t>
  </si>
  <si>
    <t>Textbox31</t>
  </si>
  <si>
    <t>Textbox33</t>
  </si>
  <si>
    <t>Textbox22</t>
  </si>
  <si>
    <t>Textbox4</t>
  </si>
  <si>
    <t>Textbox13</t>
  </si>
  <si>
    <t>Textbox17</t>
  </si>
  <si>
    <t>Textbox20</t>
  </si>
  <si>
    <t>001-090</t>
  </si>
  <si>
    <t>001-092</t>
  </si>
  <si>
    <t>002-089</t>
  </si>
  <si>
    <t>002-090</t>
  </si>
  <si>
    <t>003-031</t>
  </si>
  <si>
    <t>003-032</t>
  </si>
  <si>
    <t>003-033</t>
  </si>
  <si>
    <t>004-106</t>
  </si>
  <si>
    <t>005-122</t>
  </si>
  <si>
    <t>005-127</t>
  </si>
  <si>
    <t>006-103</t>
  </si>
  <si>
    <t>007-121</t>
  </si>
  <si>
    <t>007-122</t>
  </si>
  <si>
    <t>007-124</t>
  </si>
  <si>
    <t>007-125</t>
  </si>
  <si>
    <t>007-126</t>
  </si>
  <si>
    <t>009-078</t>
  </si>
  <si>
    <t>009-079</t>
  </si>
  <si>
    <t>011-079</t>
  </si>
  <si>
    <t>013-054</t>
  </si>
  <si>
    <t>013-057</t>
  </si>
  <si>
    <t>013-058</t>
  </si>
  <si>
    <t>013-060</t>
  </si>
  <si>
    <t>013-061</t>
  </si>
  <si>
    <t>013-062</t>
  </si>
  <si>
    <t>015-003</t>
  </si>
  <si>
    <t>015-004</t>
  </si>
  <si>
    <t>016-092</t>
  </si>
  <si>
    <t>016-097</t>
  </si>
  <si>
    <t>017-121</t>
  </si>
  <si>
    <t>017-122</t>
  </si>
  <si>
    <t>017-124</t>
  </si>
  <si>
    <t>017-126</t>
  </si>
  <si>
    <t>019-140</t>
  </si>
  <si>
    <t>019-147</t>
  </si>
  <si>
    <t>019-150</t>
  </si>
  <si>
    <t>021-148</t>
  </si>
  <si>
    <t>021-149</t>
  </si>
  <si>
    <t>021-150</t>
  </si>
  <si>
    <t>022-088</t>
  </si>
  <si>
    <t>024-091</t>
  </si>
  <si>
    <t>027-055</t>
  </si>
  <si>
    <t>027-056</t>
  </si>
  <si>
    <t>027-057</t>
  </si>
  <si>
    <t>027-058</t>
  </si>
  <si>
    <t>027-059</t>
  </si>
  <si>
    <t>029-001</t>
  </si>
  <si>
    <t>029-002</t>
  </si>
  <si>
    <t>029-003</t>
  </si>
  <si>
    <t>031-116</t>
  </si>
  <si>
    <t>031-117</t>
  </si>
  <si>
    <t>031-118</t>
  </si>
  <si>
    <t>031-122</t>
  </si>
  <si>
    <t>032-054</t>
  </si>
  <si>
    <t>032-056</t>
  </si>
  <si>
    <t>032-058</t>
  </si>
  <si>
    <t>033-091</t>
  </si>
  <si>
    <t>033-092</t>
  </si>
  <si>
    <t>033-093</t>
  </si>
  <si>
    <t>033-094</t>
  </si>
  <si>
    <t>034-121</t>
  </si>
  <si>
    <t>034-122</t>
  </si>
  <si>
    <t>035-097</t>
  </si>
  <si>
    <t>035-099</t>
  </si>
  <si>
    <t>036-123</t>
  </si>
  <si>
    <t>036-134</t>
  </si>
  <si>
    <t>036-135</t>
  </si>
  <si>
    <t>038-044</t>
  </si>
  <si>
    <t>038-045</t>
  </si>
  <si>
    <t>039-136</t>
  </si>
  <si>
    <t>040-100</t>
  </si>
  <si>
    <t>040-101</t>
  </si>
  <si>
    <t>040-103</t>
  </si>
  <si>
    <t>040-104</t>
  </si>
  <si>
    <t>041-001</t>
  </si>
  <si>
    <t>041-003</t>
  </si>
  <si>
    <t>041-004</t>
  </si>
  <si>
    <t>041-005</t>
  </si>
  <si>
    <t>042-113</t>
  </si>
  <si>
    <t>042-117</t>
  </si>
  <si>
    <t>042-118</t>
  </si>
  <si>
    <t>042-119</t>
  </si>
  <si>
    <t>042-121</t>
  </si>
  <si>
    <t>043-002</t>
  </si>
  <si>
    <t>043-003</t>
  </si>
  <si>
    <t>043-004</t>
  </si>
  <si>
    <t>044-078</t>
  </si>
  <si>
    <t>044-083</t>
  </si>
  <si>
    <t>044-084</t>
  </si>
  <si>
    <t>045-078</t>
  </si>
  <si>
    <t>046-128</t>
  </si>
  <si>
    <t>046-135</t>
  </si>
  <si>
    <t>046-137</t>
  </si>
  <si>
    <t>047-060</t>
  </si>
  <si>
    <t>047-064</t>
  </si>
  <si>
    <t>049-135</t>
  </si>
  <si>
    <t>051-150</t>
  </si>
  <si>
    <t>051-153</t>
  </si>
  <si>
    <t>051-156</t>
  </si>
  <si>
    <t>053-112</t>
  </si>
  <si>
    <t>054-042</t>
  </si>
  <si>
    <t>058-106</t>
  </si>
  <si>
    <t>058-107</t>
  </si>
  <si>
    <t>058-108</t>
  </si>
  <si>
    <t>059-113</t>
  </si>
  <si>
    <t>059-114</t>
  </si>
  <si>
    <t>061-150</t>
  </si>
  <si>
    <t>061-151</t>
  </si>
  <si>
    <t>061-154</t>
  </si>
  <si>
    <t>061-157</t>
  </si>
  <si>
    <t>061-158</t>
  </si>
  <si>
    <t>062-070</t>
  </si>
  <si>
    <t>064-072</t>
  </si>
  <si>
    <t>065-096</t>
  </si>
  <si>
    <t>065-098</t>
  </si>
  <si>
    <t>066-103</t>
  </si>
  <si>
    <t>066-104</t>
  </si>
  <si>
    <t>068-071</t>
  </si>
  <si>
    <t>068-072</t>
  </si>
  <si>
    <t>068-074</t>
  </si>
  <si>
    <t>068-075</t>
  </si>
  <si>
    <t>069-104</t>
  </si>
  <si>
    <t>069-107</t>
  </si>
  <si>
    <t>069-108</t>
  </si>
  <si>
    <t>070-092</t>
  </si>
  <si>
    <t>072-066</t>
  </si>
  <si>
    <t>072-073</t>
  </si>
  <si>
    <t>073-105</t>
  </si>
  <si>
    <t>074-187</t>
  </si>
  <si>
    <t>074-190</t>
  </si>
  <si>
    <t>074-194</t>
  </si>
  <si>
    <t>074-195</t>
  </si>
  <si>
    <t>074-197</t>
  </si>
  <si>
    <t>074-202</t>
  </si>
  <si>
    <t>075-084</t>
  </si>
  <si>
    <t>075-086</t>
  </si>
  <si>
    <t>076-081</t>
  </si>
  <si>
    <t>077-100</t>
  </si>
  <si>
    <t>077-101</t>
  </si>
  <si>
    <t>077-103</t>
  </si>
  <si>
    <t>077-104</t>
  </si>
  <si>
    <t>078-001</t>
  </si>
  <si>
    <t>078-003</t>
  </si>
  <si>
    <t>078-004</t>
  </si>
  <si>
    <t>078-009</t>
  </si>
  <si>
    <t>079-078</t>
  </si>
  <si>
    <t>080-116</t>
  </si>
  <si>
    <t>080-118</t>
  </si>
  <si>
    <t>080-122</t>
  </si>
  <si>
    <t>081-097</t>
  </si>
  <si>
    <t>082-105</t>
  </si>
  <si>
    <t>084-002</t>
  </si>
  <si>
    <t>084-003</t>
  </si>
  <si>
    <t>084-004</t>
  </si>
  <si>
    <t>085-043</t>
  </si>
  <si>
    <t>088-073</t>
  </si>
  <si>
    <t>088-075</t>
  </si>
  <si>
    <t>089-087</t>
  </si>
  <si>
    <t>089-088</t>
  </si>
  <si>
    <t>090-075</t>
  </si>
  <si>
    <t>090-077</t>
  </si>
  <si>
    <t>090-078</t>
  </si>
  <si>
    <t>091-093</t>
  </si>
  <si>
    <t>091-095</t>
  </si>
  <si>
    <t>093-120</t>
  </si>
  <si>
    <t>093-121</t>
  </si>
  <si>
    <t>097-116</t>
  </si>
  <si>
    <t>097-118</t>
  </si>
  <si>
    <t>097-119</t>
  </si>
  <si>
    <t>097-122</t>
  </si>
  <si>
    <t>097-127</t>
  </si>
  <si>
    <t>097-130</t>
  </si>
  <si>
    <t>100-062</t>
  </si>
  <si>
    <t>100-064</t>
  </si>
  <si>
    <t>100-065</t>
  </si>
  <si>
    <t>101-107</t>
  </si>
  <si>
    <t>102-081</t>
  </si>
  <si>
    <t>103-127</t>
  </si>
  <si>
    <t>103-128</t>
  </si>
  <si>
    <t>104-041</t>
  </si>
  <si>
    <t>105-123</t>
  </si>
  <si>
    <t>105-125</t>
  </si>
  <si>
    <t>106-001</t>
  </si>
  <si>
    <t>106-002</t>
  </si>
  <si>
    <t>106-008</t>
  </si>
  <si>
    <t>107-151</t>
  </si>
  <si>
    <t>107-158</t>
  </si>
  <si>
    <t>108-143</t>
  </si>
  <si>
    <t>108-144</t>
  </si>
  <si>
    <t>108-147</t>
  </si>
  <si>
    <t>110-030</t>
  </si>
  <si>
    <t>110-031</t>
  </si>
  <si>
    <t>112-099</t>
  </si>
  <si>
    <t>113-001</t>
  </si>
  <si>
    <t>114-112</t>
  </si>
  <si>
    <t>114-116</t>
  </si>
  <si>
    <t>Textbox36</t>
  </si>
  <si>
    <t>Textbox6</t>
  </si>
  <si>
    <t>Textbox55</t>
  </si>
  <si>
    <t>Textbox50</t>
  </si>
  <si>
    <t>Textbox139</t>
  </si>
  <si>
    <t>Textbox59</t>
  </si>
  <si>
    <t>Textbox53</t>
  </si>
  <si>
    <t>Textbox170</t>
  </si>
  <si>
    <t>Textbox172</t>
  </si>
  <si>
    <t>INTANGIBLE_TAXES</t>
  </si>
  <si>
    <t>Textbox7</t>
  </si>
  <si>
    <t>Textbox10</t>
  </si>
  <si>
    <t>Textbox91</t>
  </si>
  <si>
    <t>Textbox97</t>
  </si>
  <si>
    <t>NIXA R-II</t>
  </si>
  <si>
    <t>KANSAS CITY 33 AND LEA CHARTER SCHOOLS</t>
  </si>
  <si>
    <t>Stet R-XV</t>
  </si>
  <si>
    <t>Gorin R-III</t>
  </si>
  <si>
    <t>WRIGHT CITY R-II</t>
  </si>
  <si>
    <t>ST. LOUIS CITY AND LEA CHARTER SCHOOLS</t>
  </si>
  <si>
    <t>9. b</t>
  </si>
  <si>
    <t>10. b</t>
  </si>
  <si>
    <t xml:space="preserve">   ADA Used for Classroom Trust Fund Payment</t>
  </si>
  <si>
    <t>County District Code</t>
  </si>
  <si>
    <t>2024-25</t>
  </si>
  <si>
    <t>2025-26</t>
  </si>
  <si>
    <t>2026-27</t>
  </si>
  <si>
    <t>2027-28</t>
  </si>
  <si>
    <t>2028-29</t>
  </si>
  <si>
    <t>Textbox29</t>
  </si>
  <si>
    <t>Textbox100</t>
  </si>
  <si>
    <t>Textbox190</t>
  </si>
  <si>
    <t>Textbox191</t>
  </si>
  <si>
    <t>Textbox192</t>
  </si>
  <si>
    <t>Textbox193</t>
  </si>
  <si>
    <t>Textbox194</t>
  </si>
  <si>
    <t>Textbox195</t>
  </si>
  <si>
    <t>Textbox196</t>
  </si>
  <si>
    <t>Textbox197</t>
  </si>
  <si>
    <t>*3.43</t>
  </si>
  <si>
    <t>006-101</t>
  </si>
  <si>
    <t>013-059</t>
  </si>
  <si>
    <t>016-094</t>
  </si>
  <si>
    <t>022-091</t>
  </si>
  <si>
    <t>029-004</t>
  </si>
  <si>
    <t>047-065</t>
  </si>
  <si>
    <t>055-111</t>
  </si>
  <si>
    <t>080-121</t>
  </si>
  <si>
    <t>088-072</t>
  </si>
  <si>
    <t>106-006</t>
  </si>
  <si>
    <t>10M</t>
  </si>
  <si>
    <t>5M</t>
  </si>
  <si>
    <t>PANDEMIC_ADA_YEAR3</t>
  </si>
  <si>
    <t>091-091</t>
  </si>
  <si>
    <t>2015/2022</t>
  </si>
  <si>
    <t>HOGAN PREPARATORY ACADEMY</t>
  </si>
  <si>
    <t>GENESIS SCHOOL INC.</t>
  </si>
  <si>
    <t>KC INTERNATIONAL ACADEMY</t>
  </si>
  <si>
    <t>GORDON PARKS ELEM.</t>
  </si>
  <si>
    <t>BROOKSIDE CHARTER SCH.</t>
  </si>
  <si>
    <t>FRONTIER SCHOOLS</t>
  </si>
  <si>
    <t>DELASALLE CHARTER SCHOOL</t>
  </si>
  <si>
    <t>ACADEMY FOR INTEGRATED ARTS</t>
  </si>
  <si>
    <t>THE LEADERSHIP SCHOOL</t>
  </si>
  <si>
    <t>LIFT FOR LIFE ACADEMY</t>
  </si>
  <si>
    <t>CONFLUENCE ACADEMIES</t>
  </si>
  <si>
    <t>NORTH SIDE COMMUNITY SCHOOL</t>
  </si>
  <si>
    <t>KIPP ST LOUIS PUBLIC SCHOOLS</t>
  </si>
  <si>
    <t>MOMENTUM ACADEMY</t>
  </si>
  <si>
    <t>ATLAS PUBLIC SCHOOLS</t>
  </si>
  <si>
    <t>Textbox25</t>
  </si>
  <si>
    <t>TOTAL_ADA</t>
  </si>
  <si>
    <t>PANDEMIC_ADA_YEAR</t>
  </si>
  <si>
    <t>ANNUALIZED_AMOUNT</t>
  </si>
  <si>
    <t>PRORATED_ANNUALIZED_AMOUNT</t>
  </si>
  <si>
    <t>MONTHLY_AMOUNT</t>
  </si>
  <si>
    <t>PAID_TO_DATE</t>
  </si>
  <si>
    <t>LONEDELL R-14</t>
  </si>
  <si>
    <t>UNIVERSITY ACADEMY</t>
  </si>
  <si>
    <t>GUADALUPE CENTERS SCHOOLS</t>
  </si>
  <si>
    <t>ALLEN VILLAGE</t>
  </si>
  <si>
    <t>LEE A. TOLBERT COM. ACADEMY</t>
  </si>
  <si>
    <t>ACADEMIE LAFAYETTE</t>
  </si>
  <si>
    <t>SCUOLA VITA NUOVA</t>
  </si>
  <si>
    <t xml:space="preserve">KIPP: ENDEAVOR ACADEMY </t>
  </si>
  <si>
    <t>EWING MARION KAUFFMAN SCHOOL</t>
  </si>
  <si>
    <t>HOPE LEADERSHIP ACADEMY</t>
  </si>
  <si>
    <t>CROSSROADS CHARTER SCHOOLS</t>
  </si>
  <si>
    <t>CITIZENS OF THE WORLD CHARTER</t>
  </si>
  <si>
    <t>KANSAS CITY GIRLS PREP ACADEMY</t>
  </si>
  <si>
    <t>FOX C-6 SCHOOL DISTRICT</t>
  </si>
  <si>
    <t>PREMIER CHARTER SCHOOL</t>
  </si>
  <si>
    <t>CITY GARDEN MONTESSORI</t>
  </si>
  <si>
    <t>ST. LOUIS LANG IMMERSION SCH</t>
  </si>
  <si>
    <t>GATEWAY SCIENCE ACAD/ST LOUIS</t>
  </si>
  <si>
    <t>LAFAYETTE PREPARATORY ACADEMY</t>
  </si>
  <si>
    <t>THE BIOME</t>
  </si>
  <si>
    <t>KAIROS ACADEMIES</t>
  </si>
  <si>
    <t>THE SOULARD SCHOOL</t>
  </si>
  <si>
    <t>Textbox8</t>
  </si>
  <si>
    <t>PriorMonthEp</t>
  </si>
  <si>
    <t>Textbox9</t>
  </si>
  <si>
    <t>2029-30</t>
  </si>
  <si>
    <t>September Membership (K-12)</t>
  </si>
  <si>
    <t>September Membership Prekindergarten</t>
  </si>
  <si>
    <t>Summer School Membership</t>
  </si>
  <si>
    <t>January Membership (K-12)</t>
  </si>
  <si>
    <t>January Membership Prekindergarten</t>
  </si>
  <si>
    <t>Charter School Code:</t>
  </si>
  <si>
    <t>Charter School Name:</t>
  </si>
  <si>
    <t xml:space="preserve">Enter information for the specific fiscal year in yellow fields.  </t>
  </si>
  <si>
    <t>Prekindergarten September Membership</t>
  </si>
  <si>
    <t>Prekindergarten January Membership</t>
  </si>
  <si>
    <t>Prekindergarten Average Membership</t>
  </si>
  <si>
    <t>Weighted Average Membership (WAM)</t>
  </si>
  <si>
    <t>Summer School Membership - 9-12 (K8 Districts Only)</t>
  </si>
  <si>
    <t>January Membership  - K-8 (K8 Districts Only)</t>
  </si>
  <si>
    <t>January Membership  - 9-12 (K8 Districts Only)</t>
  </si>
  <si>
    <t>September Membership - District (Federal Lands Only) (K-12)</t>
  </si>
  <si>
    <t>September Membership - Federal Lands (Federal Lands Only) (K-12)</t>
  </si>
  <si>
    <t>Summer School Membership - District (Federal Lands Only) (K-12)</t>
  </si>
  <si>
    <t>Summer School Membersip - Federal Lands (Federal Lands Only) (K-12)</t>
  </si>
  <si>
    <t>January Membership - District (Federal Lands Only) (K-12)</t>
  </si>
  <si>
    <t>January Membership - Federal Lands (Federal Lands Only) (K-12)</t>
  </si>
  <si>
    <t>Summer School Membership  - K-8 (K8 Districts Only)</t>
  </si>
  <si>
    <t>September Membership Prekindergarten - District (Federal Lands Only)</t>
  </si>
  <si>
    <t xml:space="preserve">September Membership Prekindergarten - Federal Lands (Federal Lands Only) </t>
  </si>
  <si>
    <t>January Membership Prekindergarten - District (Federal Lands Only)</t>
  </si>
  <si>
    <t>January Membership Prekindergarten- Federal Lands (Federal Lands Only)</t>
  </si>
  <si>
    <t>September Membership - K-8 (K8 Districts Only)</t>
  </si>
  <si>
    <t>September Membership - 9-12 (K8 Districts Only)</t>
  </si>
  <si>
    <t>Regular Year PK ADA (K8 Districts Only)</t>
  </si>
  <si>
    <t>September Membership Prekindergarten (K-8 District)</t>
  </si>
  <si>
    <t>January Membership Prekindergarten (K-8 District)</t>
  </si>
  <si>
    <t>Regular Year PK ADA - District (Federal Lands Only) (K-12)</t>
  </si>
  <si>
    <t>Regular Year PK ADA - Federal Lands (Federal Lands Only) (K-12)</t>
  </si>
  <si>
    <t>September Membership</t>
  </si>
  <si>
    <t>January Membership</t>
  </si>
  <si>
    <t>Total Membership 9-12 (1+ 2b.)</t>
  </si>
  <si>
    <t>Total Membership K-12 (1c.+ 2c.)</t>
  </si>
  <si>
    <t>Total September Membership</t>
  </si>
  <si>
    <t>1a.</t>
  </si>
  <si>
    <t>1b.</t>
  </si>
  <si>
    <t>2a.</t>
  </si>
  <si>
    <t>2b.</t>
  </si>
  <si>
    <t>Total January Membership</t>
  </si>
  <si>
    <t>Summer School Membership (9-12)</t>
  </si>
  <si>
    <t>Summer School Membership (K-8)</t>
  </si>
  <si>
    <t>January Membership (9-12)</t>
  </si>
  <si>
    <t>September Membership (9-12)</t>
  </si>
  <si>
    <t>January Membership (K-8)</t>
  </si>
  <si>
    <t>September Membership (K-8)</t>
  </si>
  <si>
    <t>Regular Year ADA (K-8)</t>
  </si>
  <si>
    <t>Summer School ADA (K-8)</t>
  </si>
  <si>
    <t>Regular Year ADA (9-12)</t>
  </si>
  <si>
    <t>Summer School ADA (9-12)</t>
  </si>
  <si>
    <t>Total ADA (K-8) (1+ 2a.)</t>
  </si>
  <si>
    <t>Total ADA (9-12) (1+ 2b.)</t>
  </si>
  <si>
    <t>4a.</t>
  </si>
  <si>
    <t>4b.</t>
  </si>
  <si>
    <t>Total Summer School Membership</t>
  </si>
  <si>
    <t>CEP Percentage (if applicable)</t>
  </si>
  <si>
    <t>5a.</t>
  </si>
  <si>
    <t>5b.</t>
  </si>
  <si>
    <t>Total Average Membership (1+2)</t>
  </si>
  <si>
    <t>Line 4</t>
  </si>
  <si>
    <t>Line 4 b</t>
  </si>
  <si>
    <t>Line 4 c</t>
  </si>
  <si>
    <t>Line 5</t>
  </si>
  <si>
    <t>Line 5 b</t>
  </si>
  <si>
    <t>Total Average Membership</t>
  </si>
  <si>
    <t>Average Membership</t>
  </si>
  <si>
    <t>Average  Membership (K-8)</t>
  </si>
  <si>
    <t>Average Membership - District &amp; Fed Lands</t>
  </si>
  <si>
    <t>Average Membership (9-12)</t>
  </si>
  <si>
    <t>Summer School Membership - District &amp; Fed Lands</t>
  </si>
  <si>
    <t>Total Average Membership K-8 (1+ 2a.)</t>
  </si>
  <si>
    <t>3a.</t>
  </si>
  <si>
    <t>3b.</t>
  </si>
  <si>
    <t xml:space="preserve">WEIGHTED AVERAGE DAILY ATTEDNANCE (ADA) CALCULATION ESTIMATE </t>
  </si>
  <si>
    <t>WEIGHTED AVERAGE MEMBERSHIP (WAM) FY 2026 AND AFTER</t>
  </si>
  <si>
    <t>COMBINED WEIGHTED AVERAGE DAILY ATTENDANCE (WADA) AND WEIGHTED AVERAGE MEMBERSHIP (WAM)</t>
  </si>
  <si>
    <r>
      <t>Assessed Valuation from December 31</t>
    </r>
    <r>
      <rPr>
        <b/>
        <sz val="11"/>
        <color rgb="FFFF0000"/>
        <rFont val="Calibri"/>
        <family val="2"/>
        <scheme val="minor"/>
      </rPr>
      <t xml:space="preserve"> *</t>
    </r>
  </si>
  <si>
    <r>
      <t xml:space="preserve">Fines, Escheats, and Overplus </t>
    </r>
    <r>
      <rPr>
        <b/>
        <sz val="11"/>
        <color rgb="FFFF0000"/>
        <rFont val="Calibri"/>
        <family val="2"/>
        <scheme val="minor"/>
      </rPr>
      <t>*</t>
    </r>
  </si>
  <si>
    <r>
      <t xml:space="preserve">Estimated Formula Phase Total </t>
    </r>
    <r>
      <rPr>
        <sz val="11"/>
        <rFont val="Calibri"/>
        <family val="2"/>
        <scheme val="minor"/>
      </rPr>
      <t>(before Hold Harmless)</t>
    </r>
  </si>
  <si>
    <t>Phase In of WAM Percentage</t>
  </si>
  <si>
    <t>Phase Out of WADA Percentage</t>
  </si>
  <si>
    <t>Total Combined Weighted Average Membership (WAM) and Weighted Average Daily Attendance (WADA)</t>
  </si>
  <si>
    <t xml:space="preserve">Year used for Combined WAM/WADA </t>
  </si>
  <si>
    <t>Weighted Average Membership (WAM) Including Summer School Membership</t>
  </si>
  <si>
    <t>Weighted Average Daily Attendance (WADA) Including Summer School</t>
  </si>
  <si>
    <t>Weighted Average Daily Attendance (WADA) Used (Line 2 x Line 4)</t>
  </si>
  <si>
    <t>Weighted Average Membership (WAM) Used (Line 1 x Line 3)</t>
  </si>
  <si>
    <t>Weighted Average Membership Used Less Summer School Membership Used (Line 5 - (Line 8 x Line 3))</t>
  </si>
  <si>
    <t>Weighted Average Daily Attendance Used Less Summer School ADA Used (Line 6 - (Line 8 x Line 4))</t>
  </si>
  <si>
    <t>Total Combined Weighted Average Membership (WAM) and Weighted Average Daily Attendance (WADA) Less Summer School (Line 9 + Line 10)</t>
  </si>
  <si>
    <t>FORT ZUMWALT SCHOOL DISTRICT</t>
  </si>
  <si>
    <t>ST. LOUIS VOICES ACADEMY</t>
  </si>
  <si>
    <t>UNIVERSITY OF MO - COLUMBIA</t>
  </si>
  <si>
    <t>* G</t>
  </si>
  <si>
    <t>Summer School Average Daily Attendance</t>
  </si>
  <si>
    <t>Weighted Average Daily Attendance Used Less Summer School ADA Used (Line 6 - (Line 9 x Line 4))</t>
  </si>
  <si>
    <t>Total Combined Weighted Average Membership (WAM) and Weighted Average Daily Attendance (WADA) Less Summer School (Line 10 + Line 11)</t>
  </si>
  <si>
    <t>Formula Weighted Average Membership (FWAM) and Weighted Average Daily Attendance (FWADA)  (based on the highest Combined WAM/WADA (Line 12) plus Current Year SS</t>
  </si>
  <si>
    <t>Weighted Average Membership (WAM) - Federal Lands</t>
  </si>
  <si>
    <t>Prekindergarten Average Membership - Federal Lands</t>
  </si>
  <si>
    <t>Prop C Amount per Combined WAM &amp; WADA</t>
  </si>
  <si>
    <t>Combined WAM &amp; WADA Used for Prop C</t>
  </si>
  <si>
    <t>Amount per CombinedWAM &amp; WADA for Prop C</t>
  </si>
  <si>
    <t xml:space="preserve">Year used for Combined WAM &amp; WADA </t>
  </si>
  <si>
    <t>Formula Weighted Average Membership (FWAM) &amp;  Weighted Average Daily Attendance (FWADA)  (based on the highest Combined WAM &amp; WADA (Line 10) plus Current Year SS</t>
  </si>
  <si>
    <t>Upated for SB 727 changes</t>
  </si>
  <si>
    <t xml:space="preserve">  (Line 9 - Line 2)</t>
  </si>
  <si>
    <t xml:space="preserve">  (Line 9.b - Line 2)</t>
  </si>
  <si>
    <t>Weighted ADA (PK-12) - Federal Lands (Line 3b)</t>
  </si>
  <si>
    <t>EAST BUCHANAN CO. C-1 (025076)</t>
  </si>
  <si>
    <t>BELIEVE Academy STL</t>
  </si>
  <si>
    <t>6.a</t>
  </si>
  <si>
    <t>Prekindergarten September Membership (Federal Lands Only)</t>
  </si>
  <si>
    <t>7.a</t>
  </si>
  <si>
    <t>Prekindergarten January Membership (Federal Lands Only)</t>
  </si>
  <si>
    <t>8.a</t>
  </si>
  <si>
    <t>Prekindergarten Average Membership (Federal Lands Only)</t>
  </si>
  <si>
    <t>September Membership (Federal Lands)</t>
  </si>
  <si>
    <t>January Membership (Federal Lands)</t>
  </si>
  <si>
    <t xml:space="preserve">September Membership - District </t>
  </si>
  <si>
    <t xml:space="preserve">January Membership - District </t>
  </si>
  <si>
    <t>Average Membership (Federal Lands)</t>
  </si>
  <si>
    <t>Summer School Membership (Federal Lands)</t>
  </si>
  <si>
    <t>Total Average Membership (Federal Lands)</t>
  </si>
  <si>
    <t>Regular Year ADA - District</t>
  </si>
  <si>
    <t>Summer School ADA - District</t>
  </si>
  <si>
    <t>1.a</t>
  </si>
  <si>
    <t>Regular Year ADA (Federal Lands)</t>
  </si>
  <si>
    <t>2.a</t>
  </si>
  <si>
    <t>Summer School ADA (Federal Lands)</t>
  </si>
  <si>
    <t>3.a</t>
  </si>
  <si>
    <t>Total ADA (Federal Lands)</t>
  </si>
  <si>
    <t>Formula Payment WADA /Formula Payment WAM &amp; WADA</t>
  </si>
  <si>
    <t>FWADA</t>
  </si>
  <si>
    <t>FWAM (10%) &amp; WADA (90%)</t>
  </si>
  <si>
    <t>FWAM (20%) &amp; WADA (80%)</t>
  </si>
  <si>
    <t>FWAM (30%) &amp; WADA (70%)</t>
  </si>
  <si>
    <t>FWAM (40%) &amp; WADA (60%)</t>
  </si>
  <si>
    <t>FWAM (50%) &amp; WADA (50%)</t>
  </si>
  <si>
    <t>Grant Phase I Appropriation</t>
  </si>
  <si>
    <t xml:space="preserve">Grant Phase II Appropriation </t>
  </si>
  <si>
    <t>Basic Formula Projection PK Notes</t>
  </si>
  <si>
    <t>Only PK students claimed for state aid should be included in September Membership, January Membership, and Average Daily Attendance</t>
  </si>
  <si>
    <t xml:space="preserve">PA (PK AM) or PP (PK PM) students membership should be divided by 2 for payment purposes. </t>
  </si>
  <si>
    <t xml:space="preserve">PK students enrolled in half day programs (PA or PP) should be reported with a membership of 1.0  if they are enrolled full time in the half day program. </t>
  </si>
  <si>
    <t>PK Students Claimed for State Aid</t>
  </si>
  <si>
    <t xml:space="preserve">Only PK students who qualify for Free and Reduced Lunch (FRL) can be claimed for state aid and the number of PK students that can be claimed is no more than 8% of the LEA's </t>
  </si>
  <si>
    <t xml:space="preserve">CEP does not automatically qualify a PK student as FRL to claim for State Aid.  Income information will need to be obtained to prove qualification or they must be on </t>
  </si>
  <si>
    <t>the direct certification list.</t>
  </si>
  <si>
    <t>For more information please see the PK Eligibility for State Aid Guidance Document.</t>
  </si>
  <si>
    <t xml:space="preserve"> https://dese.mo.gov/financial-admin-services/school-finance/finance-topics-procedures</t>
  </si>
  <si>
    <t>K-12 Free and Reduced Lunch population.  This is calculated based on October Student Core File Information and displayed in Core Data Screen 15.</t>
  </si>
  <si>
    <t>That membership will then be divided by 2 to convert to an equivalent half day program membership number for payment purposes.</t>
  </si>
  <si>
    <t>Notes</t>
  </si>
  <si>
    <t>Row</t>
  </si>
  <si>
    <t>Label</t>
  </si>
  <si>
    <t>Lable</t>
  </si>
  <si>
    <t>#N/A</t>
  </si>
  <si>
    <t>.</t>
  </si>
  <si>
    <t xml:space="preserve">Do NOT use the numbers displaying in Core data for PK students unless you see a field specifically labeled PK claimed for state aid.  You will need to obtain the PK membership numbers for only those </t>
  </si>
  <si>
    <t>students claimed for state aid from your districts SIS system for the time being.  DESE is working on providing this number in the near future in core data.</t>
  </si>
  <si>
    <t>updated formulas on Comb WAM &amp; WADA FY27 tab row 5 and 6.</t>
  </si>
  <si>
    <t>updated error on data entry page with DVM</t>
  </si>
  <si>
    <t>removed CTF amounts per ADA and Prop C amounts per WADA on the data entry page</t>
  </si>
  <si>
    <t>Change Date:</t>
  </si>
  <si>
    <t>Only Enter Data in the Yellow and Pink Fields.</t>
  </si>
  <si>
    <t>corrected WADA threshold percentages</t>
  </si>
  <si>
    <t>Last Modified Date: 12-20-2024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</si>
</sst>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quot;$&quot;#,##0.00"/>
    <numFmt numFmtId="166" formatCode="0.0000"/>
    <numFmt numFmtId="167" formatCode="#,##0.0000"/>
    <numFmt numFmtId="168" formatCode="&quot;$&quot;#,##0.0000"/>
    <numFmt numFmtId="169" formatCode="&quot;$&quot;#,##0.0000_);\(&quot;$&quot;#,##0.0000\)"/>
    <numFmt numFmtId="170" formatCode="0.00000000%"/>
    <numFmt numFmtId="171" formatCode="m/d/yyyy;@"/>
    <numFmt numFmtId="172" formatCode="000\-000"/>
    <numFmt numFmtId="173" formatCode="0.000"/>
    <numFmt numFmtId="174" formatCode="#,##0.0000000000"/>
    <numFmt numFmtId="175" formatCode="#,##0.0000000"/>
    <numFmt numFmtId="176" formatCode="0.0000%"/>
    <numFmt numFmtId="177" formatCode="#,##0.0000_);\(#,##0.0000\)"/>
    <numFmt numFmtId="178" formatCode="_(* #,##0.0000_);_(* \(#,##0.0000\);_(* &quot;-&quot;??_);_(@_)"/>
  </numFmts>
  <fonts count="39"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6"/>
      <name val="Arial"/>
      <family val="2"/>
    </font>
    <font>
      <sz val="12"/>
      <color theme="1"/>
      <name val="Calibri"/>
      <family val="2"/>
    </font>
    <font>
      <b/>
      <sz val="10"/>
      <color theme="1"/>
      <name val="Arial"/>
      <family val="2"/>
    </font>
    <font>
      <b/>
      <sz val="11"/>
      <color theme="1"/>
      <name val="Calibri"/>
      <family val="2"/>
      <scheme val="minor"/>
    </font>
    <font>
      <b/>
      <sz val="9"/>
      <color indexed="81"/>
      <name val="Tahoma"/>
      <family val="2"/>
    </font>
    <font>
      <sz val="9"/>
      <color indexed="81"/>
      <name val="Tahoma"/>
      <family val="2"/>
    </font>
    <font>
      <b/>
      <sz val="11"/>
      <color indexed="8"/>
      <name val="Calibri"/>
      <family val="2"/>
    </font>
    <font>
      <sz val="11"/>
      <color indexed="8"/>
      <name val="Calibri"/>
      <family val="2"/>
    </font>
    <font>
      <sz val="11"/>
      <color theme="1"/>
      <name val="Calibri"/>
      <family val="2"/>
    </font>
    <font>
      <sz val="10"/>
      <color theme="1"/>
      <name val="Arial"/>
      <family val="2"/>
    </font>
    <font>
      <b/>
      <sz val="11"/>
      <name val="Arial"/>
      <family val="2"/>
    </font>
    <font>
      <sz val="11"/>
      <name val="Arial"/>
      <family val="2"/>
    </font>
    <font>
      <sz val="11"/>
      <name val="Calibri"/>
      <family val="2"/>
    </font>
    <font>
      <sz val="10"/>
      <color rgb="FF000000"/>
      <name val="Calibri"/>
      <family val="2"/>
    </font>
    <font>
      <b/>
      <sz val="16"/>
      <color theme="0"/>
      <name val="Arial"/>
      <family val="2"/>
    </font>
    <font>
      <sz val="12"/>
      <color theme="0"/>
      <name val="Arial"/>
      <family val="2"/>
    </font>
    <font>
      <sz val="10"/>
      <color indexed="8"/>
      <name val="Arial"/>
      <family val="2"/>
    </font>
    <font>
      <b/>
      <sz val="10"/>
      <color indexed="8"/>
      <name val="Arial"/>
      <family val="2"/>
    </font>
    <font>
      <sz val="10"/>
      <name val="Arial"/>
      <family val="2"/>
    </font>
    <font>
      <sz val="11"/>
      <name val="Calibri"/>
      <family val="2"/>
      <scheme val="minor"/>
    </font>
    <font>
      <sz val="10"/>
      <name val="Arial"/>
      <family val="2"/>
    </font>
    <font>
      <b/>
      <sz val="16"/>
      <color theme="0"/>
      <name val="Calibri"/>
      <family val="2"/>
      <scheme val="minor"/>
    </font>
    <font>
      <b/>
      <sz val="11"/>
      <name val="Calibri"/>
      <family val="2"/>
      <scheme val="minor"/>
    </font>
    <font>
      <b/>
      <sz val="11"/>
      <color theme="0"/>
      <name val="Calibri"/>
      <family val="2"/>
      <scheme val="minor"/>
    </font>
    <font>
      <b/>
      <sz val="11"/>
      <color rgb="FFAB0635"/>
      <name val="Calibri"/>
      <family val="2"/>
      <scheme val="minor"/>
    </font>
    <font>
      <sz val="11"/>
      <color theme="0"/>
      <name val="Calibri"/>
      <family val="2"/>
      <scheme val="minor"/>
    </font>
    <font>
      <sz val="11"/>
      <color rgb="FF000000"/>
      <name val="Calibri"/>
      <family val="2"/>
      <scheme val="minor"/>
    </font>
    <font>
      <b/>
      <u/>
      <sz val="11"/>
      <name val="Calibri"/>
      <family val="2"/>
      <scheme val="minor"/>
    </font>
    <font>
      <b/>
      <sz val="11"/>
      <color rgb="FFFF0000"/>
      <name val="Calibri"/>
      <family val="2"/>
      <scheme val="minor"/>
    </font>
    <font>
      <i/>
      <sz val="11"/>
      <name val="Calibri"/>
      <family val="2"/>
      <scheme val="minor"/>
    </font>
    <font>
      <u/>
      <sz val="10"/>
      <color theme="10"/>
      <name val="Arial"/>
      <family val="2"/>
    </font>
    <font>
      <u/>
      <sz val="11"/>
      <color theme="10"/>
      <name val="Calibri"/>
      <family val="2"/>
      <scheme val="minor"/>
    </font>
    <font>
      <b/>
      <sz val="16"/>
      <color theme="0" tint="-4.9989318521683403E-2"/>
      <name val="Calibri"/>
      <family val="2"/>
      <scheme val="minor"/>
    </font>
  </fonts>
  <fills count="15">
    <fill>
      <patternFill patternType="none"/>
    </fill>
    <fill>
      <patternFill patternType="gray125"/>
    </fill>
    <fill>
      <patternFill patternType="solid">
        <fgColor indexed="8"/>
        <bgColor indexed="64"/>
      </patternFill>
    </fill>
    <fill>
      <patternFill patternType="solid">
        <fgColor rgb="FFFFFF66"/>
        <bgColor indexed="64"/>
      </patternFill>
    </fill>
    <fill>
      <patternFill patternType="solid">
        <fgColor theme="0"/>
        <bgColor indexed="64"/>
      </patternFill>
    </fill>
    <fill>
      <patternFill patternType="solid">
        <fgColor theme="3" tint="0.79998168889431442"/>
        <bgColor indexed="64"/>
      </patternFill>
    </fill>
    <fill>
      <patternFill patternType="solid">
        <fgColor rgb="FFBA8748"/>
        <bgColor indexed="64"/>
      </patternFill>
    </fill>
    <fill>
      <patternFill patternType="solid">
        <fgColor rgb="FF3F68A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3A8131"/>
        <bgColor indexed="64"/>
      </patternFill>
    </fill>
    <fill>
      <patternFill patternType="solid">
        <fgColor rgb="FF946B38"/>
        <bgColor indexed="64"/>
      </patternFill>
    </fill>
  </fills>
  <borders count="50">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bottom/>
      <diagonal/>
    </border>
    <border>
      <left/>
      <right/>
      <top/>
      <bottom style="double">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top style="thin">
        <color indexed="64"/>
      </top>
      <bottom style="hair">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int="0.39997558519241921"/>
      </top>
      <bottom style="thin">
        <color theme="4" tint="0.39997558519241921"/>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hair">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s>
  <cellStyleXfs count="14">
    <xf numFmtId="0" fontId="0" fillId="0" borderId="0"/>
    <xf numFmtId="44" fontId="3"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0" fontId="1" fillId="0" borderId="0"/>
    <xf numFmtId="43" fontId="24" fillId="0" borderId="0" applyFont="0" applyFill="0" applyBorder="0" applyAlignment="0" applyProtection="0"/>
    <xf numFmtId="0" fontId="3" fillId="0" borderId="0"/>
    <xf numFmtId="9" fontId="26" fillId="0" borderId="0" applyFont="0" applyFill="0" applyBorder="0" applyAlignment="0" applyProtection="0"/>
    <xf numFmtId="0" fontId="3" fillId="0" borderId="0"/>
    <xf numFmtId="0" fontId="36" fillId="0" borderId="0" applyNumberFormat="0" applyFill="0" applyBorder="0" applyAlignment="0" applyProtection="0"/>
  </cellStyleXfs>
  <cellXfs count="641">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6" xfId="0" applyBorder="1"/>
    <xf numFmtId="0" fontId="6" fillId="0" borderId="0" xfId="0" applyFont="1"/>
    <xf numFmtId="0" fontId="4" fillId="0" borderId="0" xfId="0" applyFont="1"/>
    <xf numFmtId="0" fontId="5" fillId="0" borderId="0" xfId="0" applyFont="1" applyBorder="1"/>
    <xf numFmtId="0" fontId="7" fillId="0" borderId="0" xfId="0" applyFont="1" applyBorder="1"/>
    <xf numFmtId="172" fontId="0" fillId="0" borderId="0" xfId="0" applyNumberFormat="1" applyAlignment="1">
      <alignment horizontal="center"/>
    </xf>
    <xf numFmtId="172" fontId="4" fillId="0" borderId="0" xfId="0" applyNumberFormat="1" applyFont="1" applyAlignment="1">
      <alignment horizontal="center"/>
    </xf>
    <xf numFmtId="172" fontId="4" fillId="0" borderId="0" xfId="0" applyNumberFormat="1" applyFont="1" applyAlignment="1">
      <alignment horizontal="left"/>
    </xf>
    <xf numFmtId="4" fontId="0" fillId="0" borderId="0" xfId="0" applyNumberFormat="1"/>
    <xf numFmtId="3" fontId="0" fillId="0" borderId="0" xfId="0" applyNumberFormat="1"/>
    <xf numFmtId="166" fontId="7" fillId="0" borderId="0" xfId="0" applyNumberFormat="1" applyFont="1" applyBorder="1"/>
    <xf numFmtId="0" fontId="9" fillId="0" borderId="0" xfId="0" applyFont="1" applyAlignment="1">
      <alignment horizontal="center" wrapText="1"/>
    </xf>
    <xf numFmtId="0" fontId="4" fillId="0" borderId="0" xfId="0" applyFont="1" applyAlignment="1">
      <alignment horizontal="center"/>
    </xf>
    <xf numFmtId="172" fontId="0" fillId="0" borderId="0" xfId="0" applyNumberFormat="1"/>
    <xf numFmtId="0" fontId="0" fillId="0" borderId="0" xfId="0" applyAlignment="1">
      <alignment horizontal="center"/>
    </xf>
    <xf numFmtId="172" fontId="9" fillId="0" borderId="0" xfId="0" applyNumberFormat="1" applyFont="1" applyAlignment="1">
      <alignment horizontal="center" wrapText="1"/>
    </xf>
    <xf numFmtId="173" fontId="12" fillId="5" borderId="0" xfId="0" applyNumberFormat="1" applyFont="1" applyFill="1" applyAlignment="1">
      <alignment horizontal="center"/>
    </xf>
    <xf numFmtId="166" fontId="15" fillId="0" borderId="0" xfId="0" applyNumberFormat="1" applyFont="1" applyBorder="1"/>
    <xf numFmtId="0" fontId="17" fillId="0" borderId="0" xfId="0" applyFont="1"/>
    <xf numFmtId="0" fontId="20" fillId="4" borderId="0" xfId="0" applyFont="1" applyFill="1" applyBorder="1" applyAlignment="1">
      <alignment horizontal="center"/>
    </xf>
    <xf numFmtId="0" fontId="20" fillId="4" borderId="1" xfId="0" applyFont="1" applyFill="1" applyBorder="1" applyAlignment="1">
      <alignment horizontal="center"/>
    </xf>
    <xf numFmtId="0" fontId="20" fillId="4" borderId="2" xfId="0" applyFont="1" applyFill="1" applyBorder="1" applyAlignment="1">
      <alignment horizontal="center"/>
    </xf>
    <xf numFmtId="0" fontId="6" fillId="0" borderId="1" xfId="0" applyFont="1" applyBorder="1"/>
    <xf numFmtId="0" fontId="6" fillId="0" borderId="0" xfId="0" applyFont="1" applyBorder="1"/>
    <xf numFmtId="0" fontId="6" fillId="0" borderId="2" xfId="0" applyFont="1" applyBorder="1"/>
    <xf numFmtId="0" fontId="16" fillId="0" borderId="1" xfId="0" applyFont="1" applyBorder="1"/>
    <xf numFmtId="0" fontId="17" fillId="0" borderId="0" xfId="0" applyFont="1" applyBorder="1"/>
    <xf numFmtId="0" fontId="17" fillId="0" borderId="1" xfId="0" applyFont="1" applyBorder="1"/>
    <xf numFmtId="0" fontId="16" fillId="0" borderId="0" xfId="0" applyFont="1" applyBorder="1"/>
    <xf numFmtId="0" fontId="16" fillId="0" borderId="1" xfId="0" quotePrefix="1" applyNumberFormat="1" applyFont="1" applyBorder="1" applyAlignment="1">
      <alignment horizontal="right"/>
    </xf>
    <xf numFmtId="0" fontId="17" fillId="0" borderId="0" xfId="0" applyFont="1" applyBorder="1" applyAlignment="1">
      <alignment horizontal="right"/>
    </xf>
    <xf numFmtId="0" fontId="5" fillId="0" borderId="0" xfId="0" applyFont="1" applyBorder="1" applyAlignment="1">
      <alignment horizontal="right"/>
    </xf>
    <xf numFmtId="0" fontId="16" fillId="0" borderId="1" xfId="0" quotePrefix="1" applyFont="1" applyBorder="1" applyAlignment="1">
      <alignment horizontal="right"/>
    </xf>
    <xf numFmtId="0" fontId="3" fillId="0" borderId="0" xfId="0" applyFont="1" applyBorder="1"/>
    <xf numFmtId="3" fontId="0" fillId="8" borderId="0" xfId="0" applyNumberFormat="1" applyFill="1"/>
    <xf numFmtId="0" fontId="0" fillId="8" borderId="0" xfId="0" applyFill="1"/>
    <xf numFmtId="4" fontId="0" fillId="8" borderId="0" xfId="0" applyNumberFormat="1" applyFill="1"/>
    <xf numFmtId="0" fontId="8" fillId="0" borderId="0" xfId="0" applyFont="1" applyBorder="1"/>
    <xf numFmtId="173" fontId="0" fillId="0" borderId="0" xfId="0" applyNumberFormat="1"/>
    <xf numFmtId="167" fontId="7" fillId="0" borderId="0" xfId="0" applyNumberFormat="1" applyFont="1" applyBorder="1"/>
    <xf numFmtId="0" fontId="3" fillId="0" borderId="0" xfId="0" applyFont="1"/>
    <xf numFmtId="0" fontId="1" fillId="0" borderId="0" xfId="8"/>
    <xf numFmtId="0" fontId="9" fillId="0" borderId="0" xfId="8" applyFont="1"/>
    <xf numFmtId="172" fontId="9" fillId="0" borderId="0" xfId="8" applyNumberFormat="1" applyFont="1"/>
    <xf numFmtId="10" fontId="0" fillId="0" borderId="0" xfId="0" applyNumberFormat="1"/>
    <xf numFmtId="0" fontId="9" fillId="0" borderId="0" xfId="8" applyFont="1" applyFill="1"/>
    <xf numFmtId="0" fontId="4" fillId="0" borderId="0" xfId="0" applyNumberFormat="1" applyFont="1"/>
    <xf numFmtId="172" fontId="3" fillId="0" borderId="0" xfId="0" applyNumberFormat="1" applyFont="1"/>
    <xf numFmtId="172" fontId="0" fillId="8" borderId="0" xfId="0" applyNumberFormat="1" applyFill="1"/>
    <xf numFmtId="0" fontId="3" fillId="8" borderId="0" xfId="0" applyFont="1" applyFill="1"/>
    <xf numFmtId="166" fontId="0" fillId="0" borderId="0" xfId="0" applyNumberFormat="1"/>
    <xf numFmtId="0" fontId="12" fillId="5" borderId="0" xfId="0" applyFont="1" applyFill="1" applyAlignment="1">
      <alignment horizontal="right"/>
    </xf>
    <xf numFmtId="166" fontId="13" fillId="0" borderId="0" xfId="0" applyNumberFormat="1" applyFont="1" applyAlignment="1">
      <alignment horizontal="right" vertical="top"/>
    </xf>
    <xf numFmtId="166" fontId="14" fillId="0" borderId="0" xfId="0" applyNumberFormat="1" applyFont="1" applyBorder="1" applyAlignment="1">
      <alignment horizontal="right"/>
    </xf>
    <xf numFmtId="166" fontId="7" fillId="0" borderId="0" xfId="0" applyNumberFormat="1" applyFont="1" applyBorder="1" applyAlignment="1">
      <alignment horizontal="right"/>
    </xf>
    <xf numFmtId="166" fontId="14" fillId="0" borderId="0" xfId="0" applyNumberFormat="1" applyFont="1" applyAlignment="1">
      <alignment horizontal="right"/>
    </xf>
    <xf numFmtId="0" fontId="14" fillId="0" borderId="0" xfId="0" applyFont="1" applyAlignment="1">
      <alignment horizontal="right"/>
    </xf>
    <xf numFmtId="166" fontId="3" fillId="0" borderId="0" xfId="0" applyNumberFormat="1" applyFont="1" applyAlignment="1">
      <alignment horizontal="right"/>
    </xf>
    <xf numFmtId="0" fontId="3" fillId="0" borderId="0" xfId="0" applyFont="1" applyAlignment="1">
      <alignment horizontal="right"/>
    </xf>
    <xf numFmtId="0" fontId="23" fillId="5" borderId="0" xfId="0" applyFont="1" applyFill="1" applyAlignment="1">
      <alignment horizontal="right"/>
    </xf>
    <xf numFmtId="166" fontId="22" fillId="0" borderId="0" xfId="0" applyNumberFormat="1" applyFont="1" applyAlignment="1">
      <alignment horizontal="right" vertical="top"/>
    </xf>
    <xf numFmtId="166" fontId="22" fillId="0" borderId="32" xfId="0" applyNumberFormat="1" applyFont="1" applyBorder="1" applyAlignment="1">
      <alignment horizontal="right" vertical="top"/>
    </xf>
    <xf numFmtId="172" fontId="4" fillId="0" borderId="0" xfId="0" applyNumberFormat="1" applyFont="1" applyAlignment="1"/>
    <xf numFmtId="172" fontId="0" fillId="0" borderId="0" xfId="0" applyNumberFormat="1" applyAlignment="1"/>
    <xf numFmtId="0" fontId="8" fillId="0" borderId="0" xfId="0" applyNumberFormat="1" applyFont="1" applyBorder="1"/>
    <xf numFmtId="0" fontId="23" fillId="0" borderId="0" xfId="0" applyNumberFormat="1" applyFont="1" applyAlignment="1">
      <alignment horizontal="center" vertical="top"/>
    </xf>
    <xf numFmtId="178" fontId="0" fillId="0" borderId="0" xfId="9" applyNumberFormat="1" applyFont="1"/>
    <xf numFmtId="0" fontId="1" fillId="0" borderId="0" xfId="8" applyFill="1"/>
    <xf numFmtId="0" fontId="0" fillId="0" borderId="0" xfId="0" applyFill="1"/>
    <xf numFmtId="176" fontId="1" fillId="0" borderId="0" xfId="11" applyNumberFormat="1" applyFont="1"/>
    <xf numFmtId="176" fontId="25" fillId="0" borderId="0" xfId="11" applyNumberFormat="1" applyFont="1"/>
    <xf numFmtId="176" fontId="1" fillId="0" borderId="0" xfId="11" applyNumberFormat="1" applyFont="1" applyFill="1"/>
    <xf numFmtId="0" fontId="3" fillId="0" borderId="0" xfId="10"/>
    <xf numFmtId="3" fontId="3" fillId="0" borderId="0" xfId="10" applyNumberFormat="1"/>
    <xf numFmtId="4" fontId="3" fillId="0" borderId="0" xfId="10" applyNumberFormat="1"/>
    <xf numFmtId="0" fontId="25" fillId="0" borderId="0" xfId="0" applyFont="1"/>
    <xf numFmtId="0" fontId="28" fillId="0" borderId="0" xfId="0" applyFont="1" applyAlignment="1">
      <alignment horizontal="center"/>
    </xf>
    <xf numFmtId="0" fontId="28" fillId="0" borderId="0" xfId="0" applyFont="1"/>
    <xf numFmtId="0" fontId="25" fillId="0" borderId="0" xfId="0" applyFont="1" applyAlignment="1">
      <alignment horizontal="center"/>
    </xf>
    <xf numFmtId="0" fontId="25" fillId="0" borderId="0" xfId="2" applyFont="1" applyBorder="1"/>
    <xf numFmtId="172" fontId="25" fillId="0" borderId="0" xfId="0" applyNumberFormat="1" applyFont="1"/>
    <xf numFmtId="49" fontId="25" fillId="0" borderId="9" xfId="0" applyNumberFormat="1" applyFont="1" applyBorder="1" applyProtection="1"/>
    <xf numFmtId="0" fontId="28" fillId="0" borderId="4" xfId="0" applyFont="1" applyBorder="1" applyAlignment="1" applyProtection="1"/>
    <xf numFmtId="0" fontId="25" fillId="0" borderId="4" xfId="0" applyFont="1" applyBorder="1" applyProtection="1"/>
    <xf numFmtId="0" fontId="25" fillId="0" borderId="5" xfId="0" applyFont="1" applyBorder="1" applyProtection="1"/>
    <xf numFmtId="0" fontId="25" fillId="0" borderId="0" xfId="0" applyFont="1" applyBorder="1"/>
    <xf numFmtId="0" fontId="28" fillId="0" borderId="1" xfId="0" applyFont="1" applyBorder="1" applyAlignment="1" applyProtection="1"/>
    <xf numFmtId="0" fontId="25" fillId="0" borderId="0" xfId="0" applyFont="1" applyBorder="1" applyProtection="1"/>
    <xf numFmtId="0" fontId="28" fillId="0" borderId="0" xfId="0" applyFont="1" applyBorder="1" applyAlignment="1" applyProtection="1"/>
    <xf numFmtId="0" fontId="28" fillId="0" borderId="0" xfId="0" applyFont="1" applyFill="1" applyBorder="1" applyProtection="1"/>
    <xf numFmtId="172" fontId="28" fillId="0" borderId="12" xfId="0" applyNumberFormat="1" applyFont="1" applyFill="1" applyBorder="1" applyAlignment="1" applyProtection="1">
      <alignment horizontal="center"/>
    </xf>
    <xf numFmtId="0" fontId="28" fillId="0" borderId="0" xfId="0" applyFont="1" applyFill="1" applyBorder="1" applyAlignment="1" applyProtection="1">
      <alignment horizontal="right"/>
    </xf>
    <xf numFmtId="14" fontId="28" fillId="0" borderId="12" xfId="0" applyNumberFormat="1" applyFont="1" applyFill="1" applyBorder="1" applyAlignment="1" applyProtection="1">
      <alignment horizontal="center"/>
    </xf>
    <xf numFmtId="0" fontId="25" fillId="0" borderId="2" xfId="0" applyFont="1" applyBorder="1" applyProtection="1"/>
    <xf numFmtId="49" fontId="25" fillId="0" borderId="1" xfId="0" applyNumberFormat="1" applyFont="1" applyBorder="1" applyProtection="1"/>
    <xf numFmtId="0" fontId="30" fillId="0" borderId="0" xfId="0" applyFont="1" applyBorder="1" applyProtection="1"/>
    <xf numFmtId="0" fontId="28" fillId="0" borderId="0" xfId="0" applyFont="1" applyBorder="1" applyAlignment="1" applyProtection="1">
      <alignment horizontal="center"/>
    </xf>
    <xf numFmtId="0" fontId="28" fillId="0" borderId="0" xfId="0" applyFont="1" applyBorder="1" applyAlignment="1" applyProtection="1">
      <alignment horizontal="left"/>
    </xf>
    <xf numFmtId="167" fontId="25" fillId="0" borderId="0" xfId="0" applyNumberFormat="1" applyFont="1" applyFill="1" applyBorder="1" applyAlignment="1" applyProtection="1">
      <alignment horizontal="center"/>
    </xf>
    <xf numFmtId="167" fontId="25" fillId="0" borderId="0" xfId="0" applyNumberFormat="1" applyFont="1" applyFill="1" applyBorder="1" applyAlignment="1" applyProtection="1">
      <alignment horizontal="center" wrapText="1"/>
    </xf>
    <xf numFmtId="0" fontId="28" fillId="0" borderId="19" xfId="0" applyFont="1" applyBorder="1" applyAlignment="1" applyProtection="1">
      <alignment horizontal="left"/>
    </xf>
    <xf numFmtId="167" fontId="25" fillId="0" borderId="19" xfId="0" applyNumberFormat="1" applyFont="1" applyFill="1" applyBorder="1" applyAlignment="1" applyProtection="1">
      <alignment horizontal="center"/>
    </xf>
    <xf numFmtId="167" fontId="25" fillId="0" borderId="19" xfId="0" applyNumberFormat="1" applyFont="1" applyFill="1" applyBorder="1" applyAlignment="1" applyProtection="1">
      <alignment horizontal="center" wrapText="1"/>
    </xf>
    <xf numFmtId="176" fontId="25" fillId="0" borderId="0" xfId="11" applyNumberFormat="1" applyFont="1" applyFill="1" applyBorder="1" applyAlignment="1" applyProtection="1">
      <alignment horizontal="center" wrapText="1"/>
    </xf>
    <xf numFmtId="10" fontId="28" fillId="0" borderId="0" xfId="0" applyNumberFormat="1" applyFont="1" applyFill="1" applyBorder="1" applyAlignment="1" applyProtection="1">
      <alignment horizontal="center"/>
    </xf>
    <xf numFmtId="10" fontId="28" fillId="0" borderId="23" xfId="0" applyNumberFormat="1" applyFont="1" applyFill="1" applyBorder="1" applyAlignment="1" applyProtection="1">
      <alignment horizontal="center" wrapText="1"/>
    </xf>
    <xf numFmtId="10" fontId="28" fillId="0" borderId="0" xfId="0" applyNumberFormat="1" applyFont="1" applyFill="1" applyBorder="1" applyAlignment="1" applyProtection="1">
      <alignment horizontal="center" wrapText="1"/>
    </xf>
    <xf numFmtId="10" fontId="28" fillId="8" borderId="0" xfId="0" applyNumberFormat="1" applyFont="1" applyFill="1" applyBorder="1" applyAlignment="1" applyProtection="1">
      <alignment horizontal="center" wrapText="1"/>
      <protection locked="0"/>
    </xf>
    <xf numFmtId="10" fontId="28" fillId="8" borderId="23" xfId="0" applyNumberFormat="1" applyFont="1" applyFill="1" applyBorder="1" applyAlignment="1" applyProtection="1">
      <alignment horizontal="center" wrapText="1"/>
      <protection locked="0"/>
    </xf>
    <xf numFmtId="0" fontId="25" fillId="0" borderId="19" xfId="0" applyFont="1" applyBorder="1" applyProtection="1"/>
    <xf numFmtId="0" fontId="25" fillId="0" borderId="0" xfId="0" applyFont="1" applyBorder="1" applyAlignment="1">
      <alignment horizontal="center"/>
    </xf>
    <xf numFmtId="167" fontId="25" fillId="0" borderId="23" xfId="0" applyNumberFormat="1" applyFont="1" applyFill="1" applyBorder="1" applyAlignment="1" applyProtection="1">
      <alignment horizontal="center" wrapText="1"/>
    </xf>
    <xf numFmtId="167" fontId="25" fillId="0" borderId="19" xfId="0" applyNumberFormat="1" applyFont="1" applyBorder="1" applyAlignment="1" applyProtection="1">
      <alignment horizontal="center"/>
    </xf>
    <xf numFmtId="167" fontId="25" fillId="0" borderId="0" xfId="0" applyNumberFormat="1" applyFont="1" applyBorder="1" applyAlignment="1" applyProtection="1">
      <alignment horizontal="center"/>
    </xf>
    <xf numFmtId="0" fontId="25" fillId="0" borderId="0" xfId="0" applyFont="1" applyFill="1" applyBorder="1" applyProtection="1"/>
    <xf numFmtId="0" fontId="25" fillId="0" borderId="0" xfId="0" applyFont="1" applyBorder="1" applyAlignment="1">
      <alignment vertical="center"/>
    </xf>
    <xf numFmtId="0" fontId="25" fillId="0" borderId="23" xfId="0" applyFont="1" applyBorder="1" applyProtection="1"/>
    <xf numFmtId="49" fontId="28" fillId="0" borderId="7" xfId="0" applyNumberFormat="1" applyFont="1" applyBorder="1" applyAlignment="1" applyProtection="1">
      <alignment horizontal="center"/>
    </xf>
    <xf numFmtId="0" fontId="25" fillId="0" borderId="6" xfId="0" applyFont="1" applyBorder="1" applyProtection="1"/>
    <xf numFmtId="167" fontId="25" fillId="0" borderId="33" xfId="0" applyNumberFormat="1" applyFont="1" applyBorder="1" applyAlignment="1" applyProtection="1">
      <alignment horizontal="center"/>
    </xf>
    <xf numFmtId="167" fontId="25" fillId="0" borderId="6" xfId="0" applyNumberFormat="1" applyFont="1" applyBorder="1" applyAlignment="1" applyProtection="1">
      <alignment horizontal="center"/>
    </xf>
    <xf numFmtId="0" fontId="25" fillId="0" borderId="0" xfId="2" applyFont="1" applyFill="1" applyBorder="1" applyProtection="1"/>
    <xf numFmtId="0" fontId="25" fillId="0" borderId="6" xfId="0" applyFont="1" applyFill="1" applyBorder="1" applyProtection="1"/>
    <xf numFmtId="0" fontId="25" fillId="0" borderId="3" xfId="0" applyFont="1" applyFill="1" applyBorder="1" applyProtection="1"/>
    <xf numFmtId="0" fontId="25" fillId="0" borderId="0" xfId="0" applyFont="1" applyFill="1" applyProtection="1"/>
    <xf numFmtId="49" fontId="25" fillId="0" borderId="0" xfId="0" applyNumberFormat="1" applyFont="1" applyBorder="1"/>
    <xf numFmtId="167" fontId="25" fillId="0" borderId="0" xfId="0" applyNumberFormat="1" applyFont="1" applyBorder="1" applyAlignment="1">
      <alignment horizontal="center"/>
    </xf>
    <xf numFmtId="0" fontId="25" fillId="0" borderId="0" xfId="0" applyFont="1" applyFill="1" applyBorder="1"/>
    <xf numFmtId="49" fontId="25" fillId="0" borderId="0" xfId="0" applyNumberFormat="1" applyFont="1"/>
    <xf numFmtId="172" fontId="1" fillId="0" borderId="0" xfId="0" applyNumberFormat="1" applyFont="1" applyBorder="1"/>
    <xf numFmtId="166" fontId="9" fillId="0" borderId="0" xfId="0" applyNumberFormat="1" applyFont="1" applyBorder="1"/>
    <xf numFmtId="0" fontId="25" fillId="0" borderId="1" xfId="0" applyFont="1" applyBorder="1"/>
    <xf numFmtId="0" fontId="25" fillId="0" borderId="2" xfId="0" applyFont="1" applyBorder="1"/>
    <xf numFmtId="167" fontId="25" fillId="0" borderId="0" xfId="0" applyNumberFormat="1" applyFont="1"/>
    <xf numFmtId="166" fontId="1" fillId="0" borderId="0" xfId="0" applyNumberFormat="1" applyFont="1" applyBorder="1"/>
    <xf numFmtId="0" fontId="28" fillId="0" borderId="0" xfId="0" applyFont="1" applyBorder="1" applyAlignment="1">
      <alignment horizontal="right"/>
    </xf>
    <xf numFmtId="0" fontId="28" fillId="0" borderId="0" xfId="0" applyFont="1" applyBorder="1"/>
    <xf numFmtId="14" fontId="28" fillId="3" borderId="12" xfId="0" applyNumberFormat="1" applyFont="1" applyFill="1" applyBorder="1" applyAlignment="1" applyProtection="1">
      <alignment horizontal="center"/>
      <protection locked="0"/>
    </xf>
    <xf numFmtId="49" fontId="28" fillId="0" borderId="20" xfId="0" applyNumberFormat="1" applyFont="1" applyFill="1" applyBorder="1" applyAlignment="1" applyProtection="1">
      <alignment horizontal="center"/>
    </xf>
    <xf numFmtId="0" fontId="28" fillId="3" borderId="0" xfId="0" applyFont="1" applyFill="1" applyBorder="1" applyAlignment="1" applyProtection="1">
      <alignment horizontal="center"/>
      <protection locked="0"/>
    </xf>
    <xf numFmtId="172" fontId="25" fillId="0" borderId="0" xfId="0" applyNumberFormat="1" applyFont="1" applyFill="1" applyBorder="1" applyAlignment="1" applyProtection="1">
      <alignment horizontal="center"/>
      <protection locked="0"/>
    </xf>
    <xf numFmtId="14" fontId="25" fillId="0" borderId="0" xfId="0" applyNumberFormat="1" applyFont="1" applyFill="1" applyBorder="1" applyAlignment="1" applyProtection="1">
      <alignment horizontal="center"/>
      <protection locked="0"/>
    </xf>
    <xf numFmtId="0" fontId="28" fillId="0" borderId="0" xfId="0" applyFont="1" applyFill="1" applyBorder="1" applyAlignment="1">
      <alignment horizontal="right"/>
    </xf>
    <xf numFmtId="14" fontId="25" fillId="0" borderId="2" xfId="0" applyNumberFormat="1" applyFont="1" applyFill="1" applyBorder="1" applyAlignment="1" applyProtection="1">
      <alignment horizontal="center"/>
      <protection locked="0"/>
    </xf>
    <xf numFmtId="172" fontId="25" fillId="0" borderId="0" xfId="0" applyNumberFormat="1" applyFont="1" applyAlignment="1">
      <alignment horizontal="center"/>
    </xf>
    <xf numFmtId="0" fontId="25" fillId="0" borderId="27" xfId="0" applyNumberFormat="1" applyFont="1" applyBorder="1" applyAlignment="1">
      <alignment horizontal="center" vertical="center"/>
    </xf>
    <xf numFmtId="0" fontId="28" fillId="0" borderId="16" xfId="0" applyFont="1" applyBorder="1" applyAlignment="1">
      <alignment vertical="center"/>
    </xf>
    <xf numFmtId="167" fontId="25" fillId="3" borderId="16" xfId="0" applyNumberFormat="1" applyFont="1" applyFill="1" applyBorder="1" applyAlignment="1" applyProtection="1">
      <alignment horizontal="center" vertical="center"/>
      <protection locked="0"/>
    </xf>
    <xf numFmtId="167" fontId="25" fillId="11" borderId="16" xfId="0" applyNumberFormat="1" applyFont="1" applyFill="1" applyBorder="1" applyAlignment="1" applyProtection="1">
      <alignment horizontal="center" vertical="center"/>
      <protection locked="0"/>
    </xf>
    <xf numFmtId="167" fontId="25" fillId="11" borderId="28" xfId="0" applyNumberFormat="1" applyFont="1" applyFill="1" applyBorder="1" applyAlignment="1" applyProtection="1">
      <alignment horizontal="center" vertical="center"/>
      <protection locked="0"/>
    </xf>
    <xf numFmtId="0" fontId="28" fillId="0" borderId="16" xfId="2" applyFont="1" applyBorder="1" applyAlignment="1">
      <alignment vertical="center"/>
    </xf>
    <xf numFmtId="4" fontId="25" fillId="3" borderId="16" xfId="0" applyNumberFormat="1" applyFont="1" applyFill="1" applyBorder="1" applyAlignment="1" applyProtection="1">
      <alignment horizontal="center" vertical="center"/>
      <protection locked="0"/>
    </xf>
    <xf numFmtId="4" fontId="25" fillId="11" borderId="16" xfId="0" applyNumberFormat="1" applyFont="1" applyFill="1" applyBorder="1" applyAlignment="1" applyProtection="1">
      <alignment horizontal="center" vertical="center"/>
      <protection locked="0"/>
    </xf>
    <xf numFmtId="3" fontId="25" fillId="3" borderId="16" xfId="0" applyNumberFormat="1" applyFont="1" applyFill="1" applyBorder="1" applyAlignment="1" applyProtection="1">
      <alignment horizontal="center" vertical="center"/>
      <protection locked="0"/>
    </xf>
    <xf numFmtId="3" fontId="25" fillId="11" borderId="16" xfId="0" applyNumberFormat="1" applyFont="1" applyFill="1" applyBorder="1" applyAlignment="1" applyProtection="1">
      <alignment horizontal="center" vertical="center"/>
      <protection locked="0"/>
    </xf>
    <xf numFmtId="0" fontId="28" fillId="0" borderId="16" xfId="0" applyFont="1" applyFill="1" applyBorder="1" applyAlignment="1">
      <alignment vertical="center"/>
    </xf>
    <xf numFmtId="3" fontId="25" fillId="4" borderId="16" xfId="0" applyNumberFormat="1" applyFont="1" applyFill="1" applyBorder="1" applyAlignment="1" applyProtection="1">
      <alignment horizontal="center" vertical="center"/>
    </xf>
    <xf numFmtId="4" fontId="25" fillId="4" borderId="16" xfId="0" applyNumberFormat="1" applyFont="1" applyFill="1" applyBorder="1" applyAlignment="1" applyProtection="1">
      <alignment horizontal="center" vertical="center"/>
    </xf>
    <xf numFmtId="174" fontId="25" fillId="0" borderId="16" xfId="0" applyNumberFormat="1" applyFont="1" applyFill="1" applyBorder="1" applyAlignment="1" applyProtection="1">
      <alignment horizontal="center" vertical="center"/>
    </xf>
    <xf numFmtId="174" fontId="25" fillId="11" borderId="16" xfId="0" applyNumberFormat="1" applyFont="1" applyFill="1" applyBorder="1" applyAlignment="1" applyProtection="1">
      <alignment horizontal="center" vertical="center"/>
      <protection locked="0"/>
    </xf>
    <xf numFmtId="174" fontId="25" fillId="3" borderId="16" xfId="0" applyNumberFormat="1" applyFont="1" applyFill="1" applyBorder="1" applyAlignment="1" applyProtection="1">
      <alignment horizontal="center" vertical="center"/>
      <protection locked="0"/>
    </xf>
    <xf numFmtId="167" fontId="25" fillId="0" borderId="16" xfId="0" applyNumberFormat="1" applyFont="1" applyFill="1" applyBorder="1" applyAlignment="1" applyProtection="1">
      <alignment horizontal="center" vertical="center"/>
    </xf>
    <xf numFmtId="167" fontId="25" fillId="8" borderId="16" xfId="0" applyNumberFormat="1" applyFont="1" applyFill="1" applyBorder="1" applyAlignment="1" applyProtection="1">
      <alignment horizontal="center" vertical="center"/>
      <protection locked="0"/>
    </xf>
    <xf numFmtId="0" fontId="28" fillId="9" borderId="16" xfId="0" applyFont="1" applyFill="1" applyBorder="1" applyAlignment="1">
      <alignment vertical="center"/>
    </xf>
    <xf numFmtId="170" fontId="25" fillId="0" borderId="16" xfId="0" applyNumberFormat="1" applyFont="1" applyFill="1" applyBorder="1" applyAlignment="1" applyProtection="1">
      <alignment horizontal="center" vertical="center"/>
    </xf>
    <xf numFmtId="167" fontId="25" fillId="0" borderId="16" xfId="0" applyNumberFormat="1" applyFont="1" applyFill="1" applyBorder="1" applyAlignment="1" applyProtection="1">
      <alignment horizontal="center" vertical="center"/>
      <protection locked="0"/>
    </xf>
    <xf numFmtId="0" fontId="28" fillId="0" borderId="30" xfId="0" applyFont="1" applyFill="1" applyBorder="1" applyAlignment="1">
      <alignment vertical="center"/>
    </xf>
    <xf numFmtId="175" fontId="25" fillId="0" borderId="30" xfId="0" applyNumberFormat="1" applyFont="1" applyFill="1" applyBorder="1" applyAlignment="1" applyProtection="1">
      <alignment horizontal="center" vertical="center"/>
    </xf>
    <xf numFmtId="175" fontId="25" fillId="0" borderId="30" xfId="0" applyNumberFormat="1" applyFont="1" applyFill="1" applyBorder="1" applyAlignment="1" applyProtection="1">
      <alignment horizontal="center" vertical="center"/>
      <protection locked="0"/>
    </xf>
    <xf numFmtId="175" fontId="25" fillId="3" borderId="30" xfId="0" applyNumberFormat="1" applyFont="1" applyFill="1" applyBorder="1" applyAlignment="1" applyProtection="1">
      <alignment horizontal="center" vertical="center"/>
      <protection locked="0"/>
    </xf>
    <xf numFmtId="175" fontId="25" fillId="11" borderId="30" xfId="0" applyNumberFormat="1" applyFont="1" applyFill="1" applyBorder="1" applyAlignment="1" applyProtection="1">
      <alignment horizontal="center" vertical="center"/>
      <protection locked="0"/>
    </xf>
    <xf numFmtId="0" fontId="28" fillId="0" borderId="0" xfId="0" applyFont="1" applyBorder="1" applyAlignment="1">
      <alignment horizontal="center"/>
    </xf>
    <xf numFmtId="0" fontId="25" fillId="0" borderId="27" xfId="0" applyFont="1" applyBorder="1"/>
    <xf numFmtId="0" fontId="25" fillId="0" borderId="16" xfId="0" applyFont="1" applyBorder="1"/>
    <xf numFmtId="0" fontId="25" fillId="0" borderId="29" xfId="0" applyNumberFormat="1" applyFont="1" applyBorder="1" applyAlignment="1">
      <alignment horizontal="center" vertical="center"/>
    </xf>
    <xf numFmtId="0" fontId="28" fillId="0" borderId="30" xfId="0" applyFont="1" applyBorder="1" applyAlignment="1">
      <alignment vertical="center"/>
    </xf>
    <xf numFmtId="167" fontId="25" fillId="3" borderId="30" xfId="0" applyNumberFormat="1" applyFont="1" applyFill="1" applyBorder="1" applyAlignment="1" applyProtection="1">
      <alignment horizontal="center" vertical="center"/>
      <protection locked="0"/>
    </xf>
    <xf numFmtId="167" fontId="25" fillId="11" borderId="30" xfId="0" applyNumberFormat="1" applyFont="1" applyFill="1" applyBorder="1" applyAlignment="1" applyProtection="1">
      <alignment horizontal="center" vertical="center"/>
      <protection locked="0"/>
    </xf>
    <xf numFmtId="167" fontId="25" fillId="11" borderId="31" xfId="0" applyNumberFormat="1" applyFont="1" applyFill="1" applyBorder="1" applyAlignment="1" applyProtection="1">
      <alignment horizontal="center" vertical="center"/>
      <protection locked="0"/>
    </xf>
    <xf numFmtId="0" fontId="34" fillId="0" borderId="0" xfId="0" applyFont="1"/>
    <xf numFmtId="0" fontId="32" fillId="0" borderId="0" xfId="0" applyFont="1"/>
    <xf numFmtId="0" fontId="28" fillId="0" borderId="0" xfId="12" applyFont="1"/>
    <xf numFmtId="0" fontId="25" fillId="0" borderId="0" xfId="12" applyFont="1"/>
    <xf numFmtId="0" fontId="25" fillId="0" borderId="0" xfId="12" applyFont="1" applyAlignment="1">
      <alignment horizontal="center"/>
    </xf>
    <xf numFmtId="172" fontId="25" fillId="0" borderId="0" xfId="12" applyNumberFormat="1" applyFont="1"/>
    <xf numFmtId="167" fontId="25" fillId="0" borderId="0" xfId="12" applyNumberFormat="1" applyFont="1"/>
    <xf numFmtId="172" fontId="25" fillId="0" borderId="0" xfId="12" applyNumberFormat="1" applyFont="1" applyAlignment="1">
      <alignment horizontal="center"/>
    </xf>
    <xf numFmtId="49" fontId="25" fillId="0" borderId="0" xfId="12" applyNumberFormat="1" applyFont="1"/>
    <xf numFmtId="166" fontId="1" fillId="0" borderId="0" xfId="12" applyNumberFormat="1" applyFont="1"/>
    <xf numFmtId="0" fontId="28" fillId="0" borderId="16" xfId="12" applyFont="1" applyBorder="1" applyAlignment="1">
      <alignment horizontal="left" vertical="center"/>
    </xf>
    <xf numFmtId="167" fontId="25" fillId="0" borderId="16" xfId="12" applyNumberFormat="1" applyFont="1" applyFill="1" applyBorder="1" applyAlignment="1" applyProtection="1">
      <alignment horizontal="center" vertical="center"/>
    </xf>
    <xf numFmtId="0" fontId="28" fillId="0" borderId="37" xfId="12" applyFont="1" applyBorder="1" applyAlignment="1">
      <alignment horizontal="left" vertical="center"/>
    </xf>
    <xf numFmtId="167" fontId="25" fillId="0" borderId="37" xfId="12" applyNumberFormat="1" applyFont="1" applyFill="1" applyBorder="1" applyAlignment="1" applyProtection="1">
      <alignment horizontal="center" vertical="center"/>
    </xf>
    <xf numFmtId="0" fontId="28" fillId="0" borderId="38" xfId="12" applyFont="1" applyBorder="1" applyAlignment="1">
      <alignment horizontal="left" vertical="center"/>
    </xf>
    <xf numFmtId="167" fontId="25" fillId="0" borderId="38" xfId="12" applyNumberFormat="1" applyFont="1" applyFill="1" applyBorder="1" applyAlignment="1" applyProtection="1">
      <alignment horizontal="center" vertical="center"/>
    </xf>
    <xf numFmtId="0" fontId="28" fillId="0" borderId="38" xfId="12" applyFont="1" applyBorder="1" applyAlignment="1">
      <alignment horizontal="left"/>
    </xf>
    <xf numFmtId="167" fontId="25" fillId="0" borderId="38" xfId="12" applyNumberFormat="1" applyFont="1" applyFill="1" applyBorder="1" applyAlignment="1" applyProtection="1">
      <alignment horizontal="center"/>
    </xf>
    <xf numFmtId="0" fontId="28" fillId="0" borderId="16" xfId="12" applyFont="1" applyBorder="1"/>
    <xf numFmtId="167" fontId="25" fillId="0" borderId="16" xfId="12" applyNumberFormat="1" applyFont="1" applyBorder="1" applyAlignment="1">
      <alignment horizontal="center"/>
    </xf>
    <xf numFmtId="0" fontId="28" fillId="0" borderId="37" xfId="12" applyFont="1" applyBorder="1"/>
    <xf numFmtId="167" fontId="25" fillId="0" borderId="37" xfId="12" applyNumberFormat="1" applyFont="1" applyBorder="1" applyAlignment="1">
      <alignment horizontal="center"/>
    </xf>
    <xf numFmtId="10" fontId="25" fillId="0" borderId="16" xfId="12" applyNumberFormat="1" applyFont="1" applyBorder="1" applyAlignment="1" applyProtection="1">
      <alignment horizontal="center" wrapText="1"/>
    </xf>
    <xf numFmtId="10" fontId="28" fillId="0" borderId="16" xfId="12" applyNumberFormat="1" applyFont="1" applyBorder="1" applyAlignment="1">
      <alignment horizontal="center" wrapText="1"/>
    </xf>
    <xf numFmtId="10" fontId="28" fillId="8" borderId="16" xfId="12" applyNumberFormat="1" applyFont="1" applyFill="1" applyBorder="1" applyAlignment="1" applyProtection="1">
      <alignment horizontal="center" wrapText="1"/>
      <protection locked="0"/>
    </xf>
    <xf numFmtId="167" fontId="25" fillId="0" borderId="16" xfId="12" applyNumberFormat="1" applyFont="1" applyBorder="1" applyAlignment="1">
      <alignment horizontal="center" wrapText="1"/>
    </xf>
    <xf numFmtId="0" fontId="28" fillId="0" borderId="1" xfId="0" applyFont="1" applyBorder="1"/>
    <xf numFmtId="0" fontId="28" fillId="0" borderId="0" xfId="0" applyFont="1" applyBorder="1" applyProtection="1"/>
    <xf numFmtId="172" fontId="28" fillId="0" borderId="0" xfId="0" applyNumberFormat="1" applyFont="1" applyFill="1" applyBorder="1" applyAlignment="1" applyProtection="1">
      <alignment horizontal="center"/>
    </xf>
    <xf numFmtId="0" fontId="28" fillId="0" borderId="0" xfId="0" applyFont="1" applyBorder="1" applyAlignment="1" applyProtection="1">
      <alignment horizontal="right"/>
    </xf>
    <xf numFmtId="171" fontId="28" fillId="0" borderId="0" xfId="0" applyNumberFormat="1" applyFont="1" applyFill="1" applyBorder="1" applyAlignment="1" applyProtection="1">
      <alignment horizontal="center"/>
    </xf>
    <xf numFmtId="0" fontId="25" fillId="0" borderId="0" xfId="0" applyFont="1" applyBorder="1" applyAlignment="1" applyProtection="1"/>
    <xf numFmtId="0" fontId="25" fillId="0" borderId="0" xfId="0" applyFont="1" applyFill="1" applyBorder="1" applyAlignment="1" applyProtection="1">
      <alignment horizontal="left"/>
    </xf>
    <xf numFmtId="164" fontId="28" fillId="0" borderId="0" xfId="0" applyNumberFormat="1" applyFont="1" applyBorder="1" applyAlignment="1">
      <alignment horizontal="center"/>
    </xf>
    <xf numFmtId="164" fontId="31" fillId="7" borderId="0" xfId="0" applyNumberFormat="1" applyFont="1" applyFill="1" applyBorder="1" applyAlignment="1" applyProtection="1">
      <alignment horizontal="center"/>
    </xf>
    <xf numFmtId="165" fontId="25" fillId="0" borderId="0" xfId="0" applyNumberFormat="1" applyFont="1" applyFill="1" applyBorder="1" applyAlignment="1" applyProtection="1">
      <alignment horizontal="center"/>
    </xf>
    <xf numFmtId="165" fontId="25" fillId="0" borderId="0" xfId="0" applyNumberFormat="1" applyFont="1" applyBorder="1" applyAlignment="1" applyProtection="1">
      <alignment horizontal="center"/>
    </xf>
    <xf numFmtId="165" fontId="25" fillId="0" borderId="2" xfId="0" applyNumberFormat="1" applyFont="1" applyBorder="1" applyAlignment="1" applyProtection="1">
      <alignment horizontal="center"/>
    </xf>
    <xf numFmtId="2" fontId="25" fillId="0" borderId="0" xfId="0" applyNumberFormat="1" applyFont="1" applyFill="1" applyBorder="1" applyAlignment="1" applyProtection="1">
      <alignment horizontal="center"/>
    </xf>
    <xf numFmtId="2" fontId="25" fillId="0" borderId="0" xfId="0" applyNumberFormat="1" applyFont="1" applyBorder="1" applyAlignment="1" applyProtection="1">
      <alignment horizontal="center"/>
    </xf>
    <xf numFmtId="2" fontId="25" fillId="0" borderId="2" xfId="0" applyNumberFormat="1" applyFont="1" applyBorder="1" applyAlignment="1" applyProtection="1">
      <alignment horizontal="center"/>
    </xf>
    <xf numFmtId="165" fontId="25" fillId="0" borderId="2" xfId="0" applyNumberFormat="1" applyFont="1" applyFill="1" applyBorder="1" applyAlignment="1" applyProtection="1">
      <alignment horizontal="center"/>
    </xf>
    <xf numFmtId="164" fontId="25" fillId="0" borderId="0" xfId="0" applyNumberFormat="1" applyFont="1" applyFill="1" applyBorder="1" applyAlignment="1" applyProtection="1">
      <alignment horizontal="center"/>
    </xf>
    <xf numFmtId="0" fontId="25" fillId="0" borderId="0" xfId="0" applyFont="1" applyFill="1" applyBorder="1" applyAlignment="1" applyProtection="1">
      <alignment horizontal="center"/>
    </xf>
    <xf numFmtId="0" fontId="25" fillId="0" borderId="0" xfId="0" applyFont="1" applyBorder="1" applyAlignment="1" applyProtection="1">
      <alignment horizontal="center"/>
    </xf>
    <xf numFmtId="0" fontId="25" fillId="0" borderId="2" xfId="0" applyFont="1" applyBorder="1" applyAlignment="1" applyProtection="1">
      <alignment horizontal="center"/>
    </xf>
    <xf numFmtId="165" fontId="31" fillId="7" borderId="0" xfId="0" applyNumberFormat="1" applyFont="1" applyFill="1" applyBorder="1" applyAlignment="1" applyProtection="1">
      <alignment horizontal="center"/>
    </xf>
    <xf numFmtId="165" fontId="31" fillId="7" borderId="2" xfId="0" applyNumberFormat="1" applyFont="1" applyFill="1" applyBorder="1" applyAlignment="1" applyProtection="1">
      <alignment horizontal="center"/>
    </xf>
    <xf numFmtId="164" fontId="25" fillId="0" borderId="0" xfId="0" applyNumberFormat="1" applyFont="1" applyBorder="1" applyAlignment="1">
      <alignment horizontal="right"/>
    </xf>
    <xf numFmtId="164" fontId="25" fillId="0" borderId="0" xfId="0" applyNumberFormat="1" applyFont="1" applyBorder="1" applyAlignment="1">
      <alignment horizontal="center"/>
    </xf>
    <xf numFmtId="164" fontId="25" fillId="0" borderId="0" xfId="0" applyNumberFormat="1" applyFont="1" applyFill="1" applyBorder="1" applyAlignment="1">
      <alignment horizontal="left"/>
    </xf>
    <xf numFmtId="0" fontId="25" fillId="0" borderId="0" xfId="0" applyFont="1" applyFill="1" applyBorder="1" applyAlignment="1">
      <alignment horizontal="center"/>
    </xf>
    <xf numFmtId="0" fontId="28" fillId="0" borderId="9" xfId="0" applyFont="1" applyBorder="1"/>
    <xf numFmtId="0" fontId="28" fillId="0" borderId="5" xfId="0" applyFont="1" applyBorder="1"/>
    <xf numFmtId="0" fontId="25" fillId="0" borderId="4" xfId="0" applyFont="1" applyBorder="1"/>
    <xf numFmtId="0" fontId="28" fillId="0" borderId="1" xfId="0" applyFont="1" applyBorder="1" applyAlignment="1">
      <alignment horizontal="left" indent="1"/>
    </xf>
    <xf numFmtId="0" fontId="28" fillId="0" borderId="18" xfId="0" applyFont="1" applyBorder="1" applyAlignment="1">
      <alignment horizontal="left" indent="1"/>
    </xf>
    <xf numFmtId="0" fontId="25" fillId="0" borderId="2" xfId="0" applyFont="1" applyFill="1" applyBorder="1" applyProtection="1"/>
    <xf numFmtId="0" fontId="25" fillId="0" borderId="1" xfId="0" applyFont="1" applyFill="1" applyBorder="1"/>
    <xf numFmtId="0" fontId="25" fillId="0" borderId="7" xfId="0" applyFont="1" applyFill="1" applyBorder="1"/>
    <xf numFmtId="0" fontId="25" fillId="0" borderId="6" xfId="0" applyFont="1" applyBorder="1"/>
    <xf numFmtId="0" fontId="25" fillId="0" borderId="3" xfId="0" applyFont="1" applyFill="1" applyBorder="1"/>
    <xf numFmtId="0" fontId="25" fillId="0" borderId="0" xfId="0" applyFont="1" applyFill="1"/>
    <xf numFmtId="0" fontId="25" fillId="0" borderId="1" xfId="0" applyFont="1" applyBorder="1" applyAlignment="1" applyProtection="1">
      <alignment horizontal="center"/>
    </xf>
    <xf numFmtId="171" fontId="28" fillId="0" borderId="12" xfId="0" applyNumberFormat="1" applyFont="1" applyFill="1" applyBorder="1" applyAlignment="1" applyProtection="1">
      <alignment horizontal="center"/>
    </xf>
    <xf numFmtId="49" fontId="25" fillId="0" borderId="2" xfId="0" applyNumberFormat="1" applyFont="1" applyBorder="1" applyAlignment="1">
      <alignment horizontal="center"/>
    </xf>
    <xf numFmtId="0" fontId="25" fillId="0" borderId="2" xfId="0" applyFont="1" applyFill="1" applyBorder="1" applyAlignment="1" applyProtection="1">
      <alignment horizontal="left"/>
    </xf>
    <xf numFmtId="167" fontId="34" fillId="0" borderId="0" xfId="0" applyNumberFormat="1" applyFont="1" applyFill="1" applyBorder="1" applyAlignment="1" applyProtection="1">
      <alignment horizontal="center"/>
    </xf>
    <xf numFmtId="167" fontId="31" fillId="10" borderId="0" xfId="0" applyNumberFormat="1" applyFont="1" applyFill="1" applyBorder="1" applyAlignment="1" applyProtection="1">
      <alignment horizontal="center"/>
    </xf>
    <xf numFmtId="166" fontId="31" fillId="7" borderId="13" xfId="0" applyNumberFormat="1" applyFont="1" applyFill="1" applyBorder="1" applyAlignment="1" applyProtection="1">
      <alignment horizontal="center"/>
    </xf>
    <xf numFmtId="165" fontId="28" fillId="0" borderId="0" xfId="0" applyNumberFormat="1" applyFont="1" applyBorder="1" applyAlignment="1" applyProtection="1">
      <alignment horizontal="center"/>
    </xf>
    <xf numFmtId="0" fontId="25" fillId="0" borderId="12" xfId="0" applyFont="1" applyBorder="1" applyAlignment="1" applyProtection="1"/>
    <xf numFmtId="164" fontId="25" fillId="0" borderId="12" xfId="0" applyNumberFormat="1" applyFont="1" applyBorder="1" applyAlignment="1" applyProtection="1">
      <alignment horizontal="center"/>
    </xf>
    <xf numFmtId="164" fontId="25" fillId="0" borderId="0" xfId="0" applyNumberFormat="1" applyFont="1" applyBorder="1" applyAlignment="1" applyProtection="1">
      <alignment horizontal="center"/>
    </xf>
    <xf numFmtId="0" fontId="28" fillId="0" borderId="0" xfId="0" applyFont="1" applyFill="1" applyBorder="1" applyAlignment="1" applyProtection="1"/>
    <xf numFmtId="10" fontId="28" fillId="0" borderId="13" xfId="0" applyNumberFormat="1" applyFont="1" applyFill="1" applyBorder="1" applyAlignment="1" applyProtection="1">
      <alignment horizontal="center"/>
    </xf>
    <xf numFmtId="10" fontId="28" fillId="0" borderId="22" xfId="0" applyNumberFormat="1" applyFont="1" applyFill="1" applyBorder="1" applyAlignment="1" applyProtection="1">
      <alignment horizontal="center"/>
    </xf>
    <xf numFmtId="10" fontId="28" fillId="0" borderId="17" xfId="0" applyNumberFormat="1" applyFont="1" applyFill="1" applyBorder="1" applyAlignment="1" applyProtection="1">
      <alignment horizontal="center"/>
    </xf>
    <xf numFmtId="0" fontId="25" fillId="0" borderId="0" xfId="0" applyFont="1" applyBorder="1" applyAlignment="1" applyProtection="1">
      <alignment horizontal="left"/>
    </xf>
    <xf numFmtId="0" fontId="25" fillId="0" borderId="12" xfId="0" applyFont="1" applyBorder="1" applyAlignment="1" applyProtection="1">
      <alignment horizontal="left"/>
    </xf>
    <xf numFmtId="165" fontId="25" fillId="0" borderId="12" xfId="0" applyNumberFormat="1" applyFont="1" applyBorder="1" applyAlignment="1" applyProtection="1">
      <alignment horizontal="center"/>
    </xf>
    <xf numFmtId="164" fontId="28" fillId="0" borderId="15" xfId="0" applyNumberFormat="1" applyFont="1" applyBorder="1" applyAlignment="1" applyProtection="1">
      <alignment horizontal="left"/>
    </xf>
    <xf numFmtId="165" fontId="25" fillId="0" borderId="16" xfId="0" applyNumberFormat="1" applyFont="1" applyBorder="1" applyAlignment="1" applyProtection="1">
      <alignment horizontal="center"/>
    </xf>
    <xf numFmtId="165" fontId="25" fillId="0" borderId="21" xfId="0" applyNumberFormat="1" applyFont="1" applyBorder="1" applyAlignment="1" applyProtection="1">
      <alignment horizontal="center"/>
    </xf>
    <xf numFmtId="165" fontId="25" fillId="0" borderId="15" xfId="0" applyNumberFormat="1" applyFont="1" applyBorder="1" applyAlignment="1" applyProtection="1">
      <alignment horizontal="center"/>
    </xf>
    <xf numFmtId="164" fontId="28" fillId="0" borderId="0" xfId="0" applyNumberFormat="1" applyFont="1" applyBorder="1" applyAlignment="1" applyProtection="1">
      <alignment horizontal="left"/>
    </xf>
    <xf numFmtId="166" fontId="25" fillId="0" borderId="0" xfId="0" applyNumberFormat="1" applyFont="1" applyBorder="1" applyAlignment="1" applyProtection="1">
      <alignment horizontal="center"/>
    </xf>
    <xf numFmtId="168" fontId="25" fillId="0" borderId="0" xfId="0" applyNumberFormat="1" applyFont="1" applyFill="1" applyBorder="1" applyAlignment="1" applyProtection="1">
      <alignment horizontal="center"/>
    </xf>
    <xf numFmtId="0" fontId="25" fillId="0" borderId="12" xfId="0" applyFont="1" applyFill="1" applyBorder="1" applyAlignment="1" applyProtection="1">
      <alignment horizontal="left"/>
    </xf>
    <xf numFmtId="164" fontId="35" fillId="0" borderId="12" xfId="0" applyNumberFormat="1" applyFont="1" applyBorder="1" applyAlignment="1" applyProtection="1">
      <alignment horizontal="center"/>
    </xf>
    <xf numFmtId="0" fontId="25" fillId="0" borderId="25" xfId="0" applyFont="1" applyBorder="1" applyAlignment="1" applyProtection="1">
      <alignment horizontal="center"/>
    </xf>
    <xf numFmtId="170" fontId="29" fillId="7" borderId="22" xfId="0" applyNumberFormat="1" applyFont="1" applyFill="1" applyBorder="1" applyAlignment="1" applyProtection="1">
      <alignment horizontal="center"/>
    </xf>
    <xf numFmtId="0" fontId="34" fillId="0" borderId="0" xfId="0" applyFont="1" applyBorder="1" applyProtection="1"/>
    <xf numFmtId="0" fontId="34" fillId="0" borderId="0" xfId="0" applyFont="1" applyFill="1" applyBorder="1" applyAlignment="1" applyProtection="1">
      <alignment wrapText="1"/>
    </xf>
    <xf numFmtId="164" fontId="28" fillId="0" borderId="0" xfId="0" applyNumberFormat="1" applyFont="1" applyBorder="1" applyAlignment="1" applyProtection="1">
      <alignment horizontal="center"/>
    </xf>
    <xf numFmtId="7" fontId="31" fillId="7" borderId="13" xfId="0" applyNumberFormat="1" applyFont="1" applyFill="1" applyBorder="1" applyAlignment="1" applyProtection="1">
      <alignment horizontal="center"/>
    </xf>
    <xf numFmtId="167" fontId="34" fillId="0" borderId="13" xfId="0" applyNumberFormat="1" applyFont="1" applyFill="1" applyBorder="1" applyAlignment="1" applyProtection="1">
      <alignment horizontal="center"/>
    </xf>
    <xf numFmtId="0" fontId="25" fillId="0" borderId="10" xfId="0" applyFont="1" applyBorder="1" applyAlignment="1">
      <alignment horizontal="center"/>
    </xf>
    <xf numFmtId="0" fontId="25" fillId="0" borderId="1" xfId="0" applyFont="1" applyBorder="1" applyAlignment="1">
      <alignment horizontal="center"/>
    </xf>
    <xf numFmtId="0" fontId="25" fillId="0" borderId="0" xfId="0" applyNumberFormat="1" applyFont="1" applyBorder="1" applyAlignment="1">
      <alignment horizontal="center"/>
    </xf>
    <xf numFmtId="2" fontId="25" fillId="0" borderId="0" xfId="0" applyNumberFormat="1" applyFont="1" applyBorder="1" applyAlignment="1">
      <alignment horizontal="center"/>
    </xf>
    <xf numFmtId="0" fontId="25" fillId="2" borderId="9" xfId="2" applyFont="1" applyFill="1" applyBorder="1" applyAlignment="1">
      <alignment horizontal="center"/>
    </xf>
    <xf numFmtId="0" fontId="25" fillId="2" borderId="4" xfId="2" applyFont="1" applyFill="1" applyBorder="1"/>
    <xf numFmtId="0" fontId="25" fillId="2" borderId="4" xfId="2" applyNumberFormat="1" applyFont="1" applyFill="1" applyBorder="1" applyAlignment="1">
      <alignment horizontal="center"/>
    </xf>
    <xf numFmtId="2" fontId="25" fillId="2" borderId="4" xfId="2" applyNumberFormat="1" applyFont="1" applyFill="1" applyBorder="1" applyAlignment="1">
      <alignment horizontal="center"/>
    </xf>
    <xf numFmtId="0" fontId="25" fillId="2" borderId="5" xfId="2" applyFont="1" applyFill="1" applyBorder="1"/>
    <xf numFmtId="0" fontId="25" fillId="0" borderId="1" xfId="2" applyFont="1" applyBorder="1" applyAlignment="1">
      <alignment horizontal="center"/>
    </xf>
    <xf numFmtId="0" fontId="25" fillId="0" borderId="0" xfId="2" applyFont="1" applyBorder="1" applyAlignment="1">
      <alignment horizontal="center"/>
    </xf>
    <xf numFmtId="0" fontId="28" fillId="0" borderId="0" xfId="2" applyFont="1" applyBorder="1"/>
    <xf numFmtId="167" fontId="25" fillId="0" borderId="0" xfId="2" applyNumberFormat="1" applyFont="1" applyBorder="1"/>
    <xf numFmtId="167" fontId="25" fillId="0" borderId="2" xfId="2" applyNumberFormat="1" applyFont="1" applyBorder="1"/>
    <xf numFmtId="7" fontId="25" fillId="0" borderId="0" xfId="2" applyNumberFormat="1" applyFont="1" applyBorder="1"/>
    <xf numFmtId="7" fontId="25" fillId="0" borderId="2" xfId="2" applyNumberFormat="1" applyFont="1" applyBorder="1"/>
    <xf numFmtId="0" fontId="25" fillId="0" borderId="2" xfId="2" applyFont="1" applyBorder="1"/>
    <xf numFmtId="164" fontId="25" fillId="0" borderId="0" xfId="2" applyNumberFormat="1" applyFont="1" applyBorder="1" applyAlignment="1">
      <alignment horizontal="center"/>
    </xf>
    <xf numFmtId="164" fontId="25" fillId="0" borderId="2" xfId="2" applyNumberFormat="1" applyFont="1" applyBorder="1" applyAlignment="1">
      <alignment horizontal="center"/>
    </xf>
    <xf numFmtId="165" fontId="25" fillId="0" borderId="0" xfId="2" applyNumberFormat="1" applyFont="1" applyBorder="1" applyAlignment="1">
      <alignment horizontal="center"/>
    </xf>
    <xf numFmtId="165" fontId="25" fillId="0" borderId="2" xfId="2" applyNumberFormat="1" applyFont="1" applyBorder="1" applyAlignment="1">
      <alignment horizontal="center"/>
    </xf>
    <xf numFmtId="0" fontId="25" fillId="0" borderId="9" xfId="0" applyFont="1" applyBorder="1"/>
    <xf numFmtId="0" fontId="28" fillId="0" borderId="4" xfId="0" applyFont="1" applyBorder="1" applyProtection="1"/>
    <xf numFmtId="171" fontId="28" fillId="0" borderId="4" xfId="0" applyNumberFormat="1" applyFont="1" applyFill="1" applyBorder="1" applyAlignment="1" applyProtection="1">
      <alignment horizontal="center"/>
    </xf>
    <xf numFmtId="0" fontId="25" fillId="0" borderId="5" xfId="0" applyFont="1" applyBorder="1"/>
    <xf numFmtId="166" fontId="25" fillId="0" borderId="0" xfId="0" applyNumberFormat="1" applyFont="1" applyBorder="1" applyAlignment="1">
      <alignment horizontal="center"/>
    </xf>
    <xf numFmtId="172" fontId="34" fillId="0" borderId="0" xfId="0" applyNumberFormat="1" applyFont="1"/>
    <xf numFmtId="0" fontId="34" fillId="0" borderId="0" xfId="0" applyFont="1" applyAlignment="1">
      <alignment horizontal="center"/>
    </xf>
    <xf numFmtId="169" fontId="31" fillId="7" borderId="0" xfId="1" applyNumberFormat="1" applyFont="1" applyFill="1" applyBorder="1" applyAlignment="1" applyProtection="1">
      <alignment horizontal="center"/>
    </xf>
    <xf numFmtId="42" fontId="25" fillId="0" borderId="0" xfId="0" applyNumberFormat="1" applyFont="1" applyBorder="1" applyAlignment="1" applyProtection="1">
      <alignment horizontal="center"/>
    </xf>
    <xf numFmtId="168" fontId="31" fillId="7" borderId="0" xfId="1" applyNumberFormat="1" applyFont="1" applyFill="1" applyBorder="1" applyAlignment="1" applyProtection="1">
      <alignment horizontal="center"/>
    </xf>
    <xf numFmtId="42" fontId="25" fillId="0" borderId="0" xfId="0" applyNumberFormat="1" applyFont="1" applyBorder="1" applyAlignment="1">
      <alignment horizontal="center"/>
    </xf>
    <xf numFmtId="0" fontId="25" fillId="0" borderId="3" xfId="0" applyFont="1" applyBorder="1"/>
    <xf numFmtId="0" fontId="25" fillId="0" borderId="0" xfId="0" applyFont="1" applyFill="1" applyAlignment="1">
      <alignment horizontal="center"/>
    </xf>
    <xf numFmtId="172" fontId="25" fillId="0" borderId="0" xfId="0" applyNumberFormat="1" applyFont="1" applyFill="1"/>
    <xf numFmtId="0" fontId="32" fillId="0" borderId="7" xfId="0" applyFont="1" applyBorder="1" applyProtection="1"/>
    <xf numFmtId="167" fontId="25" fillId="0" borderId="4" xfId="0" applyNumberFormat="1" applyFont="1" applyFill="1" applyBorder="1" applyProtection="1"/>
    <xf numFmtId="0" fontId="25" fillId="0" borderId="4" xfId="0" applyFont="1" applyFill="1" applyBorder="1" applyProtection="1"/>
    <xf numFmtId="0" fontId="25" fillId="0" borderId="5" xfId="0" applyFont="1" applyFill="1" applyBorder="1" applyProtection="1"/>
    <xf numFmtId="0" fontId="25" fillId="0" borderId="1" xfId="0" applyFont="1" applyBorder="1" applyProtection="1"/>
    <xf numFmtId="0" fontId="25" fillId="0" borderId="1" xfId="0" applyFont="1" applyBorder="1" applyAlignment="1">
      <alignment vertical="center"/>
    </xf>
    <xf numFmtId="0" fontId="34" fillId="0" borderId="4" xfId="0" applyFont="1" applyBorder="1"/>
    <xf numFmtId="0" fontId="32" fillId="0" borderId="7" xfId="0" applyFont="1" applyBorder="1"/>
    <xf numFmtId="0" fontId="34" fillId="0" borderId="6" xfId="0" applyFont="1" applyBorder="1"/>
    <xf numFmtId="167" fontId="25" fillId="0" borderId="0" xfId="12" applyNumberFormat="1" applyFont="1" applyBorder="1" applyAlignment="1">
      <alignment horizontal="center"/>
    </xf>
    <xf numFmtId="0" fontId="25" fillId="0" borderId="0" xfId="12" applyFont="1" applyFill="1"/>
    <xf numFmtId="0" fontId="25" fillId="0" borderId="0" xfId="12" applyFont="1" applyFill="1" applyAlignment="1">
      <alignment horizontal="center"/>
    </xf>
    <xf numFmtId="172" fontId="25" fillId="0" borderId="0" xfId="12" applyNumberFormat="1" applyFont="1" applyFill="1" applyAlignment="1">
      <alignment horizontal="center"/>
    </xf>
    <xf numFmtId="167" fontId="25" fillId="0" borderId="0" xfId="12" applyNumberFormat="1" applyFont="1" applyFill="1"/>
    <xf numFmtId="166" fontId="1" fillId="0" borderId="0" xfId="12" applyNumberFormat="1" applyFont="1" applyFill="1"/>
    <xf numFmtId="0" fontId="25" fillId="0" borderId="1" xfId="12" applyFont="1" applyBorder="1"/>
    <xf numFmtId="0" fontId="28" fillId="0" borderId="0" xfId="12" applyFont="1" applyBorder="1" applyAlignment="1">
      <alignment horizontal="right"/>
    </xf>
    <xf numFmtId="0" fontId="25" fillId="0" borderId="0" xfId="12" applyFont="1" applyBorder="1"/>
    <xf numFmtId="14" fontId="28" fillId="0" borderId="20" xfId="12" applyNumberFormat="1" applyFont="1" applyBorder="1" applyAlignment="1">
      <alignment horizontal="center"/>
    </xf>
    <xf numFmtId="172" fontId="25" fillId="0" borderId="0" xfId="12" applyNumberFormat="1" applyFont="1" applyBorder="1" applyAlignment="1">
      <alignment horizontal="center"/>
    </xf>
    <xf numFmtId="14" fontId="25" fillId="0" borderId="0" xfId="12" applyNumberFormat="1" applyFont="1" applyBorder="1" applyAlignment="1">
      <alignment horizontal="center"/>
    </xf>
    <xf numFmtId="172" fontId="25" fillId="0" borderId="2" xfId="12" applyNumberFormat="1" applyFont="1" applyBorder="1"/>
    <xf numFmtId="0" fontId="28" fillId="0" borderId="1" xfId="12" quotePrefix="1" applyNumberFormat="1" applyFont="1" applyBorder="1" applyAlignment="1">
      <alignment horizontal="center"/>
    </xf>
    <xf numFmtId="167" fontId="25" fillId="0" borderId="2" xfId="12" applyNumberFormat="1" applyFont="1" applyBorder="1" applyAlignment="1">
      <alignment horizontal="center"/>
    </xf>
    <xf numFmtId="167" fontId="25" fillId="0" borderId="0" xfId="12" applyNumberFormat="1" applyFont="1" applyBorder="1"/>
    <xf numFmtId="0" fontId="25" fillId="0" borderId="2" xfId="12" applyFont="1" applyBorder="1"/>
    <xf numFmtId="0" fontId="32" fillId="0" borderId="7" xfId="12" applyFont="1" applyBorder="1"/>
    <xf numFmtId="0" fontId="25" fillId="0" borderId="6" xfId="12" applyFont="1" applyBorder="1"/>
    <xf numFmtId="0" fontId="25" fillId="0" borderId="3" xfId="12" applyFont="1" applyBorder="1"/>
    <xf numFmtId="167" fontId="25" fillId="0" borderId="16" xfId="12" applyNumberFormat="1" applyFont="1" applyFill="1" applyBorder="1" applyAlignment="1" applyProtection="1">
      <alignment horizontal="center"/>
    </xf>
    <xf numFmtId="0" fontId="28" fillId="0" borderId="0" xfId="12" applyFont="1" applyBorder="1" applyAlignment="1">
      <alignment horizontal="left"/>
    </xf>
    <xf numFmtId="0" fontId="25" fillId="0" borderId="0" xfId="12" applyFont="1" applyAlignment="1">
      <alignment horizontal="left"/>
    </xf>
    <xf numFmtId="10" fontId="25" fillId="0" borderId="16" xfId="12" applyNumberFormat="1" applyFont="1" applyFill="1" applyBorder="1" applyAlignment="1" applyProtection="1">
      <alignment horizontal="center" vertical="center"/>
    </xf>
    <xf numFmtId="167" fontId="25" fillId="0" borderId="0" xfId="12" applyNumberFormat="1" applyFont="1" applyFill="1" applyBorder="1" applyAlignment="1" applyProtection="1">
      <alignment horizontal="center" vertical="center"/>
    </xf>
    <xf numFmtId="167" fontId="25" fillId="0" borderId="0" xfId="12" applyNumberFormat="1" applyFont="1" applyFill="1" applyBorder="1" applyAlignment="1" applyProtection="1">
      <alignment horizontal="center"/>
    </xf>
    <xf numFmtId="0" fontId="29" fillId="0" borderId="0" xfId="12" applyFont="1" applyFill="1" applyBorder="1" applyAlignment="1">
      <alignment horizontal="center"/>
    </xf>
    <xf numFmtId="167" fontId="29" fillId="0" borderId="0" xfId="12" applyNumberFormat="1" applyFont="1" applyFill="1" applyBorder="1" applyAlignment="1" applyProtection="1">
      <alignment horizontal="center" vertical="center"/>
    </xf>
    <xf numFmtId="0" fontId="29" fillId="0" borderId="2" xfId="12" applyFont="1" applyFill="1" applyBorder="1" applyAlignment="1">
      <alignment horizontal="center"/>
    </xf>
    <xf numFmtId="167" fontId="25" fillId="0" borderId="2" xfId="12" applyNumberFormat="1" applyFont="1" applyFill="1" applyBorder="1" applyAlignment="1" applyProtection="1">
      <alignment horizontal="center" vertical="center"/>
    </xf>
    <xf numFmtId="167" fontId="29" fillId="0" borderId="2" xfId="12" applyNumberFormat="1" applyFont="1" applyFill="1" applyBorder="1" applyAlignment="1" applyProtection="1">
      <alignment horizontal="center" vertical="center"/>
    </xf>
    <xf numFmtId="167" fontId="25" fillId="0" borderId="2" xfId="12" applyNumberFormat="1" applyFont="1" applyFill="1" applyBorder="1" applyAlignment="1" applyProtection="1">
      <alignment horizontal="center"/>
    </xf>
    <xf numFmtId="167" fontId="31" fillId="6" borderId="16" xfId="12" applyNumberFormat="1" applyFont="1" applyFill="1" applyBorder="1" applyAlignment="1" applyProtection="1">
      <alignment horizontal="center"/>
    </xf>
    <xf numFmtId="167" fontId="9" fillId="0" borderId="16" xfId="12" applyNumberFormat="1" applyFont="1" applyFill="1" applyBorder="1" applyAlignment="1" applyProtection="1">
      <alignment horizontal="center" vertical="center"/>
    </xf>
    <xf numFmtId="167" fontId="9" fillId="0" borderId="0" xfId="12" applyNumberFormat="1" applyFont="1" applyFill="1" applyBorder="1" applyAlignment="1" applyProtection="1">
      <alignment horizontal="center" vertical="center"/>
    </xf>
    <xf numFmtId="167" fontId="9" fillId="0" borderId="2" xfId="12" applyNumberFormat="1" applyFont="1" applyFill="1" applyBorder="1" applyAlignment="1" applyProtection="1">
      <alignment horizontal="center" vertical="center"/>
    </xf>
    <xf numFmtId="0" fontId="1" fillId="0" borderId="0" xfId="12" applyFont="1" applyFill="1"/>
    <xf numFmtId="0" fontId="1" fillId="0" borderId="0" xfId="12" applyFont="1" applyFill="1" applyAlignment="1">
      <alignment horizontal="center"/>
    </xf>
    <xf numFmtId="167" fontId="1" fillId="0" borderId="0" xfId="12" applyNumberFormat="1" applyFont="1" applyFill="1"/>
    <xf numFmtId="167" fontId="1" fillId="0" borderId="16" xfId="12" applyNumberFormat="1" applyFont="1" applyFill="1" applyBorder="1" applyAlignment="1" applyProtection="1">
      <alignment horizontal="center" vertical="center"/>
    </xf>
    <xf numFmtId="171" fontId="28" fillId="0" borderId="40" xfId="0" applyNumberFormat="1" applyFont="1" applyFill="1" applyBorder="1" applyAlignment="1" applyProtection="1">
      <alignment horizontal="center"/>
    </xf>
    <xf numFmtId="0" fontId="28" fillId="0" borderId="0" xfId="12" applyFont="1" applyBorder="1" applyAlignment="1">
      <alignment horizontal="left" wrapText="1"/>
    </xf>
    <xf numFmtId="0" fontId="27" fillId="0" borderId="0" xfId="2" applyFont="1" applyFill="1" applyBorder="1" applyAlignment="1"/>
    <xf numFmtId="0" fontId="27" fillId="0" borderId="2" xfId="2" applyFont="1" applyFill="1" applyBorder="1" applyAlignment="1"/>
    <xf numFmtId="172" fontId="25" fillId="0" borderId="3" xfId="12" applyNumberFormat="1" applyFont="1" applyBorder="1"/>
    <xf numFmtId="167" fontId="28" fillId="11" borderId="16" xfId="12" applyNumberFormat="1" applyFont="1" applyFill="1" applyBorder="1" applyAlignment="1" applyProtection="1">
      <alignment horizontal="center" vertical="center"/>
    </xf>
    <xf numFmtId="167" fontId="25" fillId="11" borderId="16" xfId="12" applyNumberFormat="1" applyFont="1" applyFill="1" applyBorder="1" applyAlignment="1" applyProtection="1">
      <alignment horizontal="center"/>
    </xf>
    <xf numFmtId="170" fontId="25" fillId="8" borderId="16" xfId="0" applyNumberFormat="1" applyFont="1" applyFill="1" applyBorder="1" applyAlignment="1" applyProtection="1">
      <alignment horizontal="center" vertical="center"/>
      <protection locked="0"/>
    </xf>
    <xf numFmtId="167" fontId="25" fillId="0" borderId="4" xfId="0" applyNumberFormat="1" applyFont="1" applyBorder="1" applyAlignment="1" applyProtection="1">
      <alignment horizontal="center"/>
    </xf>
    <xf numFmtId="14" fontId="17" fillId="0" borderId="0" xfId="0" applyNumberFormat="1" applyFont="1" applyBorder="1"/>
    <xf numFmtId="0" fontId="28" fillId="0" borderId="0" xfId="0" applyFont="1" applyFill="1" applyBorder="1" applyAlignment="1" applyProtection="1">
      <alignment horizontal="center"/>
    </xf>
    <xf numFmtId="167" fontId="31" fillId="0" borderId="0" xfId="0" applyNumberFormat="1" applyFont="1" applyFill="1" applyBorder="1" applyAlignment="1" applyProtection="1">
      <alignment horizontal="center"/>
    </xf>
    <xf numFmtId="0" fontId="27" fillId="0" borderId="9" xfId="12" applyFont="1" applyFill="1" applyBorder="1" applyAlignment="1">
      <alignment horizontal="center"/>
    </xf>
    <xf numFmtId="0" fontId="27" fillId="0" borderId="4" xfId="12" applyFont="1" applyFill="1" applyBorder="1" applyAlignment="1">
      <alignment horizontal="center"/>
    </xf>
    <xf numFmtId="0" fontId="27" fillId="0" borderId="5" xfId="12" applyFont="1" applyFill="1" applyBorder="1" applyAlignment="1">
      <alignment horizontal="center"/>
    </xf>
    <xf numFmtId="0" fontId="28" fillId="0" borderId="16" xfId="12" applyFont="1" applyBorder="1" applyAlignment="1">
      <alignment horizontal="left"/>
    </xf>
    <xf numFmtId="0" fontId="28" fillId="0" borderId="16" xfId="12" quotePrefix="1" applyFont="1" applyBorder="1"/>
    <xf numFmtId="0" fontId="28" fillId="12" borderId="38" xfId="12" applyFont="1" applyFill="1" applyBorder="1"/>
    <xf numFmtId="167" fontId="25" fillId="12" borderId="38" xfId="12" applyNumberFormat="1" applyFont="1" applyFill="1" applyBorder="1" applyAlignment="1">
      <alignment horizontal="center"/>
    </xf>
    <xf numFmtId="0" fontId="28" fillId="0" borderId="34" xfId="12" applyFont="1" applyBorder="1" applyAlignment="1">
      <alignment horizontal="left" vertical="center"/>
    </xf>
    <xf numFmtId="167" fontId="25" fillId="0" borderId="34" xfId="12" applyNumberFormat="1" applyFont="1" applyFill="1" applyBorder="1" applyAlignment="1" applyProtection="1">
      <alignment horizontal="center" vertical="center"/>
    </xf>
    <xf numFmtId="0" fontId="28" fillId="0" borderId="7" xfId="12" quotePrefix="1" applyNumberFormat="1" applyFont="1" applyBorder="1" applyAlignment="1">
      <alignment horizontal="center"/>
    </xf>
    <xf numFmtId="0" fontId="28" fillId="0" borderId="6" xfId="12" applyFont="1" applyBorder="1"/>
    <xf numFmtId="167" fontId="25" fillId="0" borderId="6" xfId="12" applyNumberFormat="1" applyFont="1" applyBorder="1" applyAlignment="1">
      <alignment horizontal="center"/>
    </xf>
    <xf numFmtId="167" fontId="25" fillId="0" borderId="3" xfId="12" applyNumberFormat="1" applyFont="1" applyBorder="1" applyAlignment="1">
      <alignment horizontal="center"/>
    </xf>
    <xf numFmtId="4" fontId="25" fillId="0" borderId="16" xfId="12" applyNumberFormat="1" applyFont="1" applyFill="1" applyBorder="1" applyAlignment="1">
      <alignment horizontal="center" wrapText="1"/>
    </xf>
    <xf numFmtId="3" fontId="25" fillId="0" borderId="16" xfId="12" applyNumberFormat="1" applyFont="1" applyFill="1" applyBorder="1" applyAlignment="1">
      <alignment horizontal="center" wrapText="1"/>
    </xf>
    <xf numFmtId="4" fontId="25" fillId="0" borderId="0" xfId="0" applyNumberFormat="1" applyFont="1" applyFill="1" applyBorder="1" applyAlignment="1" applyProtection="1">
      <alignment horizontal="center"/>
    </xf>
    <xf numFmtId="10" fontId="28" fillId="0" borderId="41" xfId="0" applyNumberFormat="1" applyFont="1" applyFill="1" applyBorder="1" applyAlignment="1" applyProtection="1">
      <alignment horizontal="center" wrapText="1"/>
    </xf>
    <xf numFmtId="10" fontId="28" fillId="8" borderId="41" xfId="0" applyNumberFormat="1" applyFont="1" applyFill="1" applyBorder="1" applyAlignment="1" applyProtection="1">
      <alignment horizontal="center" wrapText="1"/>
      <protection locked="0"/>
    </xf>
    <xf numFmtId="4" fontId="25" fillId="0" borderId="0" xfId="0" applyNumberFormat="1" applyFont="1" applyFill="1" applyBorder="1" applyAlignment="1" applyProtection="1">
      <alignment horizontal="center" wrapText="1"/>
    </xf>
    <xf numFmtId="3" fontId="25" fillId="0" borderId="0" xfId="0" applyNumberFormat="1" applyFont="1" applyFill="1" applyBorder="1" applyAlignment="1" applyProtection="1">
      <alignment horizontal="center"/>
    </xf>
    <xf numFmtId="3" fontId="25" fillId="0" borderId="0" xfId="0" applyNumberFormat="1" applyFont="1" applyFill="1" applyBorder="1" applyAlignment="1" applyProtection="1">
      <alignment horizontal="center" wrapText="1"/>
    </xf>
    <xf numFmtId="167" fontId="31" fillId="7" borderId="24" xfId="0" applyNumberFormat="1" applyFont="1" applyFill="1" applyBorder="1" applyAlignment="1" applyProtection="1">
      <alignment horizontal="center"/>
    </xf>
    <xf numFmtId="167" fontId="25" fillId="0" borderId="6" xfId="0" applyNumberFormat="1" applyFont="1" applyFill="1" applyBorder="1" applyAlignment="1" applyProtection="1">
      <alignment horizontal="center"/>
    </xf>
    <xf numFmtId="167" fontId="25" fillId="0" borderId="6" xfId="0" applyNumberFormat="1" applyFont="1" applyFill="1" applyBorder="1" applyAlignment="1" applyProtection="1">
      <alignment horizontal="center" wrapText="1"/>
    </xf>
    <xf numFmtId="167" fontId="25" fillId="0" borderId="3" xfId="0" applyNumberFormat="1" applyFont="1" applyFill="1" applyBorder="1" applyAlignment="1" applyProtection="1">
      <alignment horizontal="center" wrapText="1"/>
    </xf>
    <xf numFmtId="0" fontId="25" fillId="0" borderId="0" xfId="0" applyFont="1" applyBorder="1" applyAlignment="1" applyProtection="1">
      <alignment wrapText="1"/>
    </xf>
    <xf numFmtId="0" fontId="25" fillId="0" borderId="0" xfId="0" applyFont="1" applyAlignment="1">
      <alignment wrapText="1"/>
    </xf>
    <xf numFmtId="0" fontId="34" fillId="0" borderId="1" xfId="0" applyFont="1" applyFill="1" applyBorder="1" applyAlignment="1" applyProtection="1">
      <alignment horizontal="center" wrapText="1"/>
    </xf>
    <xf numFmtId="0" fontId="34" fillId="0" borderId="0" xfId="0" applyFont="1" applyFill="1" applyBorder="1" applyAlignment="1" applyProtection="1">
      <alignment horizontal="left" wrapText="1"/>
    </xf>
    <xf numFmtId="0" fontId="34" fillId="0" borderId="0" xfId="0" applyFont="1" applyFill="1" applyAlignment="1">
      <alignment wrapText="1"/>
    </xf>
    <xf numFmtId="0" fontId="25" fillId="0" borderId="9" xfId="0" applyFont="1" applyBorder="1" applyAlignment="1" applyProtection="1">
      <alignment horizontal="center"/>
    </xf>
    <xf numFmtId="0" fontId="28" fillId="0" borderId="5" xfId="0" applyFont="1" applyBorder="1" applyAlignment="1" applyProtection="1"/>
    <xf numFmtId="49" fontId="25" fillId="0" borderId="7" xfId="0" applyNumberFormat="1" applyFont="1" applyBorder="1" applyAlignment="1" applyProtection="1">
      <alignment horizontal="center"/>
    </xf>
    <xf numFmtId="165" fontId="25" fillId="0" borderId="6" xfId="0" applyNumberFormat="1" applyFont="1" applyBorder="1" applyAlignment="1" applyProtection="1">
      <alignment horizontal="center"/>
    </xf>
    <xf numFmtId="0" fontId="25" fillId="0" borderId="3" xfId="0" applyFont="1" applyBorder="1" applyProtection="1"/>
    <xf numFmtId="167" fontId="34" fillId="0" borderId="0" xfId="2" applyNumberFormat="1" applyFont="1" applyFill="1" applyBorder="1" applyAlignment="1" applyProtection="1">
      <alignment horizontal="center" wrapText="1"/>
      <protection locked="0"/>
    </xf>
    <xf numFmtId="0" fontId="34" fillId="0" borderId="0" xfId="2" applyFont="1" applyBorder="1" applyAlignment="1" applyProtection="1">
      <alignment horizontal="center" wrapText="1"/>
    </xf>
    <xf numFmtId="167" fontId="34" fillId="0" borderId="0" xfId="2" applyNumberFormat="1" applyFont="1" applyFill="1" applyBorder="1" applyAlignment="1" applyProtection="1">
      <alignment horizontal="center" wrapText="1"/>
    </xf>
    <xf numFmtId="167" fontId="34" fillId="0" borderId="2" xfId="2" applyNumberFormat="1" applyFont="1" applyFill="1" applyBorder="1" applyAlignment="1" applyProtection="1">
      <alignment horizontal="center" wrapText="1"/>
    </xf>
    <xf numFmtId="0" fontId="34" fillId="0" borderId="0" xfId="0" applyFont="1" applyFill="1" applyBorder="1" applyAlignment="1" applyProtection="1">
      <alignment horizontal="center" wrapText="1"/>
    </xf>
    <xf numFmtId="0" fontId="34" fillId="0" borderId="0" xfId="0" applyFont="1" applyFill="1" applyBorder="1" applyAlignment="1" applyProtection="1">
      <alignment horizontal="center" wrapText="1"/>
      <protection locked="0"/>
    </xf>
    <xf numFmtId="0" fontId="34" fillId="0" borderId="2" xfId="0" applyFont="1" applyFill="1" applyBorder="1" applyAlignment="1" applyProtection="1">
      <alignment horizontal="center" wrapText="1"/>
    </xf>
    <xf numFmtId="7" fontId="28" fillId="0" borderId="0" xfId="2" applyNumberFormat="1" applyFont="1" applyFill="1" applyBorder="1"/>
    <xf numFmtId="7" fontId="28" fillId="0" borderId="2" xfId="2" applyNumberFormat="1" applyFont="1" applyFill="1" applyBorder="1"/>
    <xf numFmtId="165" fontId="31" fillId="7" borderId="0" xfId="2" applyNumberFormat="1" applyFont="1" applyFill="1" applyBorder="1" applyAlignment="1" applyProtection="1">
      <alignment horizontal="center"/>
    </xf>
    <xf numFmtId="165" fontId="31" fillId="7" borderId="2" xfId="2" applyNumberFormat="1" applyFont="1" applyFill="1" applyBorder="1" applyAlignment="1" applyProtection="1">
      <alignment horizontal="center"/>
    </xf>
    <xf numFmtId="7" fontId="31" fillId="7" borderId="0" xfId="0" applyNumberFormat="1" applyFont="1" applyFill="1" applyBorder="1" applyAlignment="1" applyProtection="1">
      <alignment horizontal="center"/>
    </xf>
    <xf numFmtId="7" fontId="31" fillId="7" borderId="2" xfId="0" applyNumberFormat="1" applyFont="1" applyFill="1" applyBorder="1" applyAlignment="1" applyProtection="1">
      <alignment horizontal="center"/>
    </xf>
    <xf numFmtId="0" fontId="17" fillId="0" borderId="0" xfId="0" applyFont="1" applyAlignment="1">
      <alignment horizontal="center"/>
    </xf>
    <xf numFmtId="0" fontId="18" fillId="0" borderId="0" xfId="0" applyFont="1" applyAlignment="1">
      <alignment horizontal="left"/>
    </xf>
    <xf numFmtId="0" fontId="19" fillId="0" borderId="0" xfId="0" applyFont="1" applyAlignment="1">
      <alignment horizontal="left"/>
    </xf>
    <xf numFmtId="0" fontId="25" fillId="0" borderId="0" xfId="0" applyFont="1" applyBorder="1" applyAlignment="1">
      <alignment horizontal="right"/>
    </xf>
    <xf numFmtId="0" fontId="25" fillId="0" borderId="7" xfId="0" applyFont="1" applyBorder="1" applyAlignment="1">
      <alignment horizontal="center"/>
    </xf>
    <xf numFmtId="0" fontId="25" fillId="0" borderId="1" xfId="0" quotePrefix="1" applyFont="1" applyBorder="1" applyAlignment="1">
      <alignment horizontal="center"/>
    </xf>
    <xf numFmtId="0" fontId="25" fillId="0" borderId="1" xfId="0" quotePrefix="1" applyNumberFormat="1" applyFont="1" applyBorder="1" applyAlignment="1">
      <alignment horizontal="center"/>
    </xf>
    <xf numFmtId="0" fontId="25" fillId="0" borderId="0" xfId="0" applyFont="1" applyBorder="1" applyAlignment="1">
      <alignment horizontal="left"/>
    </xf>
    <xf numFmtId="0" fontId="37" fillId="0" borderId="0" xfId="13" applyFont="1" applyBorder="1"/>
    <xf numFmtId="0" fontId="18" fillId="0" borderId="0" xfId="0" applyFont="1" applyBorder="1"/>
    <xf numFmtId="0" fontId="19" fillId="0" borderId="0" xfId="0" applyFont="1" applyBorder="1"/>
    <xf numFmtId="0" fontId="16" fillId="0" borderId="0" xfId="0" quotePrefix="1" applyFont="1" applyBorder="1" applyAlignment="1">
      <alignment horizontal="right"/>
    </xf>
    <xf numFmtId="0" fontId="16" fillId="0" borderId="7" xfId="0" applyFont="1" applyBorder="1"/>
    <xf numFmtId="0" fontId="28" fillId="0" borderId="16" xfId="12" applyFont="1" applyBorder="1" applyAlignment="1">
      <alignment horizontal="left" wrapText="1"/>
    </xf>
    <xf numFmtId="0" fontId="29" fillId="6" borderId="16" xfId="12" applyFont="1" applyFill="1" applyBorder="1" applyAlignment="1">
      <alignment horizontal="left" wrapText="1"/>
    </xf>
    <xf numFmtId="0" fontId="28" fillId="0" borderId="16" xfId="12" applyFont="1" applyBorder="1" applyAlignment="1">
      <alignment horizontal="left" vertical="center" wrapText="1"/>
    </xf>
    <xf numFmtId="0" fontId="9" fillId="0" borderId="21" xfId="12" applyFont="1" applyFill="1" applyBorder="1" applyAlignment="1">
      <alignment horizontal="left" vertical="center" wrapText="1"/>
    </xf>
    <xf numFmtId="0" fontId="9" fillId="0" borderId="36" xfId="12" applyFont="1" applyFill="1" applyBorder="1" applyAlignment="1">
      <alignment horizontal="left" vertical="center" wrapText="1"/>
    </xf>
    <xf numFmtId="0" fontId="28" fillId="11" borderId="16" xfId="12" applyFont="1" applyFill="1" applyBorder="1" applyAlignment="1">
      <alignment horizontal="left" wrapText="1"/>
    </xf>
    <xf numFmtId="0" fontId="9" fillId="0" borderId="21" xfId="12" applyFont="1" applyFill="1" applyBorder="1" applyAlignment="1">
      <alignment horizontal="center" vertical="center" wrapText="1"/>
    </xf>
    <xf numFmtId="0" fontId="9" fillId="0" borderId="36" xfId="12" applyFont="1" applyFill="1" applyBorder="1" applyAlignment="1">
      <alignment horizontal="center" vertical="center" wrapText="1"/>
    </xf>
    <xf numFmtId="0" fontId="28" fillId="11" borderId="16" xfId="12" applyFont="1" applyFill="1" applyBorder="1" applyAlignment="1">
      <alignment horizontal="left" vertical="center" wrapText="1"/>
    </xf>
    <xf numFmtId="0" fontId="25" fillId="0" borderId="36" xfId="0" applyNumberFormat="1" applyFont="1" applyBorder="1" applyAlignment="1">
      <alignment horizontal="center" vertical="center"/>
    </xf>
    <xf numFmtId="167" fontId="25" fillId="11" borderId="21" xfId="0" applyNumberFormat="1" applyFont="1" applyFill="1" applyBorder="1" applyAlignment="1" applyProtection="1">
      <alignment horizontal="center" vertical="center"/>
      <protection locked="0"/>
    </xf>
    <xf numFmtId="4" fontId="25" fillId="11" borderId="21" xfId="0" applyNumberFormat="1" applyFont="1" applyFill="1" applyBorder="1" applyAlignment="1" applyProtection="1">
      <alignment horizontal="center" vertical="center"/>
      <protection locked="0"/>
    </xf>
    <xf numFmtId="3" fontId="25" fillId="11" borderId="21" xfId="0" applyNumberFormat="1" applyFont="1" applyFill="1" applyBorder="1" applyAlignment="1" applyProtection="1">
      <alignment horizontal="center" vertical="center"/>
      <protection locked="0"/>
    </xf>
    <xf numFmtId="174" fontId="25" fillId="11" borderId="21" xfId="0" applyNumberFormat="1" applyFont="1" applyFill="1" applyBorder="1" applyAlignment="1" applyProtection="1">
      <alignment horizontal="center" vertical="center"/>
      <protection locked="0"/>
    </xf>
    <xf numFmtId="170" fontId="25" fillId="8" borderId="21" xfId="0" applyNumberFormat="1" applyFont="1" applyFill="1" applyBorder="1" applyAlignment="1" applyProtection="1">
      <alignment horizontal="center" vertical="center"/>
      <protection locked="0"/>
    </xf>
    <xf numFmtId="175" fontId="25" fillId="11" borderId="42" xfId="0" applyNumberFormat="1" applyFont="1" applyFill="1" applyBorder="1" applyAlignment="1" applyProtection="1">
      <alignment horizontal="center" vertical="center"/>
      <protection locked="0"/>
    </xf>
    <xf numFmtId="0" fontId="25" fillId="0" borderId="43" xfId="0" applyFont="1" applyBorder="1"/>
    <xf numFmtId="0" fontId="28" fillId="0" borderId="38" xfId="0" applyFont="1" applyBorder="1" applyAlignment="1">
      <alignment horizontal="center"/>
    </xf>
    <xf numFmtId="0" fontId="28" fillId="0" borderId="0" xfId="0" applyFont="1" applyBorder="1" applyAlignment="1" applyProtection="1">
      <alignment horizontal="center" wrapText="1"/>
    </xf>
    <xf numFmtId="49" fontId="28" fillId="0" borderId="0" xfId="0" applyNumberFormat="1" applyFont="1" applyBorder="1" applyAlignment="1" applyProtection="1">
      <alignment horizontal="center"/>
    </xf>
    <xf numFmtId="49" fontId="28" fillId="0" borderId="45" xfId="0" applyNumberFormat="1" applyFont="1" applyBorder="1" applyAlignment="1" applyProtection="1">
      <alignment horizontal="center"/>
    </xf>
    <xf numFmtId="49" fontId="28" fillId="0" borderId="12" xfId="0" applyNumberFormat="1" applyFont="1" applyBorder="1" applyAlignment="1" applyProtection="1">
      <alignment horizontal="center"/>
    </xf>
    <xf numFmtId="49" fontId="28" fillId="0" borderId="15" xfId="0" applyNumberFormat="1" applyFont="1" applyBorder="1" applyAlignment="1" applyProtection="1">
      <alignment horizontal="center"/>
    </xf>
    <xf numFmtId="49" fontId="28" fillId="0" borderId="0" xfId="0" applyNumberFormat="1" applyFont="1" applyFill="1" applyBorder="1" applyAlignment="1" applyProtection="1">
      <alignment horizontal="center"/>
    </xf>
    <xf numFmtId="49" fontId="34" fillId="0" borderId="0" xfId="0" applyNumberFormat="1" applyFont="1" applyBorder="1" applyAlignment="1" applyProtection="1">
      <alignment horizontal="center"/>
    </xf>
    <xf numFmtId="49" fontId="25" fillId="0" borderId="0" xfId="0" applyNumberFormat="1" applyFont="1" applyBorder="1" applyAlignment="1" applyProtection="1">
      <alignment horizontal="center"/>
    </xf>
    <xf numFmtId="166" fontId="31" fillId="7" borderId="22" xfId="0" applyNumberFormat="1" applyFont="1" applyFill="1" applyBorder="1" applyAlignment="1" applyProtection="1">
      <alignment horizontal="center"/>
    </xf>
    <xf numFmtId="7" fontId="31" fillId="7" borderId="22" xfId="0" applyNumberFormat="1" applyFont="1" applyFill="1" applyBorder="1" applyAlignment="1" applyProtection="1">
      <alignment horizontal="center"/>
    </xf>
    <xf numFmtId="167" fontId="34" fillId="0" borderId="22" xfId="0" applyNumberFormat="1" applyFont="1" applyFill="1" applyBorder="1" applyAlignment="1" applyProtection="1">
      <alignment horizontal="center"/>
    </xf>
    <xf numFmtId="0" fontId="28" fillId="0" borderId="0" xfId="0" applyNumberFormat="1" applyFont="1" applyBorder="1" applyAlignment="1" applyProtection="1">
      <alignment horizontal="center"/>
    </xf>
    <xf numFmtId="0" fontId="28" fillId="0" borderId="0" xfId="0" quotePrefix="1" applyNumberFormat="1" applyFont="1" applyBorder="1" applyAlignment="1" applyProtection="1">
      <alignment horizontal="center"/>
    </xf>
    <xf numFmtId="49" fontId="28" fillId="0" borderId="19" xfId="0" applyNumberFormat="1" applyFont="1" applyBorder="1" applyAlignment="1" applyProtection="1">
      <alignment horizontal="center"/>
    </xf>
    <xf numFmtId="49" fontId="28" fillId="0" borderId="36" xfId="12" applyNumberFormat="1" applyFont="1" applyBorder="1" applyAlignment="1">
      <alignment horizontal="center"/>
    </xf>
    <xf numFmtId="49" fontId="28" fillId="0" borderId="6" xfId="0" applyNumberFormat="1" applyFont="1" applyBorder="1" applyAlignment="1" applyProtection="1">
      <alignment horizontal="center"/>
    </xf>
    <xf numFmtId="49" fontId="28" fillId="0" borderId="4" xfId="0" applyNumberFormat="1" applyFont="1" applyBorder="1" applyAlignment="1" applyProtection="1">
      <alignment horizontal="center"/>
    </xf>
    <xf numFmtId="49" fontId="28" fillId="0" borderId="43" xfId="12" applyNumberFormat="1" applyFont="1" applyBorder="1" applyAlignment="1">
      <alignment horizontal="center"/>
    </xf>
    <xf numFmtId="0" fontId="28" fillId="0" borderId="38" xfId="12" applyFont="1" applyBorder="1" applyAlignment="1">
      <alignment horizontal="center"/>
    </xf>
    <xf numFmtId="49" fontId="25" fillId="0" borderId="0" xfId="0" applyNumberFormat="1" applyFont="1" applyBorder="1" applyProtection="1"/>
    <xf numFmtId="0" fontId="28" fillId="0" borderId="36" xfId="12" quotePrefix="1" applyNumberFormat="1" applyFont="1" applyBorder="1" applyAlignment="1">
      <alignment horizontal="center" vertical="center"/>
    </xf>
    <xf numFmtId="0" fontId="28" fillId="0" borderId="46" xfId="12" quotePrefix="1" applyNumberFormat="1" applyFont="1" applyBorder="1" applyAlignment="1">
      <alignment horizontal="center" vertical="center"/>
    </xf>
    <xf numFmtId="0" fontId="28" fillId="0" borderId="47" xfId="12" applyFont="1" applyBorder="1" applyAlignment="1">
      <alignment horizontal="center" vertical="center"/>
    </xf>
    <xf numFmtId="0" fontId="28" fillId="0" borderId="43" xfId="12" applyFont="1" applyBorder="1" applyAlignment="1">
      <alignment horizontal="center" vertical="center"/>
    </xf>
    <xf numFmtId="0" fontId="28" fillId="0" borderId="47" xfId="12" quotePrefix="1" applyFont="1" applyBorder="1" applyAlignment="1">
      <alignment horizontal="center" vertical="center"/>
    </xf>
    <xf numFmtId="0" fontId="28" fillId="0" borderId="43" xfId="12" quotePrefix="1" applyFont="1" applyBorder="1" applyAlignment="1">
      <alignment horizontal="center" vertical="center"/>
    </xf>
    <xf numFmtId="0" fontId="28" fillId="0" borderId="43" xfId="12" applyFont="1" applyBorder="1" applyAlignment="1">
      <alignment horizontal="center"/>
    </xf>
    <xf numFmtId="0" fontId="28" fillId="0" borderId="36" xfId="12" applyFont="1" applyBorder="1" applyAlignment="1">
      <alignment horizontal="center"/>
    </xf>
    <xf numFmtId="0" fontId="28" fillId="0" borderId="36" xfId="12" quotePrefix="1" applyNumberFormat="1" applyFont="1" applyBorder="1" applyAlignment="1">
      <alignment horizontal="center"/>
    </xf>
    <xf numFmtId="0" fontId="28" fillId="0" borderId="47" xfId="12" quotePrefix="1" applyNumberFormat="1" applyFont="1" applyBorder="1" applyAlignment="1">
      <alignment horizontal="center"/>
    </xf>
    <xf numFmtId="0" fontId="28" fillId="12" borderId="43" xfId="12" quotePrefix="1" applyNumberFormat="1" applyFont="1" applyFill="1" applyBorder="1" applyAlignment="1">
      <alignment horizontal="center"/>
    </xf>
    <xf numFmtId="167" fontId="25" fillId="0" borderId="21" xfId="12" applyNumberFormat="1" applyFont="1" applyFill="1" applyBorder="1" applyAlignment="1" applyProtection="1">
      <alignment horizontal="center" vertical="center"/>
    </xf>
    <xf numFmtId="167" fontId="25" fillId="0" borderId="35" xfId="12" applyNumberFormat="1" applyFont="1" applyFill="1" applyBorder="1" applyAlignment="1" applyProtection="1">
      <alignment horizontal="center" vertical="center"/>
    </xf>
    <xf numFmtId="167" fontId="25" fillId="0" borderId="48" xfId="12" applyNumberFormat="1" applyFont="1" applyFill="1" applyBorder="1" applyAlignment="1" applyProtection="1">
      <alignment horizontal="center" vertical="center"/>
    </xf>
    <xf numFmtId="167" fontId="25" fillId="0" borderId="44" xfId="12" applyNumberFormat="1" applyFont="1" applyFill="1" applyBorder="1" applyAlignment="1" applyProtection="1">
      <alignment horizontal="center" vertical="center"/>
    </xf>
    <xf numFmtId="167" fontId="25" fillId="0" borderId="44" xfId="12" applyNumberFormat="1" applyFont="1" applyFill="1" applyBorder="1" applyAlignment="1" applyProtection="1">
      <alignment horizontal="center"/>
    </xf>
    <xf numFmtId="167" fontId="25" fillId="0" borderId="21" xfId="12" applyNumberFormat="1" applyFont="1" applyFill="1" applyBorder="1" applyAlignment="1" applyProtection="1">
      <alignment horizontal="center"/>
    </xf>
    <xf numFmtId="167" fontId="25" fillId="0" borderId="21" xfId="12" applyNumberFormat="1" applyFont="1" applyBorder="1" applyAlignment="1">
      <alignment horizontal="center"/>
    </xf>
    <xf numFmtId="167" fontId="25" fillId="0" borderId="48" xfId="12" applyNumberFormat="1" applyFont="1" applyBorder="1" applyAlignment="1">
      <alignment horizontal="center"/>
    </xf>
    <xf numFmtId="0" fontId="25" fillId="0" borderId="43" xfId="12" applyFont="1" applyBorder="1"/>
    <xf numFmtId="0" fontId="28" fillId="12" borderId="46" xfId="12" quotePrefix="1" applyNumberFormat="1" applyFont="1" applyFill="1" applyBorder="1" applyAlignment="1">
      <alignment horizontal="center"/>
    </xf>
    <xf numFmtId="0" fontId="28" fillId="12" borderId="49" xfId="12" applyFont="1" applyFill="1" applyBorder="1"/>
    <xf numFmtId="167" fontId="25" fillId="12" borderId="34" xfId="12" applyNumberFormat="1" applyFont="1" applyFill="1" applyBorder="1" applyAlignment="1">
      <alignment horizontal="center"/>
    </xf>
    <xf numFmtId="167" fontId="25" fillId="12" borderId="35" xfId="12" applyNumberFormat="1" applyFont="1" applyFill="1" applyBorder="1" applyAlignment="1">
      <alignment horizontal="center"/>
    </xf>
    <xf numFmtId="10" fontId="25" fillId="0" borderId="21" xfId="12" applyNumberFormat="1" applyFont="1" applyBorder="1" applyAlignment="1" applyProtection="1">
      <alignment horizontal="center" wrapText="1"/>
    </xf>
    <xf numFmtId="10" fontId="28" fillId="8" borderId="21" xfId="12" applyNumberFormat="1" applyFont="1" applyFill="1" applyBorder="1" applyAlignment="1" applyProtection="1">
      <alignment horizontal="center" wrapText="1"/>
      <protection locked="0"/>
    </xf>
    <xf numFmtId="4" fontId="25" fillId="0" borderId="21" xfId="12" applyNumberFormat="1" applyFont="1" applyFill="1" applyBorder="1" applyAlignment="1">
      <alignment horizontal="center" wrapText="1"/>
    </xf>
    <xf numFmtId="167" fontId="25" fillId="0" borderId="21" xfId="12" applyNumberFormat="1" applyFont="1" applyBorder="1" applyAlignment="1">
      <alignment horizontal="center" wrapText="1"/>
    </xf>
    <xf numFmtId="3" fontId="25" fillId="0" borderId="21" xfId="12" applyNumberFormat="1" applyFont="1" applyFill="1" applyBorder="1" applyAlignment="1">
      <alignment horizontal="center" wrapText="1"/>
    </xf>
    <xf numFmtId="0" fontId="28" fillId="0" borderId="46" xfId="12" quotePrefix="1" applyNumberFormat="1" applyFont="1" applyBorder="1" applyAlignment="1">
      <alignment horizontal="center"/>
    </xf>
    <xf numFmtId="0" fontId="28" fillId="0" borderId="34" xfId="12" applyFont="1" applyBorder="1"/>
    <xf numFmtId="167" fontId="25" fillId="0" borderId="34" xfId="12" applyNumberFormat="1" applyFont="1" applyBorder="1" applyAlignment="1">
      <alignment horizontal="center"/>
    </xf>
    <xf numFmtId="167" fontId="25" fillId="0" borderId="35" xfId="12" applyNumberFormat="1" applyFont="1" applyBorder="1" applyAlignment="1">
      <alignment horizontal="center"/>
    </xf>
    <xf numFmtId="0" fontId="28" fillId="0" borderId="36" xfId="12" applyFont="1" applyBorder="1" applyAlignment="1">
      <alignment horizontal="center" vertical="center"/>
    </xf>
    <xf numFmtId="0" fontId="28" fillId="0" borderId="36" xfId="12" quotePrefix="1" applyFont="1" applyBorder="1" applyAlignment="1">
      <alignment horizontal="center" vertical="center"/>
    </xf>
    <xf numFmtId="0" fontId="9" fillId="0" borderId="36" xfId="12" applyFont="1" applyFill="1" applyBorder="1" applyAlignment="1">
      <alignment horizontal="center" vertical="center"/>
    </xf>
    <xf numFmtId="0" fontId="29" fillId="6" borderId="36" xfId="12" applyFont="1" applyFill="1" applyBorder="1" applyAlignment="1">
      <alignment horizontal="center"/>
    </xf>
    <xf numFmtId="10" fontId="25" fillId="0" borderId="21" xfId="12" applyNumberFormat="1" applyFont="1" applyFill="1" applyBorder="1" applyAlignment="1" applyProtection="1">
      <alignment horizontal="center" vertical="center"/>
    </xf>
    <xf numFmtId="167" fontId="9" fillId="0" borderId="21" xfId="12" applyNumberFormat="1" applyFont="1" applyFill="1" applyBorder="1" applyAlignment="1" applyProtection="1">
      <alignment horizontal="center" vertical="center"/>
    </xf>
    <xf numFmtId="167" fontId="1" fillId="0" borderId="21" xfId="12" applyNumberFormat="1" applyFont="1" applyFill="1" applyBorder="1" applyAlignment="1" applyProtection="1">
      <alignment horizontal="center" vertical="center"/>
    </xf>
    <xf numFmtId="167" fontId="29" fillId="6" borderId="21" xfId="12" applyNumberFormat="1" applyFont="1" applyFill="1" applyBorder="1" applyAlignment="1" applyProtection="1">
      <alignment horizontal="center"/>
    </xf>
    <xf numFmtId="0" fontId="28" fillId="0" borderId="34" xfId="12" applyFont="1" applyBorder="1" applyAlignment="1">
      <alignment horizontal="left" wrapText="1"/>
    </xf>
    <xf numFmtId="0" fontId="28" fillId="11" borderId="36" xfId="12" applyFont="1" applyFill="1" applyBorder="1" applyAlignment="1">
      <alignment horizontal="center" vertical="center"/>
    </xf>
    <xf numFmtId="0" fontId="28" fillId="11" borderId="36" xfId="12" applyFont="1" applyFill="1" applyBorder="1" applyAlignment="1">
      <alignment horizontal="center"/>
    </xf>
    <xf numFmtId="167" fontId="28" fillId="11" borderId="21" xfId="12" applyNumberFormat="1" applyFont="1" applyFill="1" applyBorder="1" applyAlignment="1" applyProtection="1">
      <alignment horizontal="center" vertical="center"/>
    </xf>
    <xf numFmtId="167" fontId="28" fillId="11" borderId="21" xfId="12" applyNumberFormat="1" applyFont="1" applyFill="1" applyBorder="1" applyAlignment="1" applyProtection="1">
      <alignment horizontal="center"/>
    </xf>
    <xf numFmtId="0" fontId="28" fillId="11" borderId="38" xfId="12" applyFont="1" applyFill="1" applyBorder="1" applyAlignment="1">
      <alignment horizontal="center"/>
    </xf>
    <xf numFmtId="0" fontId="28" fillId="11" borderId="44" xfId="12" applyFont="1" applyFill="1" applyBorder="1" applyAlignment="1">
      <alignment horizontal="center"/>
    </xf>
    <xf numFmtId="0" fontId="28" fillId="0" borderId="43" xfId="12" applyFont="1" applyBorder="1"/>
    <xf numFmtId="0" fontId="28" fillId="0" borderId="0" xfId="0" applyFont="1" applyBorder="1" applyAlignment="1">
      <alignment horizontal="left"/>
    </xf>
    <xf numFmtId="0" fontId="25" fillId="0" borderId="0" xfId="0" applyFont="1" applyBorder="1" applyAlignment="1">
      <alignment horizontal="left" indent="1"/>
    </xf>
    <xf numFmtId="0" fontId="25" fillId="0" borderId="0" xfId="0" applyFont="1" applyFill="1" applyBorder="1" applyAlignment="1">
      <alignment horizontal="left" indent="1"/>
    </xf>
    <xf numFmtId="172" fontId="28" fillId="0" borderId="0" xfId="2" applyNumberFormat="1" applyFont="1" applyBorder="1" applyAlignment="1">
      <alignment horizontal="left"/>
    </xf>
    <xf numFmtId="0" fontId="28" fillId="0" borderId="0" xfId="2" applyFont="1" applyBorder="1" applyAlignment="1">
      <alignment horizontal="center"/>
    </xf>
    <xf numFmtId="0" fontId="28" fillId="0" borderId="0" xfId="2" quotePrefix="1" applyFont="1" applyBorder="1" applyAlignment="1">
      <alignment horizontal="center"/>
    </xf>
    <xf numFmtId="49" fontId="28" fillId="0" borderId="0" xfId="2" applyNumberFormat="1" applyFont="1" applyBorder="1" applyAlignment="1">
      <alignment horizontal="center"/>
    </xf>
    <xf numFmtId="0" fontId="25" fillId="0" borderId="0" xfId="0" applyFont="1" applyBorder="1" applyAlignment="1"/>
    <xf numFmtId="0" fontId="25" fillId="0" borderId="2" xfId="0" applyFont="1" applyBorder="1" applyAlignment="1"/>
    <xf numFmtId="0" fontId="28" fillId="0" borderId="0" xfId="0" applyFont="1" applyFill="1" applyBorder="1" applyAlignment="1">
      <alignment horizontal="center"/>
    </xf>
    <xf numFmtId="172" fontId="28" fillId="0" borderId="0" xfId="0" applyNumberFormat="1" applyFont="1" applyFill="1" applyBorder="1" applyAlignment="1">
      <alignment horizontal="center"/>
    </xf>
    <xf numFmtId="0" fontId="29" fillId="14" borderId="39" xfId="0" applyFont="1" applyFill="1" applyBorder="1" applyAlignment="1">
      <alignment horizontal="center"/>
    </xf>
    <xf numFmtId="0" fontId="29" fillId="14" borderId="38" xfId="0" applyFont="1" applyFill="1" applyBorder="1" applyAlignment="1">
      <alignment horizontal="center"/>
    </xf>
    <xf numFmtId="0" fontId="29" fillId="14" borderId="44" xfId="0" applyFont="1" applyFill="1" applyBorder="1" applyAlignment="1">
      <alignment horizontal="center"/>
    </xf>
    <xf numFmtId="0" fontId="29" fillId="14" borderId="28" xfId="0" applyFont="1" applyFill="1" applyBorder="1" applyAlignment="1">
      <alignment horizontal="center"/>
    </xf>
    <xf numFmtId="0" fontId="29" fillId="14" borderId="16" xfId="0" applyFont="1" applyFill="1" applyBorder="1" applyAlignment="1">
      <alignment horizontal="center"/>
    </xf>
    <xf numFmtId="0" fontId="29" fillId="14" borderId="0" xfId="0" applyFont="1" applyFill="1" applyBorder="1" applyAlignment="1">
      <alignment horizontal="center" wrapText="1"/>
    </xf>
    <xf numFmtId="0" fontId="29" fillId="14" borderId="2" xfId="0" applyFont="1" applyFill="1" applyBorder="1" applyAlignment="1">
      <alignment horizontal="center" wrapText="1"/>
    </xf>
    <xf numFmtId="164" fontId="29" fillId="14" borderId="13" xfId="0" applyNumberFormat="1" applyFont="1" applyFill="1" applyBorder="1" applyAlignment="1" applyProtection="1">
      <alignment horizontal="center"/>
    </xf>
    <xf numFmtId="164" fontId="29" fillId="14" borderId="22" xfId="0" applyNumberFormat="1" applyFont="1" applyFill="1" applyBorder="1" applyAlignment="1" applyProtection="1">
      <alignment horizontal="center"/>
    </xf>
    <xf numFmtId="167" fontId="31" fillId="14" borderId="0" xfId="0" applyNumberFormat="1" applyFont="1" applyFill="1" applyBorder="1" applyAlignment="1" applyProtection="1">
      <alignment horizontal="center"/>
    </xf>
    <xf numFmtId="164" fontId="31" fillId="14" borderId="0" xfId="0" applyNumberFormat="1" applyFont="1" applyFill="1" applyBorder="1" applyAlignment="1" applyProtection="1">
      <alignment horizontal="center"/>
    </xf>
    <xf numFmtId="164" fontId="29" fillId="14" borderId="0" xfId="0" applyNumberFormat="1" applyFont="1" applyFill="1" applyBorder="1" applyAlignment="1" applyProtection="1">
      <alignment horizontal="center"/>
    </xf>
    <xf numFmtId="177" fontId="31" fillId="14" borderId="13" xfId="0" applyNumberFormat="1" applyFont="1" applyFill="1" applyBorder="1" applyAlignment="1" applyProtection="1">
      <alignment horizontal="center"/>
    </xf>
    <xf numFmtId="177" fontId="31" fillId="14" borderId="22" xfId="0" applyNumberFormat="1" applyFont="1" applyFill="1" applyBorder="1" applyAlignment="1" applyProtection="1">
      <alignment horizontal="center"/>
    </xf>
    <xf numFmtId="165" fontId="31" fillId="14" borderId="13" xfId="0" applyNumberFormat="1" applyFont="1" applyFill="1" applyBorder="1" applyAlignment="1" applyProtection="1">
      <alignment horizontal="center"/>
    </xf>
    <xf numFmtId="165" fontId="31" fillId="14" borderId="22" xfId="0" applyNumberFormat="1" applyFont="1" applyFill="1" applyBorder="1" applyAlignment="1" applyProtection="1">
      <alignment horizontal="center"/>
    </xf>
    <xf numFmtId="0" fontId="29" fillId="14" borderId="0" xfId="0" applyFont="1" applyFill="1" applyBorder="1" applyAlignment="1">
      <alignment horizontal="center"/>
    </xf>
    <xf numFmtId="0" fontId="29" fillId="14" borderId="2" xfId="0" applyFont="1" applyFill="1" applyBorder="1" applyAlignment="1">
      <alignment horizontal="center"/>
    </xf>
    <xf numFmtId="7" fontId="29" fillId="14" borderId="0" xfId="2" applyNumberFormat="1" applyFont="1" applyFill="1" applyBorder="1"/>
    <xf numFmtId="7" fontId="29" fillId="14" borderId="2" xfId="2" applyNumberFormat="1" applyFont="1" applyFill="1" applyBorder="1"/>
    <xf numFmtId="177" fontId="31" fillId="14" borderId="0" xfId="9" applyNumberFormat="1" applyFont="1" applyFill="1" applyBorder="1" applyAlignment="1" applyProtection="1">
      <alignment horizontal="center"/>
    </xf>
    <xf numFmtId="177" fontId="31" fillId="14" borderId="2" xfId="9" applyNumberFormat="1" applyFont="1" applyFill="1" applyBorder="1" applyAlignment="1" applyProtection="1">
      <alignment horizontal="center"/>
    </xf>
    <xf numFmtId="167" fontId="31" fillId="14" borderId="0" xfId="9" applyNumberFormat="1" applyFont="1" applyFill="1" applyBorder="1" applyAlignment="1" applyProtection="1">
      <alignment horizontal="center"/>
    </xf>
    <xf numFmtId="167" fontId="31" fillId="14" borderId="2" xfId="0" applyNumberFormat="1" applyFont="1" applyFill="1" applyBorder="1" applyAlignment="1" applyProtection="1">
      <alignment horizontal="center"/>
    </xf>
    <xf numFmtId="165" fontId="31" fillId="14" borderId="0" xfId="0" applyNumberFormat="1" applyFont="1" applyFill="1" applyBorder="1" applyAlignment="1" applyProtection="1">
      <alignment horizontal="center"/>
    </xf>
    <xf numFmtId="165" fontId="31" fillId="14" borderId="2" xfId="0" applyNumberFormat="1" applyFont="1" applyFill="1" applyBorder="1" applyAlignment="1" applyProtection="1">
      <alignment horizontal="center"/>
    </xf>
    <xf numFmtId="0" fontId="29" fillId="14" borderId="16" xfId="0" applyFont="1" applyFill="1" applyBorder="1" applyAlignment="1" applyProtection="1">
      <alignment horizontal="center"/>
    </xf>
    <xf numFmtId="0" fontId="29" fillId="14" borderId="34" xfId="0" applyFont="1" applyFill="1" applyBorder="1" applyAlignment="1">
      <alignment horizontal="center"/>
    </xf>
    <xf numFmtId="0" fontId="29" fillId="14" borderId="35" xfId="0" applyFont="1" applyFill="1" applyBorder="1" applyAlignment="1">
      <alignment horizontal="center"/>
    </xf>
    <xf numFmtId="0" fontId="29" fillId="14" borderId="45" xfId="0" applyFont="1" applyFill="1" applyBorder="1" applyAlignment="1">
      <alignment horizontal="center"/>
    </xf>
    <xf numFmtId="0" fontId="29" fillId="14" borderId="38" xfId="0" applyFont="1" applyFill="1" applyBorder="1" applyAlignment="1" applyProtection="1">
      <alignment horizontal="center"/>
    </xf>
    <xf numFmtId="0" fontId="29" fillId="14" borderId="38" xfId="12" applyFont="1" applyFill="1" applyBorder="1" applyAlignment="1">
      <alignment horizontal="center"/>
    </xf>
    <xf numFmtId="0" fontId="29" fillId="14" borderId="39" xfId="12" applyFont="1" applyFill="1" applyBorder="1" applyAlignment="1">
      <alignment horizontal="center"/>
    </xf>
    <xf numFmtId="0" fontId="29" fillId="14" borderId="44" xfId="12" applyFont="1" applyFill="1" applyBorder="1" applyAlignment="1">
      <alignment horizontal="center"/>
    </xf>
    <xf numFmtId="0" fontId="31" fillId="14" borderId="0" xfId="0" applyFont="1" applyFill="1" applyBorder="1" applyProtection="1"/>
    <xf numFmtId="167" fontId="31" fillId="14" borderId="0" xfId="0" applyNumberFormat="1" applyFont="1" applyFill="1" applyBorder="1" applyAlignment="1" applyProtection="1">
      <alignment horizontal="center" wrapText="1"/>
    </xf>
    <xf numFmtId="167" fontId="31" fillId="14" borderId="23" xfId="0" applyNumberFormat="1" applyFont="1" applyFill="1" applyBorder="1" applyAlignment="1" applyProtection="1">
      <alignment horizontal="center" wrapText="1"/>
    </xf>
    <xf numFmtId="0" fontId="29" fillId="14" borderId="16" xfId="12" applyFont="1" applyFill="1" applyBorder="1"/>
    <xf numFmtId="167" fontId="31" fillId="14" borderId="16" xfId="12" applyNumberFormat="1" applyFont="1" applyFill="1" applyBorder="1" applyAlignment="1">
      <alignment horizontal="center" wrapText="1"/>
    </xf>
    <xf numFmtId="167" fontId="31" fillId="14" borderId="21" xfId="12" applyNumberFormat="1" applyFont="1" applyFill="1" applyBorder="1" applyAlignment="1">
      <alignment horizontal="center" wrapText="1"/>
    </xf>
    <xf numFmtId="167" fontId="31" fillId="14" borderId="16" xfId="12" applyNumberFormat="1" applyFont="1" applyFill="1" applyBorder="1" applyAlignment="1">
      <alignment horizontal="center"/>
    </xf>
    <xf numFmtId="167" fontId="31" fillId="14" borderId="21" xfId="12" applyNumberFormat="1" applyFont="1" applyFill="1" applyBorder="1" applyAlignment="1">
      <alignment horizontal="center"/>
    </xf>
    <xf numFmtId="167" fontId="31" fillId="14" borderId="16" xfId="12" applyNumberFormat="1" applyFont="1" applyFill="1" applyBorder="1" applyAlignment="1" applyProtection="1">
      <alignment horizontal="center"/>
    </xf>
    <xf numFmtId="0" fontId="29" fillId="14" borderId="36" xfId="12" applyFont="1" applyFill="1" applyBorder="1" applyAlignment="1">
      <alignment horizontal="center" vertical="center"/>
    </xf>
    <xf numFmtId="0" fontId="29" fillId="14" borderId="16" xfId="12" applyFont="1" applyFill="1" applyBorder="1" applyAlignment="1">
      <alignment horizontal="left" vertical="center" wrapText="1"/>
    </xf>
    <xf numFmtId="167" fontId="29" fillId="14" borderId="16" xfId="12" applyNumberFormat="1" applyFont="1" applyFill="1" applyBorder="1" applyAlignment="1" applyProtection="1">
      <alignment horizontal="center" vertical="center"/>
    </xf>
    <xf numFmtId="167" fontId="29" fillId="14" borderId="21" xfId="12" applyNumberFormat="1" applyFont="1" applyFill="1" applyBorder="1" applyAlignment="1" applyProtection="1">
      <alignment horizontal="center" vertical="center"/>
    </xf>
    <xf numFmtId="0" fontId="29" fillId="14" borderId="36" xfId="12" applyFont="1" applyFill="1" applyBorder="1" applyAlignment="1">
      <alignment horizontal="center"/>
    </xf>
    <xf numFmtId="0" fontId="29" fillId="14" borderId="16" xfId="12" applyFont="1" applyFill="1" applyBorder="1" applyAlignment="1">
      <alignment horizontal="left" wrapText="1"/>
    </xf>
    <xf numFmtId="167" fontId="29" fillId="14" borderId="21" xfId="12" applyNumberFormat="1" applyFont="1" applyFill="1" applyBorder="1" applyAlignment="1" applyProtection="1">
      <alignment horizontal="center"/>
    </xf>
    <xf numFmtId="164" fontId="29" fillId="14" borderId="0" xfId="0" applyNumberFormat="1" applyFont="1" applyFill="1" applyBorder="1" applyAlignment="1">
      <alignment horizontal="center"/>
    </xf>
    <xf numFmtId="165" fontId="31" fillId="14" borderId="0" xfId="0" applyNumberFormat="1" applyFont="1" applyFill="1" applyBorder="1" applyAlignment="1">
      <alignment horizontal="center"/>
    </xf>
    <xf numFmtId="165" fontId="31" fillId="14" borderId="2" xfId="0" applyNumberFormat="1" applyFont="1" applyFill="1" applyBorder="1" applyAlignment="1">
      <alignment horizontal="center"/>
    </xf>
    <xf numFmtId="165" fontId="31" fillId="14" borderId="14" xfId="0" applyNumberFormat="1" applyFont="1" applyFill="1" applyBorder="1" applyAlignment="1" applyProtection="1">
      <alignment horizontal="center"/>
    </xf>
    <xf numFmtId="165" fontId="31" fillId="14" borderId="14" xfId="0" applyNumberFormat="1" applyFont="1" applyFill="1" applyBorder="1" applyAlignment="1">
      <alignment horizontal="center"/>
    </xf>
    <xf numFmtId="42" fontId="31" fillId="14" borderId="0" xfId="0" applyNumberFormat="1" applyFont="1" applyFill="1" applyBorder="1" applyAlignment="1">
      <alignment horizontal="center"/>
    </xf>
    <xf numFmtId="14" fontId="0" fillId="0" borderId="0" xfId="0" applyNumberFormat="1" applyBorder="1"/>
    <xf numFmtId="14" fontId="0" fillId="0" borderId="6" xfId="0" applyNumberFormat="1" applyBorder="1"/>
    <xf numFmtId="0" fontId="3" fillId="0" borderId="6" xfId="0" applyFont="1" applyBorder="1"/>
    <xf numFmtId="0" fontId="3" fillId="0" borderId="0" xfId="0" applyFont="1" applyFill="1" applyBorder="1"/>
    <xf numFmtId="0" fontId="20" fillId="13" borderId="10" xfId="0" applyFont="1" applyFill="1" applyBorder="1" applyAlignment="1">
      <alignment horizontal="center"/>
    </xf>
    <xf numFmtId="0" fontId="20" fillId="13" borderId="26" xfId="0" applyFont="1" applyFill="1" applyBorder="1" applyAlignment="1">
      <alignment horizontal="center"/>
    </xf>
    <xf numFmtId="0" fontId="20" fillId="13" borderId="11" xfId="0" applyFont="1" applyFill="1" applyBorder="1" applyAlignment="1">
      <alignment horizontal="center"/>
    </xf>
    <xf numFmtId="0" fontId="21" fillId="14" borderId="10" xfId="0" applyFont="1" applyFill="1" applyBorder="1" applyAlignment="1">
      <alignment horizontal="center"/>
    </xf>
    <xf numFmtId="0" fontId="21" fillId="14" borderId="26" xfId="0" applyFont="1" applyFill="1" applyBorder="1" applyAlignment="1">
      <alignment horizontal="center"/>
    </xf>
    <xf numFmtId="0" fontId="21" fillId="14" borderId="11" xfId="0" applyFont="1" applyFill="1" applyBorder="1" applyAlignment="1">
      <alignment horizontal="center"/>
    </xf>
    <xf numFmtId="0" fontId="21" fillId="14" borderId="9" xfId="0" applyFont="1" applyFill="1" applyBorder="1" applyAlignment="1">
      <alignment horizontal="center"/>
    </xf>
    <xf numFmtId="0" fontId="21" fillId="14" borderId="4" xfId="0" applyFont="1" applyFill="1" applyBorder="1" applyAlignment="1">
      <alignment horizontal="center"/>
    </xf>
    <xf numFmtId="0" fontId="21" fillId="14" borderId="5" xfId="0" applyFont="1" applyFill="1" applyBorder="1" applyAlignment="1">
      <alignment horizontal="center"/>
    </xf>
    <xf numFmtId="0" fontId="30" fillId="0" borderId="0" xfId="0" applyFont="1" applyBorder="1" applyAlignment="1">
      <alignment horizontal="center"/>
    </xf>
    <xf numFmtId="0" fontId="30" fillId="0" borderId="2" xfId="0" applyFont="1" applyBorder="1" applyAlignment="1">
      <alignment horizontal="center"/>
    </xf>
    <xf numFmtId="0" fontId="33" fillId="0" borderId="0" xfId="0" applyFont="1" applyFill="1" applyBorder="1" applyAlignment="1" applyProtection="1">
      <alignment horizontal="center"/>
    </xf>
    <xf numFmtId="172" fontId="33" fillId="3" borderId="0" xfId="0" applyNumberFormat="1" applyFont="1" applyFill="1" applyBorder="1" applyAlignment="1" applyProtection="1">
      <alignment horizontal="center"/>
      <protection locked="0"/>
    </xf>
    <xf numFmtId="0" fontId="27" fillId="13" borderId="10" xfId="0" applyFont="1" applyFill="1" applyBorder="1" applyAlignment="1">
      <alignment horizontal="center"/>
    </xf>
    <xf numFmtId="0" fontId="27" fillId="13" borderId="26" xfId="0" applyFont="1" applyFill="1" applyBorder="1" applyAlignment="1">
      <alignment horizontal="center"/>
    </xf>
    <xf numFmtId="0" fontId="27" fillId="13" borderId="11" xfId="0" applyFont="1" applyFill="1" applyBorder="1" applyAlignment="1">
      <alignment horizontal="center"/>
    </xf>
    <xf numFmtId="0" fontId="30" fillId="0" borderId="1" xfId="0" applyFont="1" applyBorder="1" applyAlignment="1">
      <alignment horizontal="center"/>
    </xf>
    <xf numFmtId="164" fontId="25" fillId="0" borderId="26" xfId="0" applyNumberFormat="1" applyFont="1" applyBorder="1" applyAlignment="1">
      <alignment horizontal="left" wrapText="1"/>
    </xf>
    <xf numFmtId="164" fontId="25" fillId="0" borderId="11" xfId="0" applyNumberFormat="1" applyFont="1" applyBorder="1" applyAlignment="1">
      <alignment horizontal="left" wrapText="1"/>
    </xf>
    <xf numFmtId="0" fontId="28" fillId="0" borderId="12" xfId="0" applyFont="1" applyFill="1" applyBorder="1" applyAlignment="1" applyProtection="1">
      <alignment horizontal="center"/>
    </xf>
    <xf numFmtId="0" fontId="27" fillId="13" borderId="10" xfId="0" applyFont="1" applyFill="1" applyBorder="1" applyAlignment="1" applyProtection="1">
      <alignment horizontal="center"/>
    </xf>
    <xf numFmtId="0" fontId="27" fillId="13" borderId="26" xfId="0" applyFont="1" applyFill="1" applyBorder="1" applyAlignment="1" applyProtection="1">
      <alignment horizontal="center"/>
    </xf>
    <xf numFmtId="0" fontId="27" fillId="13" borderId="11" xfId="0" applyFont="1" applyFill="1" applyBorder="1" applyAlignment="1" applyProtection="1">
      <alignment horizontal="center"/>
    </xf>
    <xf numFmtId="0" fontId="27" fillId="13" borderId="10" xfId="2" applyFont="1" applyFill="1" applyBorder="1" applyAlignment="1">
      <alignment horizontal="center"/>
    </xf>
    <xf numFmtId="0" fontId="27" fillId="13" borderId="26" xfId="2" applyFont="1" applyFill="1" applyBorder="1" applyAlignment="1">
      <alignment horizontal="center"/>
    </xf>
    <xf numFmtId="0" fontId="27" fillId="13" borderId="11" xfId="2" applyFont="1" applyFill="1" applyBorder="1" applyAlignment="1">
      <alignment horizontal="center"/>
    </xf>
    <xf numFmtId="0" fontId="27" fillId="13" borderId="10" xfId="12" applyFont="1" applyFill="1" applyBorder="1" applyAlignment="1">
      <alignment horizontal="center"/>
    </xf>
    <xf numFmtId="0" fontId="27" fillId="13" borderId="26" xfId="12" applyFont="1" applyFill="1" applyBorder="1" applyAlignment="1">
      <alignment horizontal="center"/>
    </xf>
    <xf numFmtId="0" fontId="27" fillId="13" borderId="11" xfId="12" applyFont="1" applyFill="1" applyBorder="1" applyAlignment="1">
      <alignment horizontal="center"/>
    </xf>
    <xf numFmtId="172" fontId="33" fillId="0" borderId="12" xfId="12" applyNumberFormat="1" applyFont="1" applyBorder="1" applyAlignment="1">
      <alignment horizontal="center"/>
    </xf>
    <xf numFmtId="172" fontId="33" fillId="0" borderId="15" xfId="12" applyNumberFormat="1" applyFont="1" applyBorder="1" applyAlignment="1">
      <alignment horizontal="center"/>
    </xf>
    <xf numFmtId="0" fontId="30" fillId="0" borderId="1" xfId="12" applyFont="1" applyBorder="1" applyAlignment="1">
      <alignment horizontal="center"/>
    </xf>
    <xf numFmtId="0" fontId="30" fillId="0" borderId="0" xfId="12" applyFont="1" applyBorder="1" applyAlignment="1">
      <alignment horizontal="center"/>
    </xf>
    <xf numFmtId="0" fontId="30" fillId="0" borderId="2" xfId="12" applyFont="1" applyBorder="1" applyAlignment="1">
      <alignment horizontal="center"/>
    </xf>
    <xf numFmtId="0" fontId="38" fillId="13" borderId="10" xfId="2" applyFont="1" applyFill="1" applyBorder="1" applyAlignment="1">
      <alignment horizontal="center"/>
    </xf>
    <xf numFmtId="0" fontId="38" fillId="13" borderId="26" xfId="2" applyFont="1" applyFill="1" applyBorder="1" applyAlignment="1">
      <alignment horizontal="center"/>
    </xf>
    <xf numFmtId="0" fontId="30" fillId="0" borderId="8" xfId="12" applyFont="1" applyBorder="1" applyAlignment="1">
      <alignment horizontal="center"/>
    </xf>
    <xf numFmtId="0" fontId="30" fillId="0" borderId="12" xfId="12" applyFont="1" applyBorder="1" applyAlignment="1">
      <alignment horizontal="center"/>
    </xf>
    <xf numFmtId="0" fontId="30" fillId="0" borderId="9" xfId="12" applyFont="1" applyBorder="1" applyAlignment="1">
      <alignment horizontal="center"/>
    </xf>
    <xf numFmtId="0" fontId="30" fillId="0" borderId="4" xfId="12" applyFont="1" applyBorder="1" applyAlignment="1">
      <alignment horizontal="center"/>
    </xf>
    <xf numFmtId="0" fontId="30" fillId="0" borderId="5" xfId="12" applyFont="1" applyBorder="1" applyAlignment="1">
      <alignment horizontal="center"/>
    </xf>
    <xf numFmtId="0" fontId="28" fillId="0" borderId="0" xfId="0" applyFont="1" applyFill="1" applyBorder="1" applyAlignment="1" applyProtection="1">
      <alignment horizontal="center"/>
    </xf>
    <xf numFmtId="0" fontId="29" fillId="13" borderId="9" xfId="0" applyFont="1" applyFill="1" applyBorder="1" applyAlignment="1">
      <alignment horizontal="center"/>
    </xf>
    <xf numFmtId="0" fontId="29" fillId="13" borderId="4" xfId="0" applyFont="1" applyFill="1" applyBorder="1" applyAlignment="1">
      <alignment horizontal="center"/>
    </xf>
    <xf numFmtId="0" fontId="29" fillId="13" borderId="5" xfId="0" applyFont="1" applyFill="1" applyBorder="1" applyAlignment="1">
      <alignment horizontal="center"/>
    </xf>
  </cellXfs>
  <cellStyles count="14">
    <cellStyle name="Comma" xfId="9" builtinId="3"/>
    <cellStyle name="Currency" xfId="1" builtinId="4"/>
    <cellStyle name="Currency 2" xfId="4" xr:uid="{00000000-0005-0000-0000-000002000000}"/>
    <cellStyle name="Currency 3" xfId="3" xr:uid="{00000000-0005-0000-0000-000003000000}"/>
    <cellStyle name="Hyperlink" xfId="13" builtinId="8"/>
    <cellStyle name="Normal" xfId="0" builtinId="0"/>
    <cellStyle name="Normal 2" xfId="2" xr:uid="{00000000-0005-0000-0000-000006000000}"/>
    <cellStyle name="Normal 2 2" xfId="12" xr:uid="{0E7D9480-14AC-4FD5-81B0-69C7CE88DFAB}"/>
    <cellStyle name="Normal 3" xfId="7" xr:uid="{00000000-0005-0000-0000-000007000000}"/>
    <cellStyle name="Normal 4" xfId="8" xr:uid="{00000000-0005-0000-0000-000008000000}"/>
    <cellStyle name="Normal 5" xfId="10" xr:uid="{00000000-0005-0000-0000-000009000000}"/>
    <cellStyle name="Percent" xfId="11" builtinId="5"/>
    <cellStyle name="Percent 2" xfId="6" xr:uid="{00000000-0005-0000-0000-00000B000000}"/>
    <cellStyle name="Percent 3" xfId="5" xr:uid="{00000000-0005-0000-0000-00000C000000}"/>
  </cellStyles>
  <dxfs count="193">
    <dxf>
      <font>
        <b val="0"/>
        <i val="0"/>
        <strike val="0"/>
        <condense val="0"/>
        <extend val="0"/>
        <outline val="0"/>
        <shadow val="0"/>
        <u val="none"/>
        <vertAlign val="baseline"/>
        <sz val="11"/>
        <color auto="1"/>
        <name val="Calibri"/>
        <family val="2"/>
        <scheme val="minor"/>
      </font>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left" vertical="bottom" textRotation="0" wrapText="0" indent="1" justifyLastLine="0" shrinkToFit="0" readingOrder="0"/>
    </dxf>
    <dxf>
      <border outline="0">
        <left style="medium">
          <color indexed="64"/>
        </left>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theme="1"/>
        </patternFill>
      </fill>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theme="1"/>
        </patternFill>
      </fill>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theme="1"/>
        </patternFill>
      </fill>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theme="1"/>
        </patternFill>
      </fill>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theme="1"/>
        </patternFill>
      </fill>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numFmt numFmtId="0" formatCode="Genera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double">
          <color indexed="64"/>
        </bottom>
        <vertical/>
        <horizontal/>
      </border>
    </dxf>
    <dxf>
      <font>
        <b/>
        <i val="0"/>
        <strike val="0"/>
        <condense val="0"/>
        <extend val="0"/>
        <outline val="0"/>
        <shadow val="0"/>
        <u val="none"/>
        <vertAlign val="baseline"/>
        <sz val="11"/>
        <color auto="1"/>
        <name val="Calibri"/>
        <family val="2"/>
        <scheme val="minor"/>
      </font>
      <numFmt numFmtId="0" formatCode="General"/>
      <alignment horizontal="center" vertical="bottom" textRotation="0" wrapText="0" indent="0" justifyLastLine="0" shrinkToFit="0" readingOrder="0"/>
      <border diagonalUp="0" diagonalDown="0">
        <left/>
        <right style="thin">
          <color indexed="64"/>
        </right>
        <top style="thin">
          <color indexed="64"/>
        </top>
        <bottom style="double">
          <color indexed="64"/>
        </bottom>
        <vertical/>
        <horizontal/>
      </border>
    </dxf>
    <dxf>
      <border outline="0">
        <left style="medium">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protection locked="1" hidden="0"/>
    </dxf>
    <dxf>
      <font>
        <b/>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protection locked="1" hidden="0"/>
    </dxf>
    <dxf>
      <border outline="0">
        <left style="medium">
          <color indexed="64"/>
        </left>
        <right style="medium">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0" indent="0" justifyLastLine="0" shrinkToFit="0" readingOrder="0"/>
      <border diagonalUp="0" diagonalDown="0">
        <left/>
        <right/>
        <top/>
        <bottom style="double">
          <color indexed="64"/>
        </bottom>
        <vertical/>
        <horizontal/>
      </border>
      <protection locked="1" hidden="0"/>
    </dxf>
    <dxf>
      <font>
        <b/>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right/>
        <top/>
        <bottom style="double">
          <color indexed="64"/>
        </bottom>
        <vertical/>
        <horizontal/>
      </border>
      <protection locked="1" hidden="0"/>
    </dxf>
    <dxf>
      <font>
        <b/>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border diagonalUp="0" diagonalDown="0">
        <left/>
        <right/>
        <top/>
        <bottom style="double">
          <color indexed="64"/>
        </bottom>
        <vertical/>
        <horizontal/>
      </border>
      <protection locked="1" hidden="0"/>
    </dxf>
    <dxf>
      <border outline="0">
        <left style="medium">
          <color indexed="64"/>
        </left>
        <right style="medium">
          <color indexed="64"/>
        </right>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1" indent="0" justifyLastLine="0" shrinkToFit="0" readingOrder="0"/>
      <protection locked="1" hidden="0"/>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dxf>
    <dxf>
      <border outline="0">
        <left style="medium">
          <color indexed="64"/>
        </left>
        <bottom style="medium">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protection locked="1" hidden="0"/>
    </dxf>
    <dxf>
      <border outline="0">
        <left style="medium">
          <color indexed="64"/>
        </left>
        <right style="medium">
          <color indexed="64"/>
        </right>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1" indent="0" justifyLastLine="0" shrinkToFit="0" readingOrder="0"/>
    </dxf>
    <dxf>
      <fill>
        <patternFill>
          <bgColor theme="1"/>
        </patternFill>
      </fill>
    </dxf>
    <dxf>
      <fill>
        <patternFill>
          <bgColor theme="1"/>
        </patternFill>
      </fill>
    </dxf>
    <dxf>
      <font>
        <b/>
        <i val="0"/>
        <color rgb="FFFF0000"/>
      </font>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946B38"/>
      <color rgb="FF3A8131"/>
      <color rgb="FFBA8748"/>
      <color rgb="FFFFFF66"/>
      <color rgb="FFFFFFCC"/>
      <color rgb="FFFFFF99"/>
      <color rgb="FF3F68A3"/>
      <color rgb="FF439639"/>
      <color rgb="FF663700"/>
      <color rgb="FFAB06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Q%20%20SF%20-%20School%20Finance%20Tammy%20Lehmen%20SOW-Business%20Case%20-%20Internal%20Project%20Forms%20SB%20727%20Changes%20SB%20727%20Modifications%20BRD%20School%20Finance%20Payment%20System%205-29-2024.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Data Entry Page"/>
      <sheetName val="Base Year Data"/>
      <sheetName val="WAM - Data Entry Page"/>
      <sheetName val="WADA - Data Entry Page"/>
      <sheetName val="FY26 Combined WAM and WADA"/>
      <sheetName val="District &amp; Charter Calculation"/>
    </sheetNames>
    <sheetDataSet>
      <sheetData sheetId="0" refreshError="1"/>
      <sheetData sheetId="1" refreshError="1"/>
      <sheetData sheetId="2" refreshError="1"/>
      <sheetData sheetId="3" refreshError="1"/>
      <sheetData sheetId="4" refreshError="1">
        <row r="3">
          <cell r="C3" t="str">
            <v>048-078</v>
          </cell>
        </row>
      </sheetData>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570D8D-82D6-4AC0-8FB1-ED3AF304D8C9}" name="Table1" displayName="Table1" ref="A9:J56" totalsRowShown="0" headerRowDxfId="166" headerRowBorderDxfId="165" tableBorderDxfId="164" totalsRowBorderDxfId="163">
  <tableColumns count="10">
    <tableColumn id="1" xr3:uid="{7E49A99E-BEDF-43AB-9A53-771D4DB79603}" name="Row" dataDxfId="162"/>
    <tableColumn id="2" xr3:uid="{FAA0D0DD-AAF4-4123-8526-8A7177DCE060}" name="Item" dataDxfId="161"/>
    <tableColumn id="3" xr3:uid="{F5E098E0-B67E-40A9-98DB-3F2CE4BC4D3A}" name="2022-23"/>
    <tableColumn id="4" xr3:uid="{BF437144-C012-4265-B876-0B1A2F056E55}" name="2023-24"/>
    <tableColumn id="5" xr3:uid="{6BDB68D4-22F2-46F3-99B0-ECF46AB87793}" name="2024-25"/>
    <tableColumn id="6" xr3:uid="{B4E242AD-96DA-4016-A2AF-B1728C4F9C66}" name="2025-26"/>
    <tableColumn id="7" xr3:uid="{F6F766AC-3513-444B-A2A6-9E7BAE66E590}" name="2026-27"/>
    <tableColumn id="8" xr3:uid="{B4356001-6AA0-43ED-BBDD-62A5BD034116}" name="2027-28"/>
    <tableColumn id="9" xr3:uid="{8FB53845-2BEE-43E5-8DA5-D0E1A91BC6FD}" name="2028-29"/>
    <tableColumn id="10" xr3:uid="{CBC8E203-54AA-4337-A04B-4886B55CE38B}" name="2029-3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F36C3F-FBDE-4647-BC82-F43CDB35A2D7}" name="Table9" displayName="Table9" ref="A6:F25" totalsRowShown="0" headerRowDxfId="49" headerRowBorderDxfId="48" tableBorderDxfId="47" totalsRowBorderDxfId="46" headerRowCellStyle="Normal 2 2">
  <tableColumns count="6">
    <tableColumn id="1" xr3:uid="{28162EFC-46EC-4B10-8514-C9DAA73446BD}" name="Row"/>
    <tableColumn id="2" xr3:uid="{58E0F738-53BE-4ABD-9431-9B9508C4F59B}" name="Label"/>
    <tableColumn id="3" xr3:uid="{43E34C2B-DD30-4C2E-AC33-82FB2E6A293C}" name="."/>
    <tableColumn id="4" xr3:uid="{2F8759D2-4279-440D-8493-AEA6A815323D}" name="2024-25"/>
    <tableColumn id="5" xr3:uid="{73443FC3-ED1F-4E81-9E3E-B575985D94BE}" name="2025-26"/>
    <tableColumn id="6" xr3:uid="{77BE3BB9-ADF6-4F15-8BD8-F7302E502FCD}" name="2026-2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890018-A195-4D55-908B-F9E5BAE34BF7}" name="Table10" displayName="Table10" ref="A28:F49" totalsRowShown="0" headerRowDxfId="45" headerRowBorderDxfId="44" tableBorderDxfId="43" totalsRowBorderDxfId="42" headerRowCellStyle="Normal 2 2">
  <tableColumns count="6">
    <tableColumn id="1" xr3:uid="{2734E649-E06B-405B-B4AE-F1A6020EFCE0}" name="#N/A"/>
    <tableColumn id="2" xr3:uid="{045AA717-2E5E-45F9-A1DB-C55492DF1057}" name="Item"/>
    <tableColumn id="3" xr3:uid="{8D4F8B6C-E954-49AC-A5AD-36D29AC916E7}" name="."/>
    <tableColumn id="4" xr3:uid="{81A1D26D-A268-49D3-8FEC-685CB1506B7F}" name="2024-25"/>
    <tableColumn id="5" xr3:uid="{821EFF3C-C7EB-4094-ADE7-8FF3F07C3ED4}" name="2025-26"/>
    <tableColumn id="6" xr3:uid="{86355C67-9E5A-4ABA-AB4E-B558FD0D6ED2}" name="2026-27"/>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CA3F9AC-031B-4E7B-9B75-514E5537A85B}" name="Table11" displayName="Table11" ref="A6:F25" totalsRowShown="0" headerRowDxfId="40" headerRowBorderDxfId="39" tableBorderDxfId="38" totalsRowBorderDxfId="37" headerRowCellStyle="Normal 2 2">
  <tableColumns count="6">
    <tableColumn id="1" xr3:uid="{A778E8E1-9B67-4013-B79D-5DC248D7E38B}" name="Row"/>
    <tableColumn id="2" xr3:uid="{B4D83094-7711-4112-A918-0A91B1E08516}" name="Label"/>
    <tableColumn id="3" xr3:uid="{AF041215-7C9D-4941-AF25-D8D2D5713DC5}" name="."/>
    <tableColumn id="4" xr3:uid="{88B2D402-F8BE-4B3E-A7AC-B33C72E6FE20}" name="2025-26"/>
    <tableColumn id="5" xr3:uid="{D6B22052-7DC6-457D-91A4-5DB63F7C3FA4}" name="2026-27"/>
    <tableColumn id="6" xr3:uid="{EAC7411A-26FE-40CB-84E8-11DE71098F5E}" name="2027-28"/>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DB972E2-D08B-487A-A10E-F61C9A693A19}" name="Table12" displayName="Table12" ref="A28:F49" totalsRowShown="0" headerRowDxfId="36" headerRowBorderDxfId="35" tableBorderDxfId="34" totalsRowBorderDxfId="33" headerRowCellStyle="Normal 2 2">
  <tableColumns count="6">
    <tableColumn id="1" xr3:uid="{681373E6-80E2-43FF-B38D-7AB822C5367B}" name="#N/A"/>
    <tableColumn id="2" xr3:uid="{784BBA3B-56BA-4D41-84B6-87FC9BAB161A}" name="Item"/>
    <tableColumn id="3" xr3:uid="{30529A45-4893-4D97-B062-D288A0F77F13}" name="."/>
    <tableColumn id="4" xr3:uid="{AD245993-124F-4204-959B-6CFD4AC9FD03}" name="2025-26"/>
    <tableColumn id="5" xr3:uid="{CBD74E8B-1921-4048-BF35-27DF507FAEEB}" name="2026-27"/>
    <tableColumn id="6" xr3:uid="{FE6ECF8A-C396-4EEB-8481-F946ECEEA1CA}" name="2027-2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D5878DE-896A-46E0-8250-8FF5CBA71E6B}" name="Table13" displayName="Table13" ref="A6:F25" totalsRowShown="0" headerRowDxfId="31" headerRowBorderDxfId="30" tableBorderDxfId="29" totalsRowBorderDxfId="28" headerRowCellStyle="Normal 2 2">
  <tableColumns count="6">
    <tableColumn id="1" xr3:uid="{89CFB0AB-EFDD-4F3E-BFC9-CBC130271C9D}" name="Row"/>
    <tableColumn id="2" xr3:uid="{8DF73E6E-F00D-40F7-B341-7E25A8B705DA}" name="Label"/>
    <tableColumn id="3" xr3:uid="{A23AE9AF-7F83-43F3-884D-DAEB2CD62BE1}" name="."/>
    <tableColumn id="4" xr3:uid="{67DCAD89-9E6D-40C4-A82A-FF02E82FCE41}" name="2026-27"/>
    <tableColumn id="5" xr3:uid="{C6D6E087-2DBE-4529-B367-0E49BDB3CF1B}" name="2027-28"/>
    <tableColumn id="6" xr3:uid="{9AB37CA5-66C7-436B-9E5D-D2280A0DE659}" name="2028-29"/>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CBFC20A-D7D9-4037-8509-9AA43EA5E11D}" name="Table14" displayName="Table14" ref="A28:F49" totalsRowShown="0" headerRowDxfId="27" headerRowBorderDxfId="26" tableBorderDxfId="25" totalsRowBorderDxfId="24" headerRowCellStyle="Normal 2 2">
  <tableColumns count="6">
    <tableColumn id="1" xr3:uid="{F53FD414-4B71-463E-9702-3707F2F1F39C}" name="#N/A"/>
    <tableColumn id="2" xr3:uid="{412ACD2C-9D36-4F83-BDDB-81921D51FED4}" name="Item"/>
    <tableColumn id="3" xr3:uid="{36FE14C9-CAE1-4C70-9B4F-3835AB10258D}" name="."/>
    <tableColumn id="4" xr3:uid="{FF23DA74-0E61-4287-85C6-D2033920201F}" name="2026-27"/>
    <tableColumn id="5" xr3:uid="{88D7B7DD-A2B9-4D91-9C41-FD18AE745446}" name="2027-28"/>
    <tableColumn id="6" xr3:uid="{5633778B-C0CE-42F7-B0DA-BF850A128596}" name="2028-29"/>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8DE54E3-2FF8-41B8-AAD5-D86B69DDE1B9}" name="Table15" displayName="Table15" ref="A6:F25" totalsRowShown="0" headerRowDxfId="22" headerRowBorderDxfId="21" tableBorderDxfId="20" totalsRowBorderDxfId="19" headerRowCellStyle="Normal 2 2">
  <tableColumns count="6">
    <tableColumn id="1" xr3:uid="{83824D42-FAA6-42BF-B819-23E88DF6F508}" name="Row"/>
    <tableColumn id="2" xr3:uid="{BFAFC080-DF79-458E-AED5-4725C0354426}" name="Item"/>
    <tableColumn id="3" xr3:uid="{9DAABA48-75F8-4D55-829F-623356EB11F3}" name="."/>
    <tableColumn id="4" xr3:uid="{2FA91664-33EF-46EB-9AE0-3BDC0269D04F}" name="2027-28"/>
    <tableColumn id="5" xr3:uid="{4E40D22F-F8F4-4CBB-8FB2-AD40FD903C62}" name="2028-29"/>
    <tableColumn id="6" xr3:uid="{89A007E5-71FE-45D0-BFBF-369DBD68AC42}" name="2029-30"/>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74DB1A3-2DAA-4A8B-B289-F912B29CD34D}" name="Table16" displayName="Table16" ref="A28:F49" totalsRowShown="0" headerRowDxfId="18" headerRowBorderDxfId="17" tableBorderDxfId="16" totalsRowBorderDxfId="15" headerRowCellStyle="Normal 2 2">
  <tableColumns count="6">
    <tableColumn id="1" xr3:uid="{E3CDCD0F-6210-4115-AAC2-9D70DF00EB10}" name="#N/A"/>
    <tableColumn id="2" xr3:uid="{44CED6CA-B6FF-4027-ABA6-DB1763EA7609}" name="Item"/>
    <tableColumn id="3" xr3:uid="{5237370E-CC05-4F1B-BF27-BAF2927823FB}" name="."/>
    <tableColumn id="4" xr3:uid="{A40419B4-D8B6-4680-B857-C6505588F43E}" name="2027-28"/>
    <tableColumn id="5" xr3:uid="{640067E1-9B29-4338-B53D-3928FE3E6634}" name="2028-29"/>
    <tableColumn id="6" xr3:uid="{6FD4F5AB-59D6-41A5-9457-555E09A826F3}" name="2029-30"/>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792F323-1F4A-4764-9618-259FA6390FED}" name="Table17" displayName="Table17" ref="B5:J21" totalsRowShown="0" headerRowDxfId="14" dataDxfId="13" tableBorderDxfId="12">
  <tableColumns count="9">
    <tableColumn id="1" xr3:uid="{6850084B-3EFC-4CE8-A820-FD62393C520C}" name="Label" dataDxfId="11"/>
    <tableColumn id="2" xr3:uid="{540CFDEC-C3DF-4423-9F65-30C5EE30C555}" name="2006-07" dataDxfId="10"/>
    <tableColumn id="3" xr3:uid="{7D56D5CC-E630-4C39-9E33-FCFC413F8A1B}" name="2023-24" dataDxfId="9"/>
    <tableColumn id="4" xr3:uid="{08C6DB4D-3F2B-4337-8F73-53CBD854943E}" name="2024-25" dataDxfId="8"/>
    <tableColumn id="5" xr3:uid="{D7B2125C-4486-4FDD-848B-8B68D1930B3C}" name="2025-26" dataDxfId="7"/>
    <tableColumn id="6" xr3:uid="{FE8DC869-A464-403C-BD1D-BCDEC66E4722}" name="2026-27" dataDxfId="6"/>
    <tableColumn id="7" xr3:uid="{521E372D-1AAB-48E8-8D0D-74299158DBB8}" name="2027-28" dataDxfId="5"/>
    <tableColumn id="8" xr3:uid="{B3B892E2-1995-4331-BE92-5901CF046B8C}" name="2028-29" dataDxfId="4"/>
    <tableColumn id="9" xr3:uid="{217BBBC7-DF19-4A82-8B64-9EAEB23120C3}" name="2029-30" dataDxfId="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6896950-F6A9-49DA-866F-97D91070D76A}" name="Table18" displayName="Table18" ref="B6:J31" totalsRowShown="0" headerRowDxfId="2" tableBorderDxfId="1">
  <tableColumns count="9">
    <tableColumn id="1" xr3:uid="{D1918025-7392-4C0D-BCCF-CE0EB6E0C504}" name="Line"/>
    <tableColumn id="2" xr3:uid="{0DC80A05-5DAE-4DDB-8DD7-BA6D83CDD7B3}" name="Label" dataDxfId="0"/>
    <tableColumn id="3" xr3:uid="{D177FC6A-00FE-42C5-863A-220F8913839D}" name="2022-23"/>
    <tableColumn id="4" xr3:uid="{7935A3A1-403F-4C89-94F3-D68608B47864}" name="2023-24"/>
    <tableColumn id="5" xr3:uid="{CADF8011-E0EE-4BEA-BDEF-3064F6D81498}" name="2024-25"/>
    <tableColumn id="6" xr3:uid="{51DC8C80-3F98-49FA-9C2E-5729B6CAA3F3}" name="2025-26"/>
    <tableColumn id="7" xr3:uid="{00D4D22A-8F33-4869-BAC5-76DE9207E398}" name="2026-27"/>
    <tableColumn id="8" xr3:uid="{483E827B-8473-4CCE-870A-B2D50D71CDC3}" name="2027-28"/>
    <tableColumn id="9" xr3:uid="{5A221DC8-824D-434B-8E49-F688B77B2FF2}" name="2028-2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EC7A77-F452-4B89-B0F2-E9BB0B0EDD05}" name="Table2" displayName="Table2" ref="B6:J49" totalsRowShown="0" headerRowDxfId="157" tableBorderDxfId="156">
  <tableColumns count="9">
    <tableColumn id="1" xr3:uid="{F80AFD09-5586-4CCE-899E-723382ECF53C}" name="LINE" dataDxfId="155"/>
    <tableColumn id="2" xr3:uid="{86383AC9-B89D-4E7E-A6B3-48435FD8E37E}" name="Label"/>
    <tableColumn id="3" xr3:uid="{AE902E81-D3B2-4B6F-8A60-1862DFB6AC2B}" name="2023-24"/>
    <tableColumn id="4" xr3:uid="{8F8D5DD9-1573-41DC-9D56-234A9D100365}" name="2024-25"/>
    <tableColumn id="5" xr3:uid="{CDB80710-3ECC-4761-9E0B-D5CB157F31AE}" name="2025-26"/>
    <tableColumn id="6" xr3:uid="{45C26F13-F50B-49DE-91C9-204422BA7D3F}" name="2026-27"/>
    <tableColumn id="7" xr3:uid="{4E5D8BEF-2B80-4F0C-9E07-3C18CFA00FE0}" name="2027-28"/>
    <tableColumn id="8" xr3:uid="{E3133488-F947-4AE3-8016-4378EA8BFF92}" name="2028-29"/>
    <tableColumn id="9" xr3:uid="{9E1A7253-CCFF-460C-B9AC-1593F1D3DFDB}" name="2029-3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30C4913-5003-42AD-B485-A1A45E1D4373}" name="Table19" displayName="Table19" ref="B56:J71" totalsRowShown="0" headerRowDxfId="154" tableBorderDxfId="153">
  <tableColumns count="9">
    <tableColumn id="1" xr3:uid="{EFAA5F75-F5D1-44BA-B8BA-4EDA2973B42F}" name="Row" dataDxfId="152" dataCellStyle="Normal 2"/>
    <tableColumn id="2" xr3:uid="{D569B960-A4B9-4874-BDBE-6E744D6F9D24}" name="#N/A"/>
    <tableColumn id="3" xr3:uid="{C9BD0A6B-A56B-4138-90B2-7ACC5132DE85}" name="2023-24"/>
    <tableColumn id="4" xr3:uid="{75FBCC50-21DE-48FE-B031-55908BF51780}" name="2024-25"/>
    <tableColumn id="5" xr3:uid="{9830D5E8-EEEE-464B-B894-7407AA32810C}" name="2025-26"/>
    <tableColumn id="6" xr3:uid="{046C230D-07F3-49CC-96A4-EA2AF74496BA}" name="2026-27"/>
    <tableColumn id="7" xr3:uid="{F971A48E-D344-474E-914E-69A8F4FFE9BD}" name="2027-28"/>
    <tableColumn id="8" xr3:uid="{80DFDBE6-F524-4A48-9B9D-C538C38A928E}" name="2028-29"/>
    <tableColumn id="9" xr3:uid="{C4FA0CF5-7E58-471A-8E72-66C0ED1FD591}" name="2029-3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69109E-57D8-40D5-B8BC-4CDC9F29376E}" name="Table3" displayName="Table3" ref="B5:L19" totalsRowShown="0" headerRowDxfId="139" dataDxfId="138" tableBorderDxfId="137">
  <tableColumns count="11">
    <tableColumn id="1" xr3:uid="{EF43DC9F-B516-45DC-B6B9-F869718290A8}" name="Line" dataDxfId="136"/>
    <tableColumn id="2" xr3:uid="{1634BAFA-9D35-41DE-9655-E3ECE2E0DCBA}" name="Label" dataDxfId="135"/>
    <tableColumn id="3" xr3:uid="{BA1A5181-0C7A-46A2-B003-2D117741F062}" name="2005-06" dataDxfId="134"/>
    <tableColumn id="4" xr3:uid="{8F24B347-DE80-46EE-80ED-3A471DA61C5E}" name="2022-23" dataDxfId="133"/>
    <tableColumn id="5" xr3:uid="{AACB1ADC-52A7-4155-9168-56EC602FC19F}" name="2023-24" dataDxfId="132"/>
    <tableColumn id="6" xr3:uid="{3AF4AE11-20B1-4CFE-8CA5-980A73325754}" name="2024-25" dataDxfId="131"/>
    <tableColumn id="7" xr3:uid="{2D52B5AF-C492-4C2F-AAD7-B9197A76051D}" name="2025-26" dataDxfId="130"/>
    <tableColumn id="8" xr3:uid="{45D9E81B-904B-4C0A-85CC-E75B79CBA4CA}" name="2026-27" dataDxfId="129"/>
    <tableColumn id="9" xr3:uid="{C9D9BBA0-1353-4528-A1A3-A4FC21933587}" name="2027-28" dataDxfId="128"/>
    <tableColumn id="10" xr3:uid="{30021A20-B1E8-4CAB-9B5C-1D3B7A665919}" name="2028-29" dataDxfId="127"/>
    <tableColumn id="11" xr3:uid="{6C396BAB-7055-4F2E-A599-08E7A6EE7BB5}" name="2029-30" dataDxfId="12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5A2BDB-C23F-4E03-845C-834582C1C294}" name="Table4" displayName="Table4" ref="B23:L59" totalsRowShown="0" headerRowDxfId="125" headerRowBorderDxfId="124" tableBorderDxfId="123" headerRowCellStyle="Normal 2 2">
  <tableColumns count="11">
    <tableColumn id="1" xr3:uid="{35087438-7334-4048-86E7-C26F6861E628}" name="Line" dataDxfId="122"/>
    <tableColumn id="2" xr3:uid="{FA64969A-CD74-4C69-AFC3-6316D7803AB2}" name="Lable" dataDxfId="121" dataCellStyle="Normal 2"/>
    <tableColumn id="3" xr3:uid="{E326A8AC-2C77-4D13-B479-F325E8897011}" name="2005-06" dataDxfId="120"/>
    <tableColumn id="4" xr3:uid="{95ADE018-7194-405C-8C80-59DFA6B4F427}" name="2022-23" dataDxfId="119"/>
    <tableColumn id="5" xr3:uid="{8B99F8F0-2D87-40C0-9D1D-83326FDDDA69}" name="2023-24" dataDxfId="118"/>
    <tableColumn id="6" xr3:uid="{FCEE40F8-15B6-44DC-AAF7-DC6C4358D626}" name="2024-25"/>
    <tableColumn id="7" xr3:uid="{F7C0D30D-6835-4EDC-9DBE-D451C90AB07A}" name="2025-26"/>
    <tableColumn id="8" xr3:uid="{8413E8B6-6190-4071-9D4D-30906D834770}" name="2026-27"/>
    <tableColumn id="9" xr3:uid="{EBB04275-9D3B-418A-80AF-8B92835C2539}" name="2027-28"/>
    <tableColumn id="10" xr3:uid="{6F54312B-428F-4DB8-AD99-F1B3C1EF327E}" name="2028-29"/>
    <tableColumn id="11" xr3:uid="{253DA9B1-062F-45C8-9EC7-46C47DD74D67}" name="2029-3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D3234A9-DF23-4431-8424-061BB3967DA2}" name="Table5" displayName="Table5" ref="A6:J37" totalsRowShown="0" headerRowDxfId="88" dataDxfId="86" headerRowBorderDxfId="87" tableBorderDxfId="85" headerRowCellStyle="Normal 2 2" dataCellStyle="Normal 2 2">
  <tableColumns count="10">
    <tableColumn id="1" xr3:uid="{61998F67-D302-404E-9CEF-5FB010B96F63}" name="Row" dataDxfId="84" dataCellStyle="Normal 2 2"/>
    <tableColumn id="2" xr3:uid="{5C6C516F-C2C0-4AA4-AB9F-B499ACAF8656}" name="Label" dataDxfId="83" dataCellStyle="Normal 2 2"/>
    <tableColumn id="3" xr3:uid="{DF580905-5CB2-469D-AB38-5F4B1D9E40EC}" name="2022-23" dataDxfId="82" dataCellStyle="Normal 2 2"/>
    <tableColumn id="4" xr3:uid="{47BF8245-B090-4F0E-98FF-13BD39CDF82E}" name="2023-24" dataDxfId="81" dataCellStyle="Normal 2 2"/>
    <tableColumn id="5" xr3:uid="{958F4DCD-F869-481B-98E1-A9F59DCD1A87}" name="2024-25" dataDxfId="80" dataCellStyle="Normal 2 2"/>
    <tableColumn id="6" xr3:uid="{C837A4A4-19AB-48C4-9BF5-925F2FCE38E8}" name="2025-26" dataDxfId="79" dataCellStyle="Normal 2 2"/>
    <tableColumn id="7" xr3:uid="{37771791-4991-4D81-B986-5EC9D6D528BA}" name="2026-27" dataDxfId="78" dataCellStyle="Normal 2 2"/>
    <tableColumn id="8" xr3:uid="{047A3AB0-3C90-423D-8D13-1EDD02C02ACD}" name="2027-28" dataDxfId="77" dataCellStyle="Normal 2 2"/>
    <tableColumn id="9" xr3:uid="{950D8D3A-11DA-47E7-B1CE-88E1FD0DC9AB}" name="2028-29" dataDxfId="76" dataCellStyle="Normal 2 2"/>
    <tableColumn id="10" xr3:uid="{4964ABE6-43A2-457F-B5A5-8CDDF48F059A}" name="2029-30" dataDxfId="75" dataCellStyle="Normal 2 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0B887D-929A-4DA6-9F24-8CE0A36602B2}" name="Table6" displayName="Table6" ref="A41:J59" totalsRowShown="0" headerRowDxfId="74" dataDxfId="72" headerRowBorderDxfId="73" tableBorderDxfId="71" totalsRowBorderDxfId="70" headerRowCellStyle="Normal 2 2" dataCellStyle="Normal 2 2">
  <tableColumns count="10">
    <tableColumn id="1" xr3:uid="{7CA1D0A4-6E99-4097-A603-7D00A7F0E48D}" name="Line" dataDxfId="69" dataCellStyle="Normal 2 2"/>
    <tableColumn id="2" xr3:uid="{71714777-1399-4194-BB2C-B8FD476C7B6C}" name="Label" dataDxfId="68" dataCellStyle="Normal 2 2"/>
    <tableColumn id="3" xr3:uid="{DE5958E3-3DAA-4DCC-8F2C-05C063008176}" name="2022-23" dataDxfId="67" dataCellStyle="Normal 2 2"/>
    <tableColumn id="4" xr3:uid="{F87C58C0-02F0-4438-A07F-4DD1495844C6}" name="2023-24" dataDxfId="66" dataCellStyle="Normal 2 2"/>
    <tableColumn id="5" xr3:uid="{42CB3A4D-3419-4BA2-835B-87E427438F10}" name="2024-25" dataDxfId="65" dataCellStyle="Normal 2 2"/>
    <tableColumn id="6" xr3:uid="{62AEF266-AF8E-48E2-8650-78709FBD8F19}" name="2025-26" dataDxfId="64" dataCellStyle="Normal 2 2"/>
    <tableColumn id="7" xr3:uid="{DFEE9D36-4B06-40A1-B4BA-4B0D35434C39}" name="2026-27" dataDxfId="63" dataCellStyle="Normal 2 2"/>
    <tableColumn id="8" xr3:uid="{247797E2-3230-498F-8B4A-2A2F4F95096C}" name="2027-28" dataDxfId="62" dataCellStyle="Normal 2 2"/>
    <tableColumn id="9" xr3:uid="{2ACF3C64-4D7D-4368-8868-5D3650F54553}" name="2028-29" dataDxfId="61" dataCellStyle="Normal 2 2"/>
    <tableColumn id="10" xr3:uid="{97A9B219-9165-471C-83AD-1B9B551B9DCB}" name="2029-30" dataDxfId="60" dataCellStyle="Normal 2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F692E6-C2F1-47CD-A7A5-D7C8EFB4B4A0}" name="Table7" displayName="Table7" ref="A6:F25" totalsRowShown="0" headerRowDxfId="58" headerRowBorderDxfId="57" tableBorderDxfId="56" totalsRowBorderDxfId="55" headerRowCellStyle="Normal 2 2">
  <tableColumns count="6">
    <tableColumn id="1" xr3:uid="{BAFC1DD5-96E9-4AF8-9CDD-D5669D28D33A}" name="Row"/>
    <tableColumn id="2" xr3:uid="{AED2045D-82F2-4712-B404-2CE17E455195}" name="Label"/>
    <tableColumn id="3" xr3:uid="{1F71905D-031A-4CE4-8D32-0B24DD582405}" name="."/>
    <tableColumn id="4" xr3:uid="{081FA5E0-927E-48F3-B76C-D7C83714DE68}" name="2023-24"/>
    <tableColumn id="5" xr3:uid="{22190E99-C2FC-4CB9-A5F6-48453F9D2EDC}" name="2024-25"/>
    <tableColumn id="6" xr3:uid="{88CC6282-9D86-440A-8B36-8D14C7509ED2}" name="2025-26"/>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D454E4B-2404-40F6-B6F3-92090199274F}" name="Table8" displayName="Table8" ref="A28:F49" totalsRowShown="0" headerRowDxfId="54" headerRowBorderDxfId="53" tableBorderDxfId="52" totalsRowBorderDxfId="51" headerRowCellStyle="Normal 2 2">
  <tableColumns count="6">
    <tableColumn id="1" xr3:uid="{EFE88F93-9A74-4D19-A8D2-9FE829B5E44C}" name="#N/A"/>
    <tableColumn id="2" xr3:uid="{4CC29A07-31B8-40D0-A6D0-CEFEEAFA8C72}" name="Item"/>
    <tableColumn id="3" xr3:uid="{8B9FE67B-EF33-4AA2-9A31-2A459164E034}" name="."/>
    <tableColumn id="4" xr3:uid="{0449D984-6BBA-4F47-BE1B-4086CA50F2AA}" name="2023-24"/>
    <tableColumn id="5" xr3:uid="{45AFDD60-E617-4621-B935-746C96C64BF4}" name="2024-25"/>
    <tableColumn id="6" xr3:uid="{FA7E92E1-F4B7-4381-BCB3-C80A2BAA3BB4}" name="2025-26"/>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12.vml"/><Relationship Id="rId1" Type="http://schemas.openxmlformats.org/officeDocument/2006/relationships/printerSettings" Target="../printerSettings/printerSettings10.bin"/><Relationship Id="rId4" Type="http://schemas.openxmlformats.org/officeDocument/2006/relationships/table" Target="../tables/table15.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table" Target="../tables/table1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dese.mo.gov/financial-admin-services/school-finance/finance-topics-procedure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table" Target="../tables/table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table" Target="../tables/table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P48"/>
  <sheetViews>
    <sheetView tabSelected="1" view="pageLayout" zoomScaleNormal="100" workbookViewId="0">
      <selection activeCell="E6" sqref="E6"/>
    </sheetView>
  </sheetViews>
  <sheetFormatPr defaultRowHeight="12.75" x14ac:dyDescent="0.2"/>
  <cols>
    <col min="1" max="16" width="10.140625" customWidth="1"/>
  </cols>
  <sheetData>
    <row r="1" spans="1:16" ht="13.5" thickBot="1" x14ac:dyDescent="0.25"/>
    <row r="2" spans="1:16" ht="21" thickBot="1" x14ac:dyDescent="0.35">
      <c r="A2" s="596" t="s">
        <v>711</v>
      </c>
      <c r="B2" s="597"/>
      <c r="C2" s="597"/>
      <c r="D2" s="597"/>
      <c r="E2" s="597"/>
      <c r="F2" s="597"/>
      <c r="G2" s="597"/>
      <c r="H2" s="597"/>
      <c r="I2" s="597"/>
      <c r="J2" s="597"/>
      <c r="K2" s="597"/>
      <c r="L2" s="597"/>
      <c r="M2" s="597"/>
      <c r="N2" s="597"/>
      <c r="O2" s="597"/>
      <c r="P2" s="598"/>
    </row>
    <row r="3" spans="1:16" ht="12.75" customHeight="1" thickBot="1" x14ac:dyDescent="0.35">
      <c r="A3" s="25"/>
      <c r="B3" s="24"/>
      <c r="C3" s="24"/>
      <c r="D3" s="24"/>
      <c r="E3" s="24"/>
      <c r="F3" s="24"/>
      <c r="G3" s="24"/>
      <c r="H3" s="24"/>
      <c r="I3" s="24"/>
      <c r="J3" s="24"/>
      <c r="K3" s="24"/>
      <c r="L3" s="24"/>
      <c r="M3" s="24"/>
      <c r="N3" s="24"/>
      <c r="O3" s="24"/>
      <c r="P3" s="26"/>
    </row>
    <row r="4" spans="1:16" ht="15.75" thickBot="1" x14ac:dyDescent="0.25">
      <c r="A4" s="599" t="s">
        <v>1237</v>
      </c>
      <c r="B4" s="600"/>
      <c r="C4" s="600"/>
      <c r="D4" s="600"/>
      <c r="E4" s="600"/>
      <c r="F4" s="600"/>
      <c r="G4" s="600"/>
      <c r="H4" s="600"/>
      <c r="I4" s="600"/>
      <c r="J4" s="600"/>
      <c r="K4" s="600"/>
      <c r="L4" s="600"/>
      <c r="M4" s="600"/>
      <c r="N4" s="600"/>
      <c r="O4" s="600"/>
      <c r="P4" s="601"/>
    </row>
    <row r="5" spans="1:16" s="6" customFormat="1" ht="13.5" customHeight="1" x14ac:dyDescent="0.3">
      <c r="A5" s="27"/>
      <c r="B5" s="28"/>
      <c r="C5" s="28"/>
      <c r="D5" s="28"/>
      <c r="E5" s="28"/>
      <c r="F5" s="28"/>
      <c r="G5" s="28"/>
      <c r="H5" s="28"/>
      <c r="I5" s="28"/>
      <c r="J5" s="28"/>
      <c r="K5" s="28"/>
      <c r="L5" s="28"/>
      <c r="M5" s="28"/>
      <c r="N5" s="28"/>
      <c r="O5" s="28"/>
      <c r="P5" s="29"/>
    </row>
    <row r="6" spans="1:16" ht="15" x14ac:dyDescent="0.25">
      <c r="A6" s="30" t="s">
        <v>722</v>
      </c>
      <c r="B6" s="31"/>
      <c r="C6" s="4"/>
      <c r="D6" s="4"/>
      <c r="E6" s="4"/>
      <c r="F6" s="4"/>
      <c r="G6" s="4"/>
      <c r="H6" s="4"/>
      <c r="I6" s="4"/>
      <c r="J6" s="4"/>
      <c r="K6" s="4"/>
      <c r="L6" s="4"/>
      <c r="M6" s="4"/>
      <c r="N6" s="4"/>
      <c r="O6" s="4"/>
      <c r="P6" s="2"/>
    </row>
    <row r="7" spans="1:16" ht="15" x14ac:dyDescent="0.25">
      <c r="A7" s="30"/>
      <c r="B7" s="31"/>
      <c r="C7" s="4"/>
      <c r="D7" s="4"/>
      <c r="E7" s="4"/>
      <c r="F7" s="4"/>
      <c r="G7" s="4"/>
      <c r="H7" s="4"/>
      <c r="I7" s="4"/>
      <c r="J7" s="4"/>
      <c r="K7" s="4"/>
      <c r="L7" s="4"/>
      <c r="M7" s="4"/>
      <c r="N7" s="4"/>
      <c r="O7" s="4"/>
      <c r="P7" s="2"/>
    </row>
    <row r="8" spans="1:16" ht="15" x14ac:dyDescent="0.25">
      <c r="A8" s="30" t="s">
        <v>723</v>
      </c>
      <c r="B8" s="4"/>
      <c r="C8" s="4"/>
      <c r="D8" s="4"/>
      <c r="E8" s="4"/>
      <c r="F8" s="4"/>
      <c r="G8" s="4"/>
      <c r="H8" s="4"/>
      <c r="I8" s="4"/>
      <c r="J8" s="4"/>
      <c r="K8" s="4"/>
      <c r="L8" s="4"/>
      <c r="M8" s="4"/>
      <c r="N8" s="4"/>
      <c r="O8" s="4"/>
      <c r="P8" s="2"/>
    </row>
    <row r="9" spans="1:16" ht="15" x14ac:dyDescent="0.25">
      <c r="A9" s="1"/>
      <c r="B9" s="33"/>
      <c r="C9" s="4"/>
      <c r="D9" s="4"/>
      <c r="E9" s="4"/>
      <c r="F9" s="4"/>
      <c r="G9" s="4"/>
      <c r="H9" s="4"/>
      <c r="I9" s="4"/>
      <c r="J9" s="4"/>
      <c r="K9" s="4"/>
      <c r="L9" s="4"/>
      <c r="M9" s="4"/>
      <c r="N9" s="4"/>
      <c r="O9" s="4"/>
      <c r="P9" s="2"/>
    </row>
    <row r="10" spans="1:16" ht="15" x14ac:dyDescent="0.25">
      <c r="A10" s="34" t="s">
        <v>12</v>
      </c>
      <c r="B10" s="33" t="s">
        <v>726</v>
      </c>
      <c r="C10" s="4"/>
      <c r="D10" s="4"/>
      <c r="E10" s="4"/>
      <c r="F10" s="4"/>
      <c r="G10" s="4"/>
      <c r="H10" s="4"/>
      <c r="I10" s="4"/>
      <c r="J10" s="4"/>
      <c r="K10" s="4"/>
      <c r="L10" s="4"/>
      <c r="M10" s="4"/>
      <c r="N10" s="4"/>
      <c r="O10" s="4"/>
      <c r="P10" s="2"/>
    </row>
    <row r="11" spans="1:16" ht="14.25" x14ac:dyDescent="0.2">
      <c r="A11" s="32"/>
      <c r="B11" s="35" t="s">
        <v>41</v>
      </c>
      <c r="C11" s="38" t="s">
        <v>732</v>
      </c>
      <c r="D11" s="4"/>
      <c r="E11" s="4"/>
      <c r="F11" s="4"/>
      <c r="G11" s="4"/>
      <c r="H11" s="4"/>
      <c r="I11" s="4"/>
      <c r="J11" s="4"/>
      <c r="K11" s="4"/>
      <c r="L11" s="4"/>
      <c r="M11" s="4"/>
      <c r="N11" s="4"/>
      <c r="O11" s="4"/>
      <c r="P11" s="2"/>
    </row>
    <row r="12" spans="1:16" ht="14.25" x14ac:dyDescent="0.2">
      <c r="A12" s="1"/>
      <c r="B12" s="35" t="s">
        <v>43</v>
      </c>
      <c r="C12" s="8" t="s">
        <v>716</v>
      </c>
      <c r="D12" s="4"/>
      <c r="E12" s="4"/>
      <c r="F12" s="4"/>
      <c r="G12" s="4"/>
      <c r="H12" s="4"/>
      <c r="I12" s="4"/>
      <c r="J12" s="4"/>
      <c r="K12" s="4"/>
      <c r="L12" s="4"/>
      <c r="M12" s="4"/>
      <c r="N12" s="4"/>
      <c r="O12" s="4"/>
      <c r="P12" s="2"/>
    </row>
    <row r="13" spans="1:16" ht="14.25" x14ac:dyDescent="0.2">
      <c r="A13" s="32"/>
      <c r="B13" s="31"/>
      <c r="C13" s="36" t="s">
        <v>715</v>
      </c>
      <c r="D13" s="8" t="s">
        <v>712</v>
      </c>
      <c r="E13" s="4"/>
      <c r="F13" s="4"/>
      <c r="G13" s="4"/>
      <c r="H13" s="4"/>
      <c r="I13" s="4"/>
      <c r="J13" s="4"/>
      <c r="K13" s="4"/>
      <c r="L13" s="4"/>
      <c r="M13" s="4"/>
      <c r="N13" s="4"/>
      <c r="O13" s="4"/>
      <c r="P13" s="2"/>
    </row>
    <row r="14" spans="1:16" ht="14.25" x14ac:dyDescent="0.2">
      <c r="A14" s="32"/>
      <c r="B14" s="31"/>
      <c r="C14" s="36"/>
      <c r="D14" s="8"/>
      <c r="E14" s="4"/>
      <c r="F14" s="4"/>
      <c r="G14" s="4"/>
      <c r="H14" s="4"/>
      <c r="I14" s="4"/>
      <c r="J14" s="4"/>
      <c r="K14" s="4"/>
      <c r="L14" s="4"/>
      <c r="M14" s="4"/>
      <c r="N14" s="4"/>
      <c r="O14" s="4"/>
      <c r="P14" s="2"/>
    </row>
    <row r="15" spans="1:16" ht="15" x14ac:dyDescent="0.25">
      <c r="A15" s="37" t="s">
        <v>13</v>
      </c>
      <c r="B15" s="33" t="s">
        <v>717</v>
      </c>
      <c r="C15" s="36"/>
      <c r="D15" s="4"/>
      <c r="E15" s="4"/>
      <c r="F15" s="4"/>
      <c r="G15" s="4"/>
      <c r="H15" s="4"/>
      <c r="I15" s="4"/>
      <c r="J15" s="4"/>
      <c r="K15" s="4"/>
      <c r="L15" s="4"/>
      <c r="M15" s="4"/>
      <c r="N15" s="4"/>
      <c r="O15" s="4"/>
      <c r="P15" s="2"/>
    </row>
    <row r="16" spans="1:16" ht="15" x14ac:dyDescent="0.25">
      <c r="A16" s="32"/>
      <c r="B16" s="33" t="s">
        <v>724</v>
      </c>
      <c r="C16" s="4"/>
      <c r="D16" s="4"/>
      <c r="E16" s="4"/>
      <c r="F16" s="4"/>
      <c r="G16" s="4"/>
      <c r="H16" s="4"/>
      <c r="I16" s="4"/>
      <c r="J16" s="4"/>
      <c r="K16" s="4"/>
      <c r="L16" s="4"/>
      <c r="M16" s="4"/>
      <c r="N16" s="4"/>
      <c r="O16" s="4"/>
      <c r="P16" s="2"/>
    </row>
    <row r="17" spans="1:16" ht="15" x14ac:dyDescent="0.25">
      <c r="A17" s="1"/>
      <c r="B17" s="33" t="s">
        <v>727</v>
      </c>
      <c r="C17" s="4"/>
      <c r="D17" s="4"/>
      <c r="E17" s="4"/>
      <c r="F17" s="4"/>
      <c r="G17" s="4"/>
      <c r="H17" s="4"/>
      <c r="I17" s="4"/>
      <c r="J17" s="4"/>
      <c r="K17" s="4"/>
      <c r="L17" s="4"/>
      <c r="M17" s="4"/>
      <c r="N17" s="4"/>
      <c r="O17" s="4"/>
      <c r="P17" s="2"/>
    </row>
    <row r="18" spans="1:16" ht="14.25" x14ac:dyDescent="0.2">
      <c r="A18" s="32"/>
      <c r="B18" s="31"/>
      <c r="C18" s="4"/>
      <c r="D18" s="4"/>
      <c r="E18" s="4"/>
      <c r="F18" s="4"/>
      <c r="G18" s="4"/>
      <c r="H18" s="4"/>
      <c r="I18" s="4"/>
      <c r="J18" s="4"/>
      <c r="K18" s="4"/>
      <c r="L18" s="4"/>
      <c r="M18" s="4"/>
      <c r="N18" s="4"/>
      <c r="O18" s="4"/>
      <c r="P18" s="2"/>
    </row>
    <row r="19" spans="1:16" ht="15" x14ac:dyDescent="0.25">
      <c r="A19" s="37" t="s">
        <v>14</v>
      </c>
      <c r="B19" s="33" t="s">
        <v>725</v>
      </c>
      <c r="C19" s="4"/>
      <c r="D19" s="4"/>
      <c r="E19" s="4"/>
      <c r="F19" s="4"/>
      <c r="G19" s="4"/>
      <c r="H19" s="4"/>
      <c r="I19" s="4"/>
      <c r="J19" s="4"/>
      <c r="K19" s="4"/>
      <c r="L19" s="4"/>
      <c r="M19" s="4"/>
      <c r="N19" s="4"/>
      <c r="O19" s="4"/>
      <c r="P19" s="2"/>
    </row>
    <row r="20" spans="1:16" ht="15" x14ac:dyDescent="0.25">
      <c r="A20" s="32"/>
      <c r="B20" s="33" t="s">
        <v>728</v>
      </c>
      <c r="C20" s="4"/>
      <c r="D20" s="4"/>
      <c r="E20" s="4"/>
      <c r="F20" s="4"/>
      <c r="G20" s="4"/>
      <c r="H20" s="4"/>
      <c r="I20" s="4"/>
      <c r="J20" s="4"/>
      <c r="K20" s="4"/>
      <c r="L20" s="4"/>
      <c r="M20" s="4"/>
      <c r="N20" s="4"/>
      <c r="O20" s="4"/>
      <c r="P20" s="2"/>
    </row>
    <row r="21" spans="1:16" ht="15" x14ac:dyDescent="0.25">
      <c r="A21" s="32"/>
      <c r="B21" s="33" t="s">
        <v>729</v>
      </c>
      <c r="C21" s="4"/>
      <c r="D21" s="4"/>
      <c r="E21" s="4"/>
      <c r="F21" s="4"/>
      <c r="G21" s="4"/>
      <c r="H21" s="4"/>
      <c r="I21" s="4"/>
      <c r="J21" s="4"/>
      <c r="K21" s="4"/>
      <c r="L21" s="4"/>
      <c r="M21" s="4"/>
      <c r="N21" s="4"/>
      <c r="O21" s="4"/>
      <c r="P21" s="2"/>
    </row>
    <row r="22" spans="1:16" ht="15" x14ac:dyDescent="0.25">
      <c r="A22" s="32"/>
      <c r="B22" s="33" t="s">
        <v>730</v>
      </c>
      <c r="C22" s="4"/>
      <c r="D22" s="4"/>
      <c r="E22" s="4"/>
      <c r="F22" s="4"/>
      <c r="G22" s="4"/>
      <c r="H22" s="4"/>
      <c r="I22" s="4"/>
      <c r="J22" s="4"/>
      <c r="K22" s="4"/>
      <c r="L22" s="4"/>
      <c r="M22" s="4"/>
      <c r="N22" s="4"/>
      <c r="O22" s="4"/>
      <c r="P22" s="2"/>
    </row>
    <row r="23" spans="1:16" ht="15" thickBot="1" x14ac:dyDescent="0.25">
      <c r="A23" s="32"/>
      <c r="B23" s="31"/>
      <c r="C23" s="4"/>
      <c r="D23" s="4"/>
      <c r="E23" s="4"/>
      <c r="F23" s="4"/>
      <c r="G23" s="4"/>
      <c r="H23" s="4"/>
      <c r="I23" s="4"/>
      <c r="J23" s="4"/>
      <c r="K23" s="4"/>
      <c r="L23" s="4"/>
      <c r="M23" s="4"/>
      <c r="N23" s="4"/>
      <c r="O23" s="4"/>
      <c r="P23" s="2"/>
    </row>
    <row r="24" spans="1:16" ht="15" x14ac:dyDescent="0.2">
      <c r="A24" s="602" t="s">
        <v>1251</v>
      </c>
      <c r="B24" s="603"/>
      <c r="C24" s="603"/>
      <c r="D24" s="603"/>
      <c r="E24" s="603"/>
      <c r="F24" s="603"/>
      <c r="G24" s="603"/>
      <c r="H24" s="603"/>
      <c r="I24" s="603"/>
      <c r="J24" s="603"/>
      <c r="K24" s="603"/>
      <c r="L24" s="603"/>
      <c r="M24" s="603"/>
      <c r="N24" s="603"/>
      <c r="O24" s="603"/>
      <c r="P24" s="604"/>
    </row>
    <row r="25" spans="1:16" ht="20.25" x14ac:dyDescent="0.3">
      <c r="A25" s="27"/>
      <c r="B25" s="28"/>
      <c r="C25" s="28"/>
      <c r="D25" s="28"/>
      <c r="E25" s="28"/>
      <c r="F25" s="28"/>
      <c r="G25" s="28"/>
      <c r="H25" s="28"/>
      <c r="I25" s="28"/>
      <c r="J25" s="28"/>
      <c r="K25" s="28"/>
      <c r="L25" s="28"/>
      <c r="M25" s="28"/>
      <c r="N25" s="28"/>
      <c r="O25" s="28"/>
      <c r="P25" s="29"/>
    </row>
    <row r="26" spans="1:16" ht="15" x14ac:dyDescent="0.25">
      <c r="A26" s="30" t="s">
        <v>1248</v>
      </c>
      <c r="B26" s="4"/>
      <c r="C26" s="374">
        <v>45562</v>
      </c>
      <c r="D26" s="38" t="s">
        <v>1189</v>
      </c>
      <c r="E26" s="4"/>
      <c r="F26" s="4"/>
      <c r="G26" s="4"/>
      <c r="H26" s="4"/>
      <c r="I26" s="4"/>
      <c r="J26" s="4"/>
      <c r="K26" s="4"/>
      <c r="L26" s="4"/>
      <c r="M26" s="4"/>
      <c r="N26" s="4"/>
      <c r="O26" s="4"/>
      <c r="P26" s="2"/>
    </row>
    <row r="27" spans="1:16" ht="15" x14ac:dyDescent="0.25">
      <c r="A27" s="30"/>
      <c r="B27" s="31"/>
      <c r="C27" s="592">
        <v>45590</v>
      </c>
      <c r="D27" s="38" t="s">
        <v>1245</v>
      </c>
      <c r="E27" s="4"/>
      <c r="F27" s="4"/>
      <c r="G27" s="4"/>
      <c r="H27" s="4"/>
      <c r="I27" s="4"/>
      <c r="J27" s="4"/>
      <c r="K27" s="4"/>
      <c r="L27" s="4"/>
      <c r="M27" s="4"/>
      <c r="N27" s="4"/>
      <c r="O27" s="4"/>
      <c r="P27" s="2"/>
    </row>
    <row r="28" spans="1:16" ht="15" x14ac:dyDescent="0.25">
      <c r="A28" s="30"/>
      <c r="B28" s="31"/>
      <c r="C28" s="592">
        <v>45594</v>
      </c>
      <c r="D28" s="38" t="s">
        <v>1246</v>
      </c>
      <c r="E28" s="4"/>
      <c r="F28" s="4"/>
      <c r="G28" s="4"/>
      <c r="H28" s="4"/>
      <c r="I28" s="4"/>
      <c r="J28" s="4"/>
      <c r="K28" s="4"/>
      <c r="L28" s="4"/>
      <c r="M28" s="4"/>
      <c r="N28" s="4"/>
      <c r="O28" s="4"/>
      <c r="P28" s="2"/>
    </row>
    <row r="29" spans="1:16" ht="15" x14ac:dyDescent="0.25">
      <c r="A29" s="30"/>
      <c r="B29" s="31"/>
      <c r="C29" s="592">
        <v>45601</v>
      </c>
      <c r="D29" s="595" t="s">
        <v>1247</v>
      </c>
      <c r="E29" s="4"/>
      <c r="F29" s="4"/>
      <c r="G29" s="4"/>
      <c r="H29" s="4"/>
      <c r="I29" s="4"/>
      <c r="J29" s="4"/>
      <c r="K29" s="4"/>
      <c r="L29" s="4"/>
      <c r="M29" s="4"/>
      <c r="N29" s="4"/>
      <c r="O29" s="4"/>
      <c r="P29" s="2"/>
    </row>
    <row r="30" spans="1:16" ht="15" x14ac:dyDescent="0.25">
      <c r="A30" s="30"/>
      <c r="B30" s="31"/>
      <c r="C30" s="592">
        <v>45646</v>
      </c>
      <c r="D30" s="595" t="s">
        <v>1250</v>
      </c>
      <c r="E30" s="4"/>
      <c r="F30" s="4"/>
      <c r="G30" s="4"/>
      <c r="H30" s="4"/>
      <c r="I30" s="4"/>
      <c r="J30" s="4"/>
      <c r="K30" s="4"/>
      <c r="L30" s="4"/>
      <c r="M30" s="4"/>
      <c r="N30" s="4"/>
      <c r="O30" s="4"/>
      <c r="P30" s="2"/>
    </row>
    <row r="31" spans="1:16" ht="15" x14ac:dyDescent="0.25">
      <c r="A31" s="30"/>
      <c r="B31" s="31"/>
      <c r="C31" s="592"/>
      <c r="D31" s="38"/>
      <c r="E31" s="4"/>
      <c r="F31" s="4"/>
      <c r="G31" s="4"/>
      <c r="H31" s="4"/>
      <c r="I31" s="4"/>
      <c r="J31" s="4"/>
      <c r="K31" s="4"/>
      <c r="L31" s="4"/>
      <c r="M31" s="4"/>
      <c r="N31" s="4"/>
      <c r="O31" s="4"/>
      <c r="P31" s="2"/>
    </row>
    <row r="32" spans="1:16" ht="15" x14ac:dyDescent="0.25">
      <c r="A32" s="30"/>
      <c r="B32" s="31"/>
      <c r="C32" s="592"/>
      <c r="D32" s="38"/>
      <c r="E32" s="4"/>
      <c r="F32" s="4"/>
      <c r="G32" s="4"/>
      <c r="H32" s="4"/>
      <c r="I32" s="4"/>
      <c r="J32" s="4"/>
      <c r="K32" s="4"/>
      <c r="L32" s="4"/>
      <c r="M32" s="4"/>
      <c r="N32" s="4"/>
      <c r="O32" s="4"/>
      <c r="P32" s="2"/>
    </row>
    <row r="33" spans="1:16" ht="15.75" thickBot="1" x14ac:dyDescent="0.3">
      <c r="A33" s="437"/>
      <c r="B33" s="5"/>
      <c r="C33" s="593"/>
      <c r="D33" s="594"/>
      <c r="E33" s="5"/>
      <c r="F33" s="5"/>
      <c r="G33" s="5"/>
      <c r="H33" s="5"/>
      <c r="I33" s="5"/>
      <c r="J33" s="5"/>
      <c r="K33" s="5"/>
      <c r="L33" s="5"/>
      <c r="M33" s="5"/>
      <c r="N33" s="5"/>
      <c r="O33" s="5"/>
      <c r="P33" s="3"/>
    </row>
    <row r="34" spans="1:16" ht="15" x14ac:dyDescent="0.25">
      <c r="A34" s="434" t="s">
        <v>714</v>
      </c>
      <c r="B34" s="33"/>
      <c r="C34" s="4"/>
      <c r="D34" s="4"/>
      <c r="E34" s="4"/>
      <c r="F34" s="4"/>
      <c r="G34" s="4"/>
      <c r="H34" s="4"/>
      <c r="I34" s="4"/>
      <c r="J34" s="4"/>
      <c r="K34" s="4"/>
      <c r="L34" s="4"/>
      <c r="M34" s="4"/>
      <c r="N34" s="4"/>
      <c r="O34" s="4"/>
      <c r="P34" s="4"/>
    </row>
    <row r="35" spans="1:16" ht="15" x14ac:dyDescent="0.25">
      <c r="A35" s="435" t="s">
        <v>713</v>
      </c>
      <c r="B35" s="33"/>
      <c r="C35" s="4"/>
      <c r="D35" s="4"/>
      <c r="E35" s="4"/>
      <c r="F35" s="4"/>
      <c r="G35" s="4"/>
      <c r="H35" s="4"/>
      <c r="I35" s="4"/>
      <c r="J35" s="4"/>
      <c r="K35" s="4"/>
      <c r="L35" s="4"/>
      <c r="M35" s="4"/>
      <c r="N35" s="4"/>
      <c r="O35" s="4"/>
      <c r="P35" s="4"/>
    </row>
    <row r="36" spans="1:16" ht="14.25" x14ac:dyDescent="0.2">
      <c r="A36" s="31"/>
      <c r="B36" s="35"/>
      <c r="C36" s="38"/>
      <c r="D36" s="4"/>
      <c r="E36" s="4"/>
      <c r="F36" s="4"/>
      <c r="G36" s="4"/>
      <c r="H36" s="4"/>
      <c r="I36" s="4"/>
      <c r="J36" s="4"/>
      <c r="K36" s="4"/>
      <c r="L36" s="4"/>
      <c r="M36" s="4"/>
      <c r="N36" s="4"/>
      <c r="O36" s="4"/>
      <c r="P36" s="4"/>
    </row>
    <row r="37" spans="1:16" ht="14.25" x14ac:dyDescent="0.2">
      <c r="A37" s="4"/>
      <c r="B37" s="35"/>
      <c r="C37" s="8"/>
      <c r="D37" s="4"/>
      <c r="E37" s="4"/>
      <c r="F37" s="4"/>
      <c r="G37" s="4"/>
      <c r="H37" s="4"/>
      <c r="I37" s="4"/>
      <c r="J37" s="4"/>
      <c r="K37" s="4"/>
      <c r="L37" s="4"/>
      <c r="M37" s="4"/>
      <c r="N37" s="4"/>
      <c r="O37" s="4"/>
      <c r="P37" s="4"/>
    </row>
    <row r="38" spans="1:16" ht="14.25" x14ac:dyDescent="0.2">
      <c r="A38" s="31"/>
      <c r="B38" s="31"/>
      <c r="C38" s="36"/>
      <c r="D38" s="8"/>
      <c r="E38" s="4"/>
      <c r="F38" s="4"/>
      <c r="G38" s="4"/>
      <c r="H38" s="4"/>
      <c r="I38" s="4"/>
      <c r="J38" s="4"/>
      <c r="K38" s="4"/>
      <c r="L38" s="4"/>
      <c r="M38" s="4"/>
      <c r="N38" s="4"/>
      <c r="O38" s="4"/>
      <c r="P38" s="4"/>
    </row>
    <row r="39" spans="1:16" ht="14.25" x14ac:dyDescent="0.2">
      <c r="A39" s="31"/>
      <c r="B39" s="31"/>
      <c r="C39" s="36"/>
      <c r="D39" s="8"/>
      <c r="E39" s="4"/>
      <c r="F39" s="4"/>
      <c r="G39" s="4"/>
      <c r="H39" s="4"/>
      <c r="I39" s="4"/>
      <c r="J39" s="4"/>
      <c r="K39" s="4"/>
      <c r="L39" s="4"/>
      <c r="M39" s="4"/>
      <c r="N39" s="4"/>
      <c r="O39" s="4"/>
      <c r="P39" s="4"/>
    </row>
    <row r="40" spans="1:16" ht="15" x14ac:dyDescent="0.25">
      <c r="A40" s="436"/>
      <c r="B40" s="33"/>
      <c r="C40" s="36"/>
      <c r="D40" s="4"/>
      <c r="E40" s="4"/>
      <c r="F40" s="4"/>
      <c r="G40" s="4"/>
      <c r="H40" s="4"/>
      <c r="I40" s="4"/>
      <c r="J40" s="4"/>
      <c r="K40" s="4"/>
      <c r="L40" s="4"/>
      <c r="M40" s="4"/>
      <c r="N40" s="4"/>
      <c r="O40" s="4"/>
      <c r="P40" s="4"/>
    </row>
    <row r="41" spans="1:16" ht="15" x14ac:dyDescent="0.25">
      <c r="A41" s="31"/>
      <c r="B41" s="33"/>
      <c r="C41" s="4"/>
      <c r="D41" s="4"/>
      <c r="E41" s="4"/>
      <c r="F41" s="4"/>
      <c r="G41" s="4"/>
      <c r="H41" s="4"/>
      <c r="I41" s="4"/>
      <c r="J41" s="4"/>
      <c r="K41" s="4"/>
      <c r="L41" s="4"/>
      <c r="M41" s="4"/>
      <c r="N41" s="4"/>
      <c r="O41" s="4"/>
      <c r="P41" s="4"/>
    </row>
    <row r="42" spans="1:16" ht="15" x14ac:dyDescent="0.25">
      <c r="A42" s="4"/>
      <c r="B42" s="33"/>
      <c r="C42" s="4"/>
      <c r="D42" s="4"/>
      <c r="E42" s="4"/>
      <c r="F42" s="4"/>
      <c r="G42" s="4"/>
      <c r="H42" s="4"/>
      <c r="I42" s="4"/>
      <c r="J42" s="4"/>
      <c r="K42" s="4"/>
      <c r="L42" s="4"/>
      <c r="M42" s="4"/>
      <c r="N42" s="4"/>
      <c r="O42" s="4"/>
      <c r="P42" s="4"/>
    </row>
    <row r="43" spans="1:16" ht="14.25" x14ac:dyDescent="0.2">
      <c r="A43" s="31"/>
      <c r="B43" s="31"/>
      <c r="C43" s="4"/>
      <c r="D43" s="4"/>
      <c r="E43" s="4"/>
      <c r="F43" s="4"/>
      <c r="G43" s="4"/>
      <c r="H43" s="4"/>
      <c r="I43" s="4"/>
      <c r="J43" s="4"/>
      <c r="K43" s="4"/>
      <c r="L43" s="4"/>
      <c r="M43" s="4"/>
      <c r="N43" s="4"/>
      <c r="O43" s="4"/>
      <c r="P43" s="4"/>
    </row>
    <row r="44" spans="1:16" ht="15" x14ac:dyDescent="0.25">
      <c r="A44" s="436"/>
      <c r="B44" s="33"/>
      <c r="C44" s="4"/>
      <c r="D44" s="4"/>
      <c r="E44" s="4"/>
      <c r="F44" s="4"/>
      <c r="G44" s="4"/>
      <c r="H44" s="4"/>
      <c r="I44" s="4"/>
      <c r="J44" s="4"/>
      <c r="K44" s="4"/>
      <c r="L44" s="4"/>
      <c r="M44" s="4"/>
      <c r="N44" s="4"/>
      <c r="O44" s="4"/>
      <c r="P44" s="4"/>
    </row>
    <row r="45" spans="1:16" ht="15" x14ac:dyDescent="0.25">
      <c r="A45" s="31"/>
      <c r="B45" s="33"/>
      <c r="C45" s="4"/>
      <c r="D45" s="4"/>
      <c r="E45" s="4"/>
      <c r="F45" s="4"/>
      <c r="G45" s="4"/>
      <c r="H45" s="4"/>
      <c r="I45" s="4"/>
      <c r="J45" s="4"/>
      <c r="K45" s="4"/>
      <c r="L45" s="4"/>
      <c r="M45" s="4"/>
      <c r="N45" s="4"/>
      <c r="O45" s="4"/>
      <c r="P45" s="4"/>
    </row>
    <row r="46" spans="1:16" ht="15" x14ac:dyDescent="0.25">
      <c r="A46" s="31"/>
      <c r="B46" s="33"/>
      <c r="C46" s="4"/>
      <c r="D46" s="4"/>
      <c r="E46" s="4"/>
      <c r="F46" s="4"/>
      <c r="G46" s="4"/>
      <c r="H46" s="4"/>
      <c r="I46" s="4"/>
      <c r="J46" s="4"/>
      <c r="K46" s="4"/>
      <c r="L46" s="4"/>
      <c r="M46" s="4"/>
      <c r="N46" s="4"/>
      <c r="O46" s="4"/>
      <c r="P46" s="4"/>
    </row>
    <row r="47" spans="1:16" ht="15" x14ac:dyDescent="0.25">
      <c r="A47" s="31"/>
      <c r="B47" s="33"/>
      <c r="C47" s="4"/>
      <c r="D47" s="4"/>
      <c r="E47" s="4"/>
      <c r="F47" s="4"/>
      <c r="G47" s="4"/>
      <c r="H47" s="4"/>
      <c r="I47" s="4"/>
      <c r="J47" s="4"/>
      <c r="K47" s="4"/>
      <c r="L47" s="4"/>
      <c r="M47" s="4"/>
      <c r="N47" s="4"/>
      <c r="O47" s="4"/>
      <c r="P47" s="4"/>
    </row>
    <row r="48" spans="1:16" ht="14.25" x14ac:dyDescent="0.2">
      <c r="A48" s="31"/>
      <c r="B48" s="31"/>
      <c r="C48" s="4"/>
      <c r="D48" s="4"/>
      <c r="E48" s="4"/>
      <c r="F48" s="4"/>
      <c r="G48" s="4"/>
      <c r="H48" s="4"/>
      <c r="I48" s="4"/>
      <c r="J48" s="4"/>
      <c r="K48" s="4"/>
      <c r="L48" s="4"/>
      <c r="M48" s="4"/>
      <c r="N48" s="4"/>
      <c r="O48" s="4"/>
      <c r="P48" s="4"/>
    </row>
  </sheetData>
  <sheetProtection algorithmName="SHA-512" hashValue="MEriPSbW4/1deaf5PlfDAwpOuZACJZv1gp9aUB8SqCwd313cAMt04XIfP/gXnjLChGDrrAIviuQ5uZiVHRcBUg==" saltValue="I9QSBMnv2hb4oX0IImV7IQ==" spinCount="100000" sheet="1" objects="1" scenarios="1"/>
  <mergeCells count="3">
    <mergeCell ref="A2:P2"/>
    <mergeCell ref="A4:P4"/>
    <mergeCell ref="A24:P24"/>
  </mergeCells>
  <phoneticPr fontId="0" type="noConversion"/>
  <pageMargins left="0.75" right="0.75" top="0.9765625" bottom="0.75" header="0.25" footer="0.5"/>
  <pageSetup scale="75" orientation="landscape" horizontalDpi="1200" verticalDpi="1200" r:id="rId1"/>
  <headerFooter alignWithMargins="0">
    <oddHeader>&amp;L&amp;G&amp;C&amp;"Arial,Bold"&amp;14Division of Financial and Administrative Services
School Finance
Basic Formula Projection Tool</oddHeader>
    <oddFooter>&amp;L&amp;P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401E-4DFC-4406-8B91-EC6F65D6B35D}">
  <sheetPr>
    <tabColor rgb="FF7030A0"/>
  </sheetPr>
  <dimension ref="A1:AD49"/>
  <sheetViews>
    <sheetView view="pageLayout" zoomScaleNormal="80" workbookViewId="0">
      <selection activeCell="F14" sqref="F14"/>
    </sheetView>
  </sheetViews>
  <sheetFormatPr defaultRowHeight="15" x14ac:dyDescent="0.25"/>
  <cols>
    <col min="1" max="1" width="7.28515625" style="187" customWidth="1"/>
    <col min="2" max="2" width="109.42578125" style="347" customWidth="1"/>
    <col min="3" max="3" width="2.1406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1159</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678</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1086</v>
      </c>
      <c r="C3" s="625" t="e">
        <f>WADA!E3</f>
        <v>#N/A</v>
      </c>
      <c r="D3" s="625"/>
      <c r="E3" s="333"/>
      <c r="F3" s="333"/>
      <c r="G3" s="346" t="s">
        <v>101</v>
      </c>
      <c r="H3" s="334">
        <f>'Data Entry Page'!G5</f>
        <v>0</v>
      </c>
      <c r="K3" s="189"/>
      <c r="L3" s="187"/>
      <c r="M3" s="83"/>
      <c r="N3" s="84"/>
      <c r="O3" s="84"/>
      <c r="P3" s="84"/>
      <c r="Q3" s="84"/>
      <c r="R3" s="84"/>
      <c r="S3" s="84"/>
      <c r="T3" s="84"/>
      <c r="U3" s="84"/>
      <c r="V3" s="90"/>
      <c r="W3" s="84"/>
      <c r="X3" s="84"/>
      <c r="AB3" s="190"/>
      <c r="AC3" s="190"/>
    </row>
    <row r="4" spans="1:30" x14ac:dyDescent="0.25">
      <c r="A4" s="331"/>
      <c r="B4" s="346" t="s">
        <v>1087</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1088</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524" t="s">
        <v>1238</v>
      </c>
      <c r="B6" s="200" t="s">
        <v>1239</v>
      </c>
      <c r="C6" s="474" t="s">
        <v>1242</v>
      </c>
      <c r="D6" s="567" t="s">
        <v>1004</v>
      </c>
      <c r="E6" s="567" t="s">
        <v>1005</v>
      </c>
      <c r="F6" s="569" t="s">
        <v>1006</v>
      </c>
      <c r="G6" s="351"/>
      <c r="H6" s="353"/>
      <c r="K6" s="188"/>
      <c r="L6" s="187"/>
      <c r="M6" s="190"/>
      <c r="N6" s="190"/>
      <c r="O6" s="190"/>
      <c r="P6" s="190"/>
      <c r="Q6" s="190"/>
      <c r="R6" s="190"/>
      <c r="S6" s="190"/>
      <c r="T6" s="190"/>
      <c r="U6" s="190"/>
      <c r="V6" s="193"/>
      <c r="W6" s="190"/>
      <c r="X6" s="190"/>
    </row>
    <row r="7" spans="1:30" x14ac:dyDescent="0.25">
      <c r="A7" s="476">
        <v>1</v>
      </c>
      <c r="B7" s="440" t="s">
        <v>1167</v>
      </c>
      <c r="C7" s="440"/>
      <c r="D7" s="195" t="e">
        <f>WAM!G58</f>
        <v>#N/A</v>
      </c>
      <c r="E7" s="195" t="e">
        <f>WAM!H58</f>
        <v>#N/A</v>
      </c>
      <c r="F7" s="487" t="e">
        <f>WAM!I58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1168</v>
      </c>
      <c r="C8" s="440"/>
      <c r="D8" s="195" t="e">
        <f>WADA!I43</f>
        <v>#N/A</v>
      </c>
      <c r="E8" s="195" t="e">
        <f>WADA!J43</f>
        <v>#N/A</v>
      </c>
      <c r="F8" s="487" t="e">
        <f>WADA!K43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1163</v>
      </c>
      <c r="C10" s="440"/>
      <c r="D10" s="348">
        <v>0.4</v>
      </c>
      <c r="E10" s="348">
        <v>0.4</v>
      </c>
      <c r="F10" s="513">
        <v>0.4</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1164</v>
      </c>
      <c r="C11" s="440"/>
      <c r="D11" s="348">
        <v>0.6</v>
      </c>
      <c r="E11" s="348">
        <v>0.6</v>
      </c>
      <c r="F11" s="513">
        <v>0.6</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1170</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1169</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1165</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1083</v>
      </c>
      <c r="C17" s="442"/>
      <c r="D17" s="364" t="e">
        <f>IF($H$4="K8",WAM!G22+WAM!G24,WAM!G22)</f>
        <v>#N/A</v>
      </c>
      <c r="E17" s="364" t="e">
        <f>IF($H$4="K8",WAM!H22+WAM!H24,WAM!H22)</f>
        <v>#N/A</v>
      </c>
      <c r="F17" s="515" t="e">
        <f>IF($H$4="K8",WAM!I22+WAM!I24,WAM!I22)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1178</v>
      </c>
      <c r="C18" s="442"/>
      <c r="D18" s="364" t="e">
        <f>IF($H$4="K8",WADA!I11+WADA!I13,WADA!I11)</f>
        <v>#N/A</v>
      </c>
      <c r="E18" s="364" t="e">
        <f>IF($H$4="K8",WADA!J11+WADA!J13,WADA!J11)</f>
        <v>#N/A</v>
      </c>
      <c r="F18" s="515" t="e">
        <f>IF($H$4="K8",WADA!K11+WADA!K13,WADA!K11)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1171</v>
      </c>
      <c r="C20" s="440"/>
      <c r="D20" s="195" t="e">
        <f>D13-(D17*'Comb WAM &amp; WADA FY29'!D10)</f>
        <v>#N/A</v>
      </c>
      <c r="E20" s="195" t="e">
        <f>E13-(WAM!E22*'Comb WAM &amp; WADA FY29'!E10)</f>
        <v>#N/A</v>
      </c>
      <c r="F20" s="487" t="e">
        <f>F13-(WAM!F22*'Comb WAM &amp; WADA FY29'!F10)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1179</v>
      </c>
      <c r="C21" s="440"/>
      <c r="D21" s="195" t="e">
        <f>D14-(D18*'Comb WAM &amp; WADA FY29'!D11)</f>
        <v>#N/A</v>
      </c>
      <c r="E21" s="195" t="e">
        <f>E14-(WADA!G11*'Comb WAM &amp; WADA FY29'!E11)</f>
        <v>#N/A</v>
      </c>
      <c r="F21" s="487" t="e">
        <f>F14-(WADA!H11*'Comb WAM &amp; WADA FY29'!F11)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1180</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12">
        <v>13</v>
      </c>
      <c r="B24" s="439" t="s">
        <v>1181</v>
      </c>
      <c r="C24" s="439"/>
      <c r="D24" s="357"/>
      <c r="E24" s="357"/>
      <c r="F24" s="516" t="e">
        <f>MAX(D22,E22,F22)+(F17*'Comb WAM &amp; WADA FY29'!F10)+F18*'Comb WAM &amp; WADA FY29'!F11</f>
        <v>#N/A</v>
      </c>
      <c r="G24" s="350"/>
      <c r="H24" s="356"/>
    </row>
    <row r="25" spans="1:27" x14ac:dyDescent="0.25">
      <c r="A25" s="505">
        <v>14</v>
      </c>
      <c r="B25" s="517" t="s">
        <v>1166</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699</v>
      </c>
      <c r="B27" s="631"/>
      <c r="C27" s="631"/>
      <c r="D27" s="631"/>
      <c r="E27" s="631"/>
      <c r="F27" s="631"/>
      <c r="G27" s="367"/>
      <c r="H27" s="368"/>
      <c r="I27" s="367"/>
    </row>
    <row r="28" spans="1:27" x14ac:dyDescent="0.25">
      <c r="A28" s="495" t="s">
        <v>1241</v>
      </c>
      <c r="B28" s="474" t="s">
        <v>664</v>
      </c>
      <c r="C28" s="474" t="s">
        <v>1242</v>
      </c>
      <c r="D28" s="522" t="s">
        <v>1004</v>
      </c>
      <c r="E28" s="522" t="s">
        <v>1005</v>
      </c>
      <c r="F28" s="523" t="s">
        <v>1006</v>
      </c>
      <c r="G28" s="325"/>
      <c r="H28" s="339"/>
    </row>
    <row r="29" spans="1:27" x14ac:dyDescent="0.25">
      <c r="A29" s="476">
        <v>1</v>
      </c>
      <c r="B29" s="440" t="s">
        <v>1167</v>
      </c>
      <c r="C29" s="440"/>
      <c r="D29" s="195" t="e">
        <f>WAM!G59</f>
        <v>#N/A</v>
      </c>
      <c r="E29" s="195" t="e">
        <f>WAM!H59</f>
        <v>#N/A</v>
      </c>
      <c r="F29" s="487" t="e">
        <f>WAM!I59</f>
        <v>#N/A</v>
      </c>
      <c r="G29" s="325"/>
      <c r="H29" s="339"/>
    </row>
    <row r="30" spans="1:27" x14ac:dyDescent="0.25">
      <c r="A30" s="476">
        <v>2</v>
      </c>
      <c r="B30" s="440" t="s">
        <v>1168</v>
      </c>
      <c r="C30" s="440"/>
      <c r="D30" s="195">
        <f>WADA!I46</f>
        <v>0</v>
      </c>
      <c r="E30" s="195">
        <f>WADA!J46</f>
        <v>0</v>
      </c>
      <c r="F30" s="487">
        <f>WADA!K46</f>
        <v>0</v>
      </c>
      <c r="G30" s="325"/>
      <c r="H30" s="339"/>
    </row>
    <row r="31" spans="1:27" x14ac:dyDescent="0.25">
      <c r="A31" s="509"/>
      <c r="B31" s="440"/>
      <c r="C31" s="440"/>
      <c r="D31" s="195"/>
      <c r="E31" s="195"/>
      <c r="F31" s="487"/>
      <c r="G31" s="325"/>
      <c r="H31" s="339"/>
    </row>
    <row r="32" spans="1:27" x14ac:dyDescent="0.25">
      <c r="A32" s="476">
        <v>3</v>
      </c>
      <c r="B32" s="440" t="s">
        <v>1163</v>
      </c>
      <c r="C32" s="440"/>
      <c r="D32" s="348">
        <f>D10</f>
        <v>0.4</v>
      </c>
      <c r="E32" s="348">
        <f t="shared" ref="E32:F32" si="3">E10</f>
        <v>0.4</v>
      </c>
      <c r="F32" s="513">
        <f t="shared" si="3"/>
        <v>0.4</v>
      </c>
      <c r="G32" s="325"/>
      <c r="H32" s="339"/>
    </row>
    <row r="33" spans="1:27" x14ac:dyDescent="0.25">
      <c r="A33" s="510">
        <v>4</v>
      </c>
      <c r="B33" s="440" t="s">
        <v>1164</v>
      </c>
      <c r="C33" s="440"/>
      <c r="D33" s="348">
        <f>D11</f>
        <v>0.6</v>
      </c>
      <c r="E33" s="348">
        <f t="shared" ref="E33:F33" si="4">E11</f>
        <v>0.6</v>
      </c>
      <c r="F33" s="513">
        <f t="shared" si="4"/>
        <v>0.6</v>
      </c>
      <c r="G33" s="325"/>
      <c r="H33" s="339"/>
    </row>
    <row r="34" spans="1:27" x14ac:dyDescent="0.25">
      <c r="A34" s="510"/>
      <c r="B34" s="440"/>
      <c r="C34" s="440"/>
      <c r="D34" s="195"/>
      <c r="E34" s="195"/>
      <c r="F34" s="487"/>
      <c r="G34" s="325"/>
      <c r="H34" s="339"/>
    </row>
    <row r="35" spans="1:27" x14ac:dyDescent="0.25">
      <c r="A35" s="510">
        <v>5</v>
      </c>
      <c r="B35" s="440" t="s">
        <v>1170</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1169</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1165</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1083</v>
      </c>
      <c r="C39" s="442"/>
      <c r="D39" s="364">
        <f>WAM!G23</f>
        <v>0</v>
      </c>
      <c r="E39" s="364">
        <f>WAM!H23</f>
        <v>0</v>
      </c>
      <c r="F39" s="515">
        <f>WAM!I23</f>
        <v>0</v>
      </c>
      <c r="G39" s="333"/>
      <c r="H39" s="337"/>
      <c r="Y39" s="187"/>
      <c r="Z39" s="187"/>
      <c r="AA39" s="187"/>
    </row>
    <row r="40" spans="1:27" x14ac:dyDescent="0.25">
      <c r="A40" s="511">
        <v>9</v>
      </c>
      <c r="B40" s="441" t="s">
        <v>1178</v>
      </c>
      <c r="C40" s="442"/>
      <c r="D40" s="364">
        <f>WADA!I12</f>
        <v>0</v>
      </c>
      <c r="E40" s="364">
        <f>WADA!J12</f>
        <v>0</v>
      </c>
      <c r="F40" s="515">
        <f>WADA!K12</f>
        <v>0</v>
      </c>
      <c r="G40" s="333"/>
      <c r="H40" s="337"/>
    </row>
    <row r="41" spans="1:27" x14ac:dyDescent="0.25">
      <c r="A41" s="509"/>
      <c r="B41" s="440"/>
      <c r="C41" s="440"/>
      <c r="D41" s="195"/>
      <c r="E41" s="195"/>
      <c r="F41" s="487"/>
      <c r="G41" s="333"/>
      <c r="H41" s="337"/>
    </row>
    <row r="42" spans="1:27" x14ac:dyDescent="0.25">
      <c r="A42" s="509">
        <v>10</v>
      </c>
      <c r="B42" s="440" t="s">
        <v>1171</v>
      </c>
      <c r="C42" s="440"/>
      <c r="D42" s="195" t="e">
        <f>D35-(D39*D32)</f>
        <v>#N/A</v>
      </c>
      <c r="E42" s="195" t="e">
        <f t="shared" ref="E42:F43" si="7">E35-(E39*E32)</f>
        <v>#N/A</v>
      </c>
      <c r="F42" s="487" t="e">
        <f t="shared" si="7"/>
        <v>#N/A</v>
      </c>
      <c r="G42" s="333"/>
      <c r="H42" s="337"/>
    </row>
    <row r="43" spans="1:27" x14ac:dyDescent="0.25">
      <c r="A43" s="476">
        <v>11</v>
      </c>
      <c r="B43" s="440" t="s">
        <v>1172</v>
      </c>
      <c r="C43" s="440"/>
      <c r="D43" s="195">
        <f>D36-(D40*D33)</f>
        <v>0</v>
      </c>
      <c r="E43" s="195">
        <f t="shared" si="7"/>
        <v>0</v>
      </c>
      <c r="F43" s="487">
        <f t="shared" si="7"/>
        <v>0</v>
      </c>
      <c r="G43" s="333"/>
      <c r="H43" s="337"/>
    </row>
    <row r="44" spans="1:27" ht="30" x14ac:dyDescent="0.25">
      <c r="A44" s="510">
        <v>12</v>
      </c>
      <c r="B44" s="440" t="s">
        <v>1173</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1188</v>
      </c>
      <c r="C46" s="443"/>
      <c r="D46" s="371"/>
      <c r="E46" s="371"/>
      <c r="F46" s="521" t="e">
        <f>MAX(D44,E44,F44)+(F39*'Comb WAM &amp; WADA FY26'!F32)+F40*'Comb WAM &amp; WADA FY26'!F33</f>
        <v>#N/A</v>
      </c>
      <c r="G46" s="333"/>
      <c r="H46" s="337"/>
    </row>
    <row r="47" spans="1:27" ht="15.75" thickBot="1" x14ac:dyDescent="0.3">
      <c r="A47" s="505">
        <v>14</v>
      </c>
      <c r="B47" s="517" t="s">
        <v>1187</v>
      </c>
      <c r="C47" s="517"/>
      <c r="D47" s="507"/>
      <c r="E47" s="507"/>
      <c r="F47" s="508" t="e">
        <f>IF(MAX(D44,E44,F44)=D44,"2024",IF(MAX(D44,E44,F44)=E44,"2025","2026"))</f>
        <v>#N/A</v>
      </c>
      <c r="G47" s="343"/>
      <c r="H47" s="369"/>
    </row>
    <row r="48" spans="1:27" x14ac:dyDescent="0.25">
      <c r="A48" s="434" t="s">
        <v>714</v>
      </c>
    </row>
    <row r="49" spans="1:1" x14ac:dyDescent="0.25">
      <c r="A49" s="435" t="s">
        <v>713</v>
      </c>
    </row>
  </sheetData>
  <sheetProtection algorithmName="SHA-512" hashValue="L9433kJhtIP7iL40N2xIUSOCKtDSejUQF/EWKi/ohp20Q5h2rFY5+/3BNE57dgzGCBKvX7jYNuRw0lmyVBd+EQ==" saltValue="KP6w+52VjFa8rXz+XSM3LQ==" spinCount="100000" sheet="1" objects="1" scenarios="1"/>
  <mergeCells count="6">
    <mergeCell ref="A27:F27"/>
    <mergeCell ref="A1:H1"/>
    <mergeCell ref="A2:H2"/>
    <mergeCell ref="C3:D3"/>
    <mergeCell ref="C4:D4"/>
    <mergeCell ref="A5:H5"/>
  </mergeCells>
  <pageMargins left="7.6874999999999999E-2" right="0.7" top="0.83958333333333335"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A909CB99-F843-4A44-9350-28C1491E8A45}">
            <xm:f>'Data Entry Page'!$J$5="No"</xm:f>
            <x14:dxf>
              <fill>
                <patternFill>
                  <bgColor theme="1"/>
                </patternFill>
              </fill>
            </x14:dxf>
          </x14:cfRule>
          <xm:sqref>A27:F47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92711-AF33-4E35-AB32-5E26F2DE40E9}">
  <sheetPr>
    <tabColor rgb="FF7030A0"/>
  </sheetPr>
  <dimension ref="A1:AD49"/>
  <sheetViews>
    <sheetView view="pageLayout" zoomScaleNormal="80" workbookViewId="0">
      <selection activeCell="F14" sqref="F14"/>
    </sheetView>
  </sheetViews>
  <sheetFormatPr defaultRowHeight="15" x14ac:dyDescent="0.25"/>
  <cols>
    <col min="1" max="1" width="7.28515625" style="187" customWidth="1"/>
    <col min="2" max="2" width="109.140625" style="347" customWidth="1"/>
    <col min="3" max="3" width="2.57031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1159</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678</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1086</v>
      </c>
      <c r="C3" s="625" t="e">
        <f>WADA!E3</f>
        <v>#N/A</v>
      </c>
      <c r="D3" s="625"/>
      <c r="E3" s="333"/>
      <c r="F3" s="333"/>
      <c r="G3" s="346" t="s">
        <v>101</v>
      </c>
      <c r="H3" s="334">
        <f>'Data Entry Page'!G5</f>
        <v>0</v>
      </c>
      <c r="K3" s="189"/>
      <c r="L3" s="187"/>
      <c r="M3" s="83"/>
      <c r="N3" s="84"/>
      <c r="O3" s="84"/>
      <c r="P3" s="84"/>
      <c r="Q3" s="84"/>
      <c r="R3" s="84"/>
      <c r="S3" s="84"/>
      <c r="T3" s="84"/>
      <c r="U3" s="84"/>
      <c r="V3" s="90"/>
      <c r="W3" s="84"/>
      <c r="X3" s="84"/>
      <c r="AB3" s="190"/>
      <c r="AC3" s="190"/>
    </row>
    <row r="4" spans="1:30" x14ac:dyDescent="0.25">
      <c r="A4" s="331"/>
      <c r="B4" s="346" t="s">
        <v>1087</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1088</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482" t="s">
        <v>1238</v>
      </c>
      <c r="B6" s="474" t="s">
        <v>664</v>
      </c>
      <c r="C6" s="474" t="s">
        <v>1242</v>
      </c>
      <c r="D6" s="567" t="s">
        <v>1005</v>
      </c>
      <c r="E6" s="567" t="s">
        <v>1006</v>
      </c>
      <c r="F6" s="569" t="s">
        <v>1080</v>
      </c>
      <c r="G6" s="351"/>
      <c r="H6" s="353"/>
      <c r="K6" s="188"/>
      <c r="L6" s="187"/>
      <c r="M6" s="190"/>
      <c r="N6" s="190"/>
      <c r="O6" s="190"/>
      <c r="P6" s="190"/>
      <c r="Q6" s="190"/>
      <c r="R6" s="190"/>
      <c r="S6" s="190"/>
      <c r="T6" s="190"/>
      <c r="U6" s="190"/>
      <c r="V6" s="193"/>
      <c r="W6" s="190"/>
      <c r="X6" s="190"/>
    </row>
    <row r="7" spans="1:30" x14ac:dyDescent="0.25">
      <c r="A7" s="476">
        <v>1</v>
      </c>
      <c r="B7" s="440" t="s">
        <v>1167</v>
      </c>
      <c r="C7" s="440"/>
      <c r="D7" s="195" t="e">
        <f>WAM!H58</f>
        <v>#N/A</v>
      </c>
      <c r="E7" s="195" t="e">
        <f>WAM!I58</f>
        <v>#N/A</v>
      </c>
      <c r="F7" s="487" t="e">
        <f>WAM!J58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1168</v>
      </c>
      <c r="C8" s="440"/>
      <c r="D8" s="195" t="e">
        <f>WADA!J43</f>
        <v>#N/A</v>
      </c>
      <c r="E8" s="195" t="e">
        <f>WADA!K43</f>
        <v>#N/A</v>
      </c>
      <c r="F8" s="487" t="e">
        <f>WADA!L43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1163</v>
      </c>
      <c r="C10" s="440"/>
      <c r="D10" s="348">
        <v>0.5</v>
      </c>
      <c r="E10" s="348">
        <v>0.5</v>
      </c>
      <c r="F10" s="513">
        <v>0.5</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1164</v>
      </c>
      <c r="C11" s="440"/>
      <c r="D11" s="348">
        <v>0.5</v>
      </c>
      <c r="E11" s="348">
        <v>0.5</v>
      </c>
      <c r="F11" s="513">
        <v>0.5</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1170</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1169</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1165</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1083</v>
      </c>
      <c r="C17" s="442"/>
      <c r="D17" s="364" t="e">
        <f>IF($H$4="K8",WAM!H22+WAM!H24,WAM!H22)</f>
        <v>#N/A</v>
      </c>
      <c r="E17" s="364" t="e">
        <f>IF($H$4="K8",WAM!I22+WAM!I24,WAM!I22)</f>
        <v>#N/A</v>
      </c>
      <c r="F17" s="515" t="e">
        <f>IF($H$4="K8",WAM!J22+WAM!J24,WAM!J22)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1178</v>
      </c>
      <c r="C18" s="442"/>
      <c r="D18" s="364" t="e">
        <f>IF($H$4="K8",WADA!J11+WADA!J13,WADA!J11)</f>
        <v>#N/A</v>
      </c>
      <c r="E18" s="364" t="e">
        <f>IF($H$4="K8",WADA!K11+WADA!K13,WADA!K11)</f>
        <v>#N/A</v>
      </c>
      <c r="F18" s="515" t="e">
        <f>IF($H$4="K8",WADA!L11+WADA!L13,WADA!L11)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1171</v>
      </c>
      <c r="C20" s="440"/>
      <c r="D20" s="195" t="e">
        <f>D13-(D17*'Comb WAM &amp; WADA FY30'!D10)</f>
        <v>#N/A</v>
      </c>
      <c r="E20" s="195" t="e">
        <f>E13-(WAM!E22*'Comb WAM &amp; WADA FY30'!E10)</f>
        <v>#N/A</v>
      </c>
      <c r="F20" s="487" t="e">
        <f>F13-(WAM!F22*'Comb WAM &amp; WADA FY30'!F10)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1179</v>
      </c>
      <c r="C21" s="440"/>
      <c r="D21" s="195" t="e">
        <f>D14-(D18*'Comb WAM &amp; WADA FY30'!D11)</f>
        <v>#N/A</v>
      </c>
      <c r="E21" s="195" t="e">
        <f>E14-(WADA!G11*'Comb WAM &amp; WADA FY30'!E11)</f>
        <v>#N/A</v>
      </c>
      <c r="F21" s="487" t="e">
        <f>F14-(WADA!H11*'Comb WAM &amp; WADA FY30'!F11)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1180</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1181</v>
      </c>
      <c r="C24" s="584"/>
      <c r="D24" s="578"/>
      <c r="E24" s="578"/>
      <c r="F24" s="585" t="e">
        <f>MAX(D22,E22,F22)+(F17*'Comb WAM &amp; WADA FY30'!F10)+F18*'Comb WAM &amp; WADA FY30'!F11</f>
        <v>#N/A</v>
      </c>
      <c r="G24" s="350"/>
      <c r="H24" s="356"/>
    </row>
    <row r="25" spans="1:27" x14ac:dyDescent="0.25">
      <c r="A25" s="505">
        <v>14</v>
      </c>
      <c r="B25" s="517" t="s">
        <v>1166</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699</v>
      </c>
      <c r="B27" s="631"/>
      <c r="C27" s="631"/>
      <c r="D27" s="631"/>
      <c r="E27" s="631"/>
      <c r="F27" s="631"/>
      <c r="G27" s="367"/>
      <c r="H27" s="368"/>
      <c r="I27" s="367"/>
    </row>
    <row r="28" spans="1:27" x14ac:dyDescent="0.25">
      <c r="A28" s="495" t="s">
        <v>1241</v>
      </c>
      <c r="B28" s="474" t="s">
        <v>664</v>
      </c>
      <c r="C28" s="474" t="s">
        <v>1242</v>
      </c>
      <c r="D28" s="522" t="s">
        <v>1005</v>
      </c>
      <c r="E28" s="522" t="s">
        <v>1006</v>
      </c>
      <c r="F28" s="523" t="s">
        <v>1080</v>
      </c>
      <c r="G28" s="325"/>
      <c r="H28" s="339"/>
    </row>
    <row r="29" spans="1:27" x14ac:dyDescent="0.25">
      <c r="A29" s="476">
        <v>1</v>
      </c>
      <c r="B29" s="440" t="s">
        <v>1167</v>
      </c>
      <c r="C29" s="440"/>
      <c r="D29" s="195" t="e">
        <f>WAM!H59</f>
        <v>#N/A</v>
      </c>
      <c r="E29" s="195" t="e">
        <f>WAM!I59</f>
        <v>#N/A</v>
      </c>
      <c r="F29" s="487" t="e">
        <f>WAM!J59</f>
        <v>#N/A</v>
      </c>
      <c r="G29" s="325"/>
      <c r="H29" s="339"/>
    </row>
    <row r="30" spans="1:27" x14ac:dyDescent="0.25">
      <c r="A30" s="476">
        <v>2</v>
      </c>
      <c r="B30" s="440" t="s">
        <v>1168</v>
      </c>
      <c r="C30" s="440"/>
      <c r="D30" s="195">
        <f>WADA!J46</f>
        <v>0</v>
      </c>
      <c r="E30" s="195">
        <f>WADA!K46</f>
        <v>0</v>
      </c>
      <c r="F30" s="487">
        <f>WADA!L46</f>
        <v>0</v>
      </c>
      <c r="G30" s="325"/>
      <c r="H30" s="339"/>
    </row>
    <row r="31" spans="1:27" x14ac:dyDescent="0.25">
      <c r="A31" s="509"/>
      <c r="B31" s="440"/>
      <c r="C31" s="440"/>
      <c r="D31" s="195"/>
      <c r="E31" s="195"/>
      <c r="F31" s="487"/>
      <c r="G31" s="325"/>
      <c r="H31" s="339"/>
    </row>
    <row r="32" spans="1:27" x14ac:dyDescent="0.25">
      <c r="A32" s="476">
        <v>3</v>
      </c>
      <c r="B32" s="440" t="s">
        <v>1163</v>
      </c>
      <c r="C32" s="440"/>
      <c r="D32" s="348">
        <f>D10</f>
        <v>0.5</v>
      </c>
      <c r="E32" s="348">
        <f t="shared" ref="E32:F32" si="3">E10</f>
        <v>0.5</v>
      </c>
      <c r="F32" s="513">
        <f t="shared" si="3"/>
        <v>0.5</v>
      </c>
      <c r="G32" s="325"/>
      <c r="H32" s="339"/>
    </row>
    <row r="33" spans="1:27" x14ac:dyDescent="0.25">
      <c r="A33" s="510">
        <v>4</v>
      </c>
      <c r="B33" s="440" t="s">
        <v>1164</v>
      </c>
      <c r="C33" s="440"/>
      <c r="D33" s="348">
        <f>D11</f>
        <v>0.5</v>
      </c>
      <c r="E33" s="348">
        <f t="shared" ref="E33:F33" si="4">E11</f>
        <v>0.5</v>
      </c>
      <c r="F33" s="513">
        <f t="shared" si="4"/>
        <v>0.5</v>
      </c>
      <c r="G33" s="325"/>
      <c r="H33" s="339"/>
    </row>
    <row r="34" spans="1:27" x14ac:dyDescent="0.25">
      <c r="A34" s="510"/>
      <c r="B34" s="440"/>
      <c r="C34" s="440"/>
      <c r="D34" s="195"/>
      <c r="E34" s="195"/>
      <c r="F34" s="487"/>
      <c r="G34" s="325"/>
      <c r="H34" s="339"/>
    </row>
    <row r="35" spans="1:27" x14ac:dyDescent="0.25">
      <c r="A35" s="510">
        <v>5</v>
      </c>
      <c r="B35" s="440" t="s">
        <v>1170</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1169</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1165</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1083</v>
      </c>
      <c r="C39" s="442"/>
      <c r="D39" s="364">
        <f>WAM!H23</f>
        <v>0</v>
      </c>
      <c r="E39" s="364">
        <f>WAM!I23</f>
        <v>0</v>
      </c>
      <c r="F39" s="515">
        <f>WAM!J23</f>
        <v>0</v>
      </c>
      <c r="G39" s="333"/>
      <c r="H39" s="337"/>
      <c r="Y39" s="187"/>
      <c r="Z39" s="187"/>
      <c r="AA39" s="187"/>
    </row>
    <row r="40" spans="1:27" x14ac:dyDescent="0.25">
      <c r="A40" s="511">
        <v>9</v>
      </c>
      <c r="B40" s="441" t="s">
        <v>1178</v>
      </c>
      <c r="C40" s="442"/>
      <c r="D40" s="364">
        <f>WADA!J12</f>
        <v>0</v>
      </c>
      <c r="E40" s="364">
        <f>WADA!K12</f>
        <v>0</v>
      </c>
      <c r="F40" s="515">
        <f>WADA!L12</f>
        <v>0</v>
      </c>
      <c r="G40" s="333"/>
      <c r="H40" s="337"/>
    </row>
    <row r="41" spans="1:27" x14ac:dyDescent="0.25">
      <c r="A41" s="509"/>
      <c r="B41" s="440"/>
      <c r="C41" s="440"/>
      <c r="D41" s="195"/>
      <c r="E41" s="195"/>
      <c r="F41" s="487"/>
      <c r="G41" s="333"/>
      <c r="H41" s="337"/>
    </row>
    <row r="42" spans="1:27" x14ac:dyDescent="0.25">
      <c r="A42" s="509">
        <v>10</v>
      </c>
      <c r="B42" s="440" t="s">
        <v>1171</v>
      </c>
      <c r="C42" s="440"/>
      <c r="D42" s="195" t="e">
        <f>D35-(D39*D32)</f>
        <v>#N/A</v>
      </c>
      <c r="E42" s="195" t="e">
        <f t="shared" ref="E42:F43" si="7">E35-(E39*E32)</f>
        <v>#N/A</v>
      </c>
      <c r="F42" s="487" t="e">
        <f t="shared" si="7"/>
        <v>#N/A</v>
      </c>
      <c r="G42" s="333"/>
      <c r="H42" s="337"/>
    </row>
    <row r="43" spans="1:27" x14ac:dyDescent="0.25">
      <c r="A43" s="476">
        <v>11</v>
      </c>
      <c r="B43" s="440" t="s">
        <v>1172</v>
      </c>
      <c r="C43" s="440"/>
      <c r="D43" s="195">
        <f>D36-(D40*D33)</f>
        <v>0</v>
      </c>
      <c r="E43" s="195">
        <f t="shared" si="7"/>
        <v>0</v>
      </c>
      <c r="F43" s="487">
        <f t="shared" si="7"/>
        <v>0</v>
      </c>
      <c r="G43" s="333"/>
      <c r="H43" s="337"/>
    </row>
    <row r="44" spans="1:27" ht="30" x14ac:dyDescent="0.25">
      <c r="A44" s="510">
        <v>12</v>
      </c>
      <c r="B44" s="440" t="s">
        <v>1173</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1188</v>
      </c>
      <c r="C46" s="443"/>
      <c r="D46" s="371"/>
      <c r="E46" s="371"/>
      <c r="F46" s="521" t="e">
        <f>MAX(D44,E44,F44)+(F39*'Comb WAM &amp; WADA FY26'!F32)+F40*'Comb WAM &amp; WADA FY26'!F33</f>
        <v>#N/A</v>
      </c>
      <c r="G46" s="333"/>
      <c r="H46" s="337"/>
    </row>
    <row r="47" spans="1:27" ht="15.75" thickBot="1" x14ac:dyDescent="0.3">
      <c r="A47" s="505">
        <v>14</v>
      </c>
      <c r="B47" s="517" t="s">
        <v>1187</v>
      </c>
      <c r="C47" s="517"/>
      <c r="D47" s="507"/>
      <c r="E47" s="507"/>
      <c r="F47" s="508" t="e">
        <f>IF(MAX(D44,E44,F44)=D44,"2024",IF(MAX(D44,E44,F44)=E44,"2025","2026"))</f>
        <v>#N/A</v>
      </c>
      <c r="G47" s="343"/>
      <c r="H47" s="369"/>
    </row>
    <row r="48" spans="1:27" x14ac:dyDescent="0.25">
      <c r="A48" s="434" t="s">
        <v>714</v>
      </c>
    </row>
    <row r="49" spans="1:1" x14ac:dyDescent="0.25">
      <c r="A49" s="435" t="s">
        <v>713</v>
      </c>
    </row>
  </sheetData>
  <sheetProtection algorithmName="SHA-512" hashValue="2S8EQ9qXJAsFIR70sa2bAgyankkcU/3h0R6af6hN+09rhrtuXdQPxqxzusx0cbOqRcws/39SbM6XMT3qqcZI3Q==" saltValue="4G6damJqYoDzhffUU2jBUQ==" spinCount="100000" sheet="1" objects="1" scenarios="1"/>
  <mergeCells count="6">
    <mergeCell ref="A27:F27"/>
    <mergeCell ref="A1:H1"/>
    <mergeCell ref="A2:H2"/>
    <mergeCell ref="C3:D3"/>
    <mergeCell ref="C4:D4"/>
    <mergeCell ref="A5:H5"/>
  </mergeCells>
  <pageMargins left="7.6874999999999999E-2" right="0.7" top="0.82604166666666667"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A4E4BAA6-2797-49D9-918A-9C40EAC2ECB7}">
            <xm:f>'Data Entry Page'!$J$5="No"</xm:f>
            <x14:dxf>
              <fill>
                <patternFill>
                  <bgColor theme="1"/>
                </patternFill>
              </fill>
            </x14:dxf>
          </x14:cfRule>
          <xm:sqref>A27:F47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pageSetUpPr fitToPage="1"/>
  </sheetPr>
  <dimension ref="B1:J41"/>
  <sheetViews>
    <sheetView view="pageLayout" zoomScale="90" zoomScaleNormal="100" zoomScalePageLayoutView="90" workbookViewId="0">
      <selection activeCell="B2" sqref="B2"/>
    </sheetView>
  </sheetViews>
  <sheetFormatPr defaultColWidth="9.140625" defaultRowHeight="15" x14ac:dyDescent="0.25"/>
  <cols>
    <col min="1" max="1" width="4.140625" style="80" customWidth="1"/>
    <col min="2" max="2" width="41" style="80" customWidth="1"/>
    <col min="3" max="3" width="16.5703125" style="80" customWidth="1"/>
    <col min="4" max="9" width="14.7109375" style="80" customWidth="1"/>
    <col min="10" max="10" width="13.5703125" style="80" customWidth="1"/>
    <col min="11" max="16384" width="9.140625" style="80"/>
  </cols>
  <sheetData>
    <row r="1" spans="2:10" ht="21.75" thickBot="1" x14ac:dyDescent="0.4">
      <c r="B1" s="609" t="s">
        <v>10</v>
      </c>
      <c r="C1" s="610"/>
      <c r="D1" s="610"/>
      <c r="E1" s="610"/>
      <c r="F1" s="610"/>
      <c r="G1" s="610"/>
      <c r="H1" s="610"/>
      <c r="I1" s="610"/>
      <c r="J1" s="611"/>
    </row>
    <row r="2" spans="2:10" x14ac:dyDescent="0.25">
      <c r="B2" s="210"/>
      <c r="C2" s="93" t="s">
        <v>99</v>
      </c>
      <c r="D2" s="637" t="e">
        <f>WADA!E3</f>
        <v>#N/A</v>
      </c>
      <c r="E2" s="637"/>
      <c r="F2" s="211" t="s">
        <v>100</v>
      </c>
      <c r="G2" s="212">
        <f>WADA!H3</f>
        <v>0</v>
      </c>
      <c r="H2" s="213" t="s">
        <v>101</v>
      </c>
      <c r="I2" s="365">
        <f>'Data Entry Page'!G5</f>
        <v>0</v>
      </c>
      <c r="J2" s="137"/>
    </row>
    <row r="3" spans="2:10" ht="12.75" customHeight="1" x14ac:dyDescent="0.25">
      <c r="B3" s="210"/>
      <c r="C3" s="215"/>
      <c r="D3" s="216"/>
      <c r="E3" s="216"/>
      <c r="F3" s="92"/>
      <c r="G3" s="216"/>
      <c r="H3" s="92"/>
      <c r="I3" s="216"/>
      <c r="J3" s="137"/>
    </row>
    <row r="4" spans="2:10" x14ac:dyDescent="0.25">
      <c r="B4" s="136"/>
      <c r="C4" s="217" t="s">
        <v>116</v>
      </c>
      <c r="D4" s="217"/>
      <c r="E4" s="90"/>
      <c r="F4" s="90"/>
      <c r="G4" s="90"/>
      <c r="H4" s="90"/>
      <c r="I4" s="90"/>
      <c r="J4" s="137"/>
    </row>
    <row r="5" spans="2:10" x14ac:dyDescent="0.25">
      <c r="B5" s="141" t="s">
        <v>1239</v>
      </c>
      <c r="C5" s="586" t="s">
        <v>2</v>
      </c>
      <c r="D5" s="552" t="s">
        <v>758</v>
      </c>
      <c r="E5" s="552" t="s">
        <v>1002</v>
      </c>
      <c r="F5" s="552" t="s">
        <v>1003</v>
      </c>
      <c r="G5" s="552" t="s">
        <v>1004</v>
      </c>
      <c r="H5" s="552" t="s">
        <v>1005</v>
      </c>
      <c r="I5" s="553" t="s">
        <v>1006</v>
      </c>
      <c r="J5" s="553" t="s">
        <v>1080</v>
      </c>
    </row>
    <row r="6" spans="2:10" x14ac:dyDescent="0.25">
      <c r="B6" s="141" t="s">
        <v>39</v>
      </c>
      <c r="C6" s="218" t="e">
        <f>VLOOKUP($G$2,'Local Effort 2007'!$A:$B,2,FALSE)</f>
        <v>#N/A</v>
      </c>
      <c r="D6" s="218" t="e">
        <f>VLOOKUP($G$2,'Local Effort 2024'!$A:$B,2,FALSE)</f>
        <v>#N/A</v>
      </c>
      <c r="E6" s="218" t="e">
        <f>VLOOKUP($G$2,'Local Effort 2025'!$A:$B,2,FALSE)</f>
        <v>#N/A</v>
      </c>
      <c r="F6" s="218" t="e">
        <f>IF('Data Entry Page'!F50=0,$C$6,(MIN($C$6,'Data Entry Page'!F50)))</f>
        <v>#N/A</v>
      </c>
      <c r="G6" s="218" t="e">
        <f>IF('Data Entry Page'!G50=0,$C$6,(MIN($C$6,'Data Entry Page'!G50)))</f>
        <v>#N/A</v>
      </c>
      <c r="H6" s="218" t="e">
        <f>IF('Data Entry Page'!H50=0,$C$6,(MIN($C$6,'Data Entry Page'!H50)))</f>
        <v>#N/A</v>
      </c>
      <c r="I6" s="218" t="e">
        <f>IF('Data Entry Page'!I50=0,$C$6,(MIN($C$6,'Data Entry Page'!I50)))</f>
        <v>#N/A</v>
      </c>
      <c r="J6" s="218" t="e">
        <f>IF('Data Entry Page'!J50=0,$C$6,(MIN($C$6,'Data Entry Page'!J50)))</f>
        <v>#N/A</v>
      </c>
    </row>
    <row r="7" spans="2:10" x14ac:dyDescent="0.25">
      <c r="B7" s="432" t="s">
        <v>4</v>
      </c>
      <c r="C7" s="219" t="e">
        <f>ROUND((C6/100)*3.43,2)</f>
        <v>#N/A</v>
      </c>
      <c r="D7" s="219" t="e">
        <f t="shared" ref="D7:I7" si="0">(D6/100)*3.43</f>
        <v>#N/A</v>
      </c>
      <c r="E7" s="219" t="e">
        <f t="shared" si="0"/>
        <v>#N/A</v>
      </c>
      <c r="F7" s="220" t="e">
        <f t="shared" si="0"/>
        <v>#N/A</v>
      </c>
      <c r="G7" s="220" t="e">
        <f t="shared" si="0"/>
        <v>#N/A</v>
      </c>
      <c r="H7" s="220" t="e">
        <f t="shared" si="0"/>
        <v>#N/A</v>
      </c>
      <c r="I7" s="220" t="e">
        <f t="shared" si="0"/>
        <v>#N/A</v>
      </c>
      <c r="J7" s="221" t="e">
        <f t="shared" ref="J7" si="1">(J6/100)*3.43</f>
        <v>#N/A</v>
      </c>
    </row>
    <row r="8" spans="2:10" x14ac:dyDescent="0.25">
      <c r="B8" s="432" t="s">
        <v>66</v>
      </c>
      <c r="C8" s="222" t="e">
        <f>VLOOKUP(G2,'Local Effort 2007'!A:C,3,FALSE)</f>
        <v>#N/A</v>
      </c>
      <c r="D8" s="222" t="e">
        <f t="shared" ref="D8" si="2">C8</f>
        <v>#N/A</v>
      </c>
      <c r="E8" s="222" t="e">
        <f t="shared" ref="E8" si="3">D8</f>
        <v>#N/A</v>
      </c>
      <c r="F8" s="223" t="e">
        <f t="shared" ref="F8" si="4">E8</f>
        <v>#N/A</v>
      </c>
      <c r="G8" s="223" t="e">
        <f t="shared" ref="G8" si="5">F8</f>
        <v>#N/A</v>
      </c>
      <c r="H8" s="223" t="e">
        <f t="shared" ref="H8" si="6">G8</f>
        <v>#N/A</v>
      </c>
      <c r="I8" s="223" t="e">
        <f>H8</f>
        <v>#N/A</v>
      </c>
      <c r="J8" s="224" t="e">
        <f>I8</f>
        <v>#N/A</v>
      </c>
    </row>
    <row r="9" spans="2:10" x14ac:dyDescent="0.25">
      <c r="B9" s="432" t="s">
        <v>58</v>
      </c>
      <c r="C9" s="219" t="e">
        <f>ROUND(+C7*(C8/100),2)</f>
        <v>#N/A</v>
      </c>
      <c r="D9" s="219" t="e">
        <f t="shared" ref="D9:I9" si="7">ROUND(+D7*(D8/100),2)</f>
        <v>#N/A</v>
      </c>
      <c r="E9" s="219" t="e">
        <f t="shared" si="7"/>
        <v>#N/A</v>
      </c>
      <c r="F9" s="219" t="e">
        <f t="shared" si="7"/>
        <v>#N/A</v>
      </c>
      <c r="G9" s="219" t="e">
        <f t="shared" si="7"/>
        <v>#N/A</v>
      </c>
      <c r="H9" s="219" t="e">
        <f t="shared" si="7"/>
        <v>#N/A</v>
      </c>
      <c r="I9" s="219" t="e">
        <f t="shared" si="7"/>
        <v>#N/A</v>
      </c>
      <c r="J9" s="225" t="e">
        <f t="shared" ref="J9" si="8">ROUND(+J7*(J8/100),2)</f>
        <v>#N/A</v>
      </c>
    </row>
    <row r="10" spans="2:10" x14ac:dyDescent="0.25">
      <c r="B10" s="525" t="s">
        <v>102</v>
      </c>
      <c r="C10" s="560" t="e">
        <f>ROUND(C7-C9,2)</f>
        <v>#N/A</v>
      </c>
      <c r="D10" s="560" t="e">
        <f t="shared" ref="D10:I10" si="9">D7-D9</f>
        <v>#N/A</v>
      </c>
      <c r="E10" s="560" t="e">
        <f t="shared" si="9"/>
        <v>#N/A</v>
      </c>
      <c r="F10" s="560" t="e">
        <f t="shared" si="9"/>
        <v>#N/A</v>
      </c>
      <c r="G10" s="560" t="e">
        <f t="shared" si="9"/>
        <v>#N/A</v>
      </c>
      <c r="H10" s="560" t="e">
        <f t="shared" si="9"/>
        <v>#N/A</v>
      </c>
      <c r="I10" s="560" t="e">
        <f t="shared" si="9"/>
        <v>#N/A</v>
      </c>
      <c r="J10" s="561" t="e">
        <f t="shared" ref="J10" si="10">J7-J9</f>
        <v>#N/A</v>
      </c>
    </row>
    <row r="11" spans="2:10" x14ac:dyDescent="0.25">
      <c r="B11" s="90"/>
      <c r="C11" s="226"/>
      <c r="D11" s="222"/>
      <c r="E11" s="227"/>
      <c r="F11" s="228"/>
      <c r="G11" s="228"/>
      <c r="H11" s="228"/>
      <c r="I11" s="228"/>
      <c r="J11" s="229"/>
    </row>
    <row r="12" spans="2:10" x14ac:dyDescent="0.25">
      <c r="B12" s="141" t="s">
        <v>5</v>
      </c>
      <c r="C12" s="226"/>
      <c r="D12" s="222"/>
      <c r="E12" s="227"/>
      <c r="F12" s="228"/>
      <c r="G12" s="228"/>
      <c r="H12" s="228"/>
      <c r="I12" s="228"/>
      <c r="J12" s="229"/>
    </row>
    <row r="13" spans="2:10" x14ac:dyDescent="0.25">
      <c r="B13" s="526" t="s">
        <v>67</v>
      </c>
      <c r="C13" s="219" t="e">
        <f>VLOOKUP($G$2,'Local Effort 2007'!$A:L,12,FALSE)</f>
        <v>#N/A</v>
      </c>
      <c r="D13" s="219" t="e">
        <f>VLOOKUP($G$2,'Local Effort 2024'!$A:$M,12,FALSE)</f>
        <v>#N/A</v>
      </c>
      <c r="E13" s="219" t="e">
        <f>VLOOKUP($G$2,'Local Effort 2025'!$A:$M,12,FALSE)</f>
        <v>#N/A</v>
      </c>
      <c r="F13" s="219" t="e">
        <f>$E$13</f>
        <v>#N/A</v>
      </c>
      <c r="G13" s="219" t="e">
        <f t="shared" ref="G13:J13" si="11">$E$13</f>
        <v>#N/A</v>
      </c>
      <c r="H13" s="219" t="e">
        <f t="shared" si="11"/>
        <v>#N/A</v>
      </c>
      <c r="I13" s="219" t="e">
        <f t="shared" si="11"/>
        <v>#N/A</v>
      </c>
      <c r="J13" s="225" t="e">
        <f t="shared" si="11"/>
        <v>#N/A</v>
      </c>
    </row>
    <row r="14" spans="2:10" x14ac:dyDescent="0.25">
      <c r="B14" s="526" t="s">
        <v>68</v>
      </c>
      <c r="C14" s="219" t="e">
        <f>VLOOKUP($G$2,'Local Effort 2007'!$A:$F,6,FALSE)</f>
        <v>#N/A</v>
      </c>
      <c r="D14" s="219" t="e">
        <f>VLOOKUP($G$2,'Local Effort 2024'!$A:$F,6,FALSE)</f>
        <v>#N/A</v>
      </c>
      <c r="E14" s="219" t="e">
        <f>VLOOKUP($G$2,'Local Effort 2025'!$A:$F,6,FALSE)</f>
        <v>#N/A</v>
      </c>
      <c r="F14" s="219" t="e">
        <f>$E$14</f>
        <v>#N/A</v>
      </c>
      <c r="G14" s="219" t="e">
        <f t="shared" ref="G14:J14" si="12">$E$14</f>
        <v>#N/A</v>
      </c>
      <c r="H14" s="219" t="e">
        <f t="shared" si="12"/>
        <v>#N/A</v>
      </c>
      <c r="I14" s="219" t="e">
        <f t="shared" si="12"/>
        <v>#N/A</v>
      </c>
      <c r="J14" s="225" t="e">
        <f t="shared" si="12"/>
        <v>#N/A</v>
      </c>
    </row>
    <row r="15" spans="2:10" x14ac:dyDescent="0.25">
      <c r="B15" s="526" t="s">
        <v>69</v>
      </c>
      <c r="C15" s="219" t="e">
        <f>VLOOKUP($G$2,'Local Effort 2007'!$A:$J,10,FALSE)</f>
        <v>#N/A</v>
      </c>
      <c r="D15" s="219" t="e">
        <f>VLOOKUP($G$2,'Local Effort 2024'!$A:$J,10,FALSE)</f>
        <v>#N/A</v>
      </c>
      <c r="E15" s="219" t="e">
        <f>VLOOKUP($G$2,'Local Effort 2025'!$A:$J,10,FALSE)</f>
        <v>#N/A</v>
      </c>
      <c r="F15" s="219" t="e">
        <f>$E$15</f>
        <v>#N/A</v>
      </c>
      <c r="G15" s="219" t="e">
        <f t="shared" ref="G15:J15" si="13">$E$15</f>
        <v>#N/A</v>
      </c>
      <c r="H15" s="219" t="e">
        <f t="shared" si="13"/>
        <v>#N/A</v>
      </c>
      <c r="I15" s="219" t="e">
        <f t="shared" si="13"/>
        <v>#N/A</v>
      </c>
      <c r="J15" s="225" t="e">
        <f t="shared" si="13"/>
        <v>#N/A</v>
      </c>
    </row>
    <row r="16" spans="2:10" x14ac:dyDescent="0.25">
      <c r="B16" s="526" t="s">
        <v>70</v>
      </c>
      <c r="C16" s="219" t="e">
        <f>VLOOKUP($G$2,'Local Effort 2007'!$A:$H,8,FALSE)</f>
        <v>#N/A</v>
      </c>
      <c r="D16" s="219" t="e">
        <f>VLOOKUP($G$2,'Local Effort 2024'!$A:$H,8,FALSE)</f>
        <v>#N/A</v>
      </c>
      <c r="E16" s="219" t="e">
        <f>VLOOKUP($G$2,'Local Effort 2025'!$A:$H,8,FALSE)</f>
        <v>#N/A</v>
      </c>
      <c r="F16" s="219" t="e">
        <f>$E$16</f>
        <v>#N/A</v>
      </c>
      <c r="G16" s="219" t="e">
        <f t="shared" ref="G16:J16" si="14">$E$16</f>
        <v>#N/A</v>
      </c>
      <c r="H16" s="219" t="e">
        <f t="shared" si="14"/>
        <v>#N/A</v>
      </c>
      <c r="I16" s="219" t="e">
        <f t="shared" si="14"/>
        <v>#N/A</v>
      </c>
      <c r="J16" s="225" t="e">
        <f t="shared" si="14"/>
        <v>#N/A</v>
      </c>
    </row>
    <row r="17" spans="2:10" x14ac:dyDescent="0.25">
      <c r="B17" s="526" t="s">
        <v>71</v>
      </c>
      <c r="C17" s="230" t="e">
        <f>VLOOKUP($G$2,'Local Effort 2007'!$A:$G,7,FALSE)</f>
        <v>#N/A</v>
      </c>
      <c r="D17" s="230" t="e">
        <f>VLOOKUP($G$2,'Local Effort 2024'!$A:$G,7,FALSE)</f>
        <v>#N/A</v>
      </c>
      <c r="E17" s="230" t="e">
        <f>VLOOKUP($G$2,'Local Effort 2025'!$A:$G,7,FALSE)</f>
        <v>#N/A</v>
      </c>
      <c r="F17" s="231" t="e">
        <f>MAX($C$17,'Data Entry Page'!F51)</f>
        <v>#N/A</v>
      </c>
      <c r="G17" s="231" t="e">
        <f>MAX($C$17,'Data Entry Page'!G51)</f>
        <v>#N/A</v>
      </c>
      <c r="H17" s="231" t="e">
        <f>MAX($C$17,'Data Entry Page'!H51)</f>
        <v>#N/A</v>
      </c>
      <c r="I17" s="231" t="e">
        <f>MAX($C$17,'Data Entry Page'!I51)</f>
        <v>#N/A</v>
      </c>
      <c r="J17" s="231" t="e">
        <f>MAX($C$17,'Data Entry Page'!J51)</f>
        <v>#N/A</v>
      </c>
    </row>
    <row r="18" spans="2:10" x14ac:dyDescent="0.25">
      <c r="B18" s="526" t="s">
        <v>72</v>
      </c>
      <c r="C18" s="219" t="e">
        <f>VLOOKUP($G$2,'Local Effort 2007'!$A:$I,9,FALSE)</f>
        <v>#N/A</v>
      </c>
      <c r="D18" s="219" t="e">
        <f>VLOOKUP($G$2,'Local Effort 2024'!$A:$I,9,FALSE)</f>
        <v>#N/A</v>
      </c>
      <c r="E18" s="219" t="e">
        <f>VLOOKUP($G$2,'Local Effort 2025'!$A:$I,9,FALSE)</f>
        <v>#N/A</v>
      </c>
      <c r="F18" s="219" t="e">
        <f>$E$18</f>
        <v>#N/A</v>
      </c>
      <c r="G18" s="219" t="e">
        <f t="shared" ref="G18:J18" si="15">$E$18</f>
        <v>#N/A</v>
      </c>
      <c r="H18" s="219" t="e">
        <f t="shared" si="15"/>
        <v>#N/A</v>
      </c>
      <c r="I18" s="219" t="e">
        <f t="shared" si="15"/>
        <v>#N/A</v>
      </c>
      <c r="J18" s="225" t="e">
        <f t="shared" si="15"/>
        <v>#N/A</v>
      </c>
    </row>
    <row r="19" spans="2:10" x14ac:dyDescent="0.25">
      <c r="B19" s="526" t="s">
        <v>73</v>
      </c>
      <c r="C19" s="219" t="e">
        <f>VLOOKUP($G$2,'Local Effort 2007'!$A:$K,11,FALSE)</f>
        <v>#N/A</v>
      </c>
      <c r="D19" s="219" t="e">
        <f>VLOOKUP($G$2,'Local Effort 2024'!$A:$K,11,FALSE)</f>
        <v>#N/A</v>
      </c>
      <c r="E19" s="219" t="e">
        <f>VLOOKUP($G$2,'Local Effort 2025'!$A:$K,11,FALSE)</f>
        <v>#N/A</v>
      </c>
      <c r="F19" s="219" t="e">
        <f>$E$19</f>
        <v>#N/A</v>
      </c>
      <c r="G19" s="219" t="e">
        <f t="shared" ref="G19:J19" si="16">$E$19</f>
        <v>#N/A</v>
      </c>
      <c r="H19" s="219" t="e">
        <f t="shared" si="16"/>
        <v>#N/A</v>
      </c>
      <c r="I19" s="219" t="e">
        <f t="shared" si="16"/>
        <v>#N/A</v>
      </c>
      <c r="J19" s="225" t="e">
        <f t="shared" si="16"/>
        <v>#N/A</v>
      </c>
    </row>
    <row r="20" spans="2:10" x14ac:dyDescent="0.25">
      <c r="B20" s="527" t="s">
        <v>74</v>
      </c>
      <c r="C20" s="219" t="e">
        <f>VLOOKUP($G$2,'Local Effort 2007'!$A:$D,4,FALSE)</f>
        <v>#N/A</v>
      </c>
      <c r="D20" s="219" t="e">
        <f>VLOOKUP($G$2,'Local Effort 2024'!$A:$D,4,FALSE)</f>
        <v>#N/A</v>
      </c>
      <c r="E20" s="219" t="e">
        <f>VLOOKUP($G$2,'Local Effort 2025'!$A:$D,4,FALSE)</f>
        <v>#N/A</v>
      </c>
      <c r="F20" s="219" t="e">
        <f>$E$20</f>
        <v>#N/A</v>
      </c>
      <c r="G20" s="219" t="e">
        <f t="shared" ref="G20:J20" si="17">$E$20</f>
        <v>#N/A</v>
      </c>
      <c r="H20" s="219" t="e">
        <f t="shared" si="17"/>
        <v>#N/A</v>
      </c>
      <c r="I20" s="219" t="e">
        <f t="shared" si="17"/>
        <v>#N/A</v>
      </c>
      <c r="J20" s="225" t="e">
        <f t="shared" si="17"/>
        <v>#N/A</v>
      </c>
    </row>
    <row r="21" spans="2:10" x14ac:dyDescent="0.25">
      <c r="B21" s="141" t="s">
        <v>75</v>
      </c>
      <c r="C21" s="587" t="e">
        <f t="shared" ref="C21" si="18">SUM(C10:C20)</f>
        <v>#N/A</v>
      </c>
      <c r="D21" s="587" t="e">
        <f t="shared" ref="D21:G21" si="19">SUM(D10:D20)</f>
        <v>#N/A</v>
      </c>
      <c r="E21" s="587" t="e">
        <f t="shared" si="19"/>
        <v>#N/A</v>
      </c>
      <c r="F21" s="587" t="e">
        <f t="shared" si="19"/>
        <v>#N/A</v>
      </c>
      <c r="G21" s="587" t="e">
        <f t="shared" si="19"/>
        <v>#N/A</v>
      </c>
      <c r="H21" s="587" t="e">
        <f t="shared" ref="H21:I21" si="20">SUM(H10:H20)</f>
        <v>#N/A</v>
      </c>
      <c r="I21" s="587" t="e">
        <f t="shared" si="20"/>
        <v>#N/A</v>
      </c>
      <c r="J21" s="588" t="e">
        <f t="shared" ref="J21" si="21">SUM(J10:J20)</f>
        <v>#N/A</v>
      </c>
    </row>
    <row r="22" spans="2:10" x14ac:dyDescent="0.25">
      <c r="B22" s="90" t="s">
        <v>761</v>
      </c>
      <c r="C22" s="232"/>
      <c r="D22" s="232"/>
      <c r="E22" s="232"/>
      <c r="F22" s="232"/>
      <c r="G22" s="232"/>
      <c r="H22" s="232"/>
      <c r="I22" s="232"/>
    </row>
    <row r="23" spans="2:10" x14ac:dyDescent="0.25">
      <c r="B23" s="90" t="s">
        <v>97</v>
      </c>
      <c r="C23" s="233"/>
      <c r="D23" s="90"/>
      <c r="E23" s="234"/>
      <c r="F23" s="233"/>
      <c r="G23" s="233"/>
      <c r="H23" s="233"/>
      <c r="I23" s="233"/>
    </row>
    <row r="24" spans="2:10" x14ac:dyDescent="0.25">
      <c r="B24" s="132" t="s">
        <v>731</v>
      </c>
      <c r="C24" s="235"/>
      <c r="D24" s="235"/>
      <c r="E24" s="132"/>
      <c r="F24" s="132"/>
      <c r="G24" s="132"/>
      <c r="H24" s="132"/>
      <c r="I24" s="132"/>
    </row>
    <row r="25" spans="2:10" x14ac:dyDescent="0.25">
      <c r="B25" s="132"/>
      <c r="C25" s="235"/>
      <c r="D25" s="235"/>
      <c r="E25" s="132"/>
      <c r="F25" s="132"/>
      <c r="G25" s="132"/>
      <c r="H25" s="132"/>
      <c r="I25" s="132"/>
    </row>
    <row r="26" spans="2:10" ht="15.75" thickBot="1" x14ac:dyDescent="0.3">
      <c r="B26" s="132"/>
      <c r="C26" s="235"/>
      <c r="D26" s="235"/>
      <c r="E26" s="132"/>
      <c r="F26" s="132"/>
      <c r="G26" s="132"/>
      <c r="H26" s="132"/>
      <c r="I26" s="132"/>
    </row>
    <row r="27" spans="2:10" x14ac:dyDescent="0.25">
      <c r="B27" s="236" t="s">
        <v>59</v>
      </c>
      <c r="C27" s="237"/>
      <c r="D27" s="236" t="s">
        <v>6</v>
      </c>
      <c r="E27" s="238"/>
      <c r="F27" s="238"/>
      <c r="G27" s="237"/>
    </row>
    <row r="28" spans="2:10" x14ac:dyDescent="0.25">
      <c r="B28" s="239" t="s">
        <v>60</v>
      </c>
      <c r="C28" s="589" t="e">
        <f>VLOOKUP($G$2,'04-05 and 05-06 Revenue'!A:C,3,FALSE)</f>
        <v>#N/A</v>
      </c>
      <c r="D28" s="240" t="s">
        <v>7</v>
      </c>
      <c r="E28" s="90"/>
      <c r="F28" s="90"/>
      <c r="G28" s="590" t="e">
        <f>VLOOKUP($G$2,'04-05 and 05-06 Revenue'!A:D,4,FALSE)</f>
        <v>#N/A</v>
      </c>
    </row>
    <row r="29" spans="2:10" x14ac:dyDescent="0.25">
      <c r="B29" s="136"/>
      <c r="C29" s="241"/>
      <c r="D29" s="136"/>
      <c r="E29" s="90"/>
      <c r="F29" s="90"/>
      <c r="G29" s="137"/>
    </row>
    <row r="30" spans="2:10" x14ac:dyDescent="0.25">
      <c r="B30" s="136" t="s">
        <v>95</v>
      </c>
      <c r="C30" s="241"/>
      <c r="D30" s="136"/>
      <c r="E30" s="90"/>
      <c r="F30" s="90"/>
      <c r="G30" s="137"/>
    </row>
    <row r="31" spans="2:10" x14ac:dyDescent="0.25">
      <c r="B31" s="242" t="s">
        <v>96</v>
      </c>
      <c r="C31" s="241"/>
      <c r="D31" s="242"/>
      <c r="E31" s="90"/>
      <c r="F31" s="90"/>
      <c r="G31" s="137"/>
    </row>
    <row r="32" spans="2:10" ht="15.75" thickBot="1" x14ac:dyDescent="0.3">
      <c r="B32" s="243"/>
      <c r="C32" s="128"/>
      <c r="D32" s="243"/>
      <c r="E32" s="244"/>
      <c r="F32" s="244"/>
      <c r="G32" s="245"/>
    </row>
    <row r="33" spans="2:9" x14ac:dyDescent="0.25">
      <c r="C33" s="129"/>
    </row>
    <row r="34" spans="2:9" x14ac:dyDescent="0.25">
      <c r="C34" s="129"/>
    </row>
    <row r="38" spans="2:9" x14ac:dyDescent="0.25">
      <c r="H38" s="246"/>
      <c r="I38" s="246"/>
    </row>
    <row r="40" spans="2:9" x14ac:dyDescent="0.25">
      <c r="B40" s="80" t="s">
        <v>714</v>
      </c>
    </row>
    <row r="41" spans="2:9" x14ac:dyDescent="0.25">
      <c r="B41" s="185" t="s">
        <v>713</v>
      </c>
    </row>
  </sheetData>
  <sheetProtection algorithmName="SHA-512" hashValue="rnEtIgoVmc/ipmnQQI+Ns6DxbeI5/ZQLPdpkG1Ce4I52ySdG5lpCW5rqUlfo5A5TCG5NnRtIw5Eb74ws/fIilA==" saltValue="yPiEGJeFN4fxgZEsTqjZng==" spinCount="100000" sheet="1" objects="1" scenarios="1"/>
  <mergeCells count="2">
    <mergeCell ref="D2:E2"/>
    <mergeCell ref="B1:J1"/>
  </mergeCells>
  <phoneticPr fontId="0" type="noConversion"/>
  <pageMargins left="0.75" right="0.75" top="0.97638888888888886" bottom="0.5" header="0.25" footer="0.5"/>
  <pageSetup scale="74" fitToHeight="0" orientation="landscape" horizontalDpi="1200" verticalDpi="1200" r:id="rId1"/>
  <headerFooter alignWithMargins="0">
    <oddHeader>&amp;L&amp;G&amp;C&amp;"Arial,Bold"&amp;14Divison of Financial and Administrative Services
School Finance
Basic Formula Projection Tool</oddHeader>
    <oddFooter>&amp;L&amp;P</oddFooter>
  </headerFooter>
  <legacyDrawingHF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249977111117893"/>
  </sheetPr>
  <dimension ref="B1:O33"/>
  <sheetViews>
    <sheetView view="pageLayout" zoomScale="90" zoomScaleNormal="100" zoomScalePageLayoutView="90" workbookViewId="0">
      <selection activeCell="D30" sqref="D30:J30"/>
    </sheetView>
  </sheetViews>
  <sheetFormatPr defaultRowHeight="15" x14ac:dyDescent="0.25"/>
  <cols>
    <col min="1" max="1" width="2.85546875" style="80" customWidth="1"/>
    <col min="2" max="2" width="6.42578125" style="80" customWidth="1"/>
    <col min="3" max="3" width="46.28515625" style="80" bestFit="1" customWidth="1"/>
    <col min="4" max="9" width="12.7109375" style="80" customWidth="1"/>
    <col min="10" max="10" width="11.7109375" style="80" customWidth="1"/>
    <col min="11" max="12" width="9.140625" style="80"/>
    <col min="13" max="13" width="7.5703125" style="85" bestFit="1" customWidth="1"/>
    <col min="14" max="14" width="33.140625" style="80" bestFit="1" customWidth="1"/>
    <col min="15" max="15" width="9.140625" style="83"/>
    <col min="16" max="16384" width="9.140625" style="80"/>
  </cols>
  <sheetData>
    <row r="1" spans="2:15" ht="19.5" customHeight="1" thickBot="1" x14ac:dyDescent="0.3">
      <c r="B1" s="638" t="s">
        <v>90</v>
      </c>
      <c r="C1" s="639"/>
      <c r="D1" s="639"/>
      <c r="E1" s="639"/>
      <c r="F1" s="639"/>
      <c r="G1" s="639"/>
      <c r="H1" s="639"/>
      <c r="I1" s="639"/>
      <c r="J1" s="640"/>
    </row>
    <row r="2" spans="2:15" x14ac:dyDescent="0.25">
      <c r="B2" s="302"/>
      <c r="C2" s="238" t="s">
        <v>84</v>
      </c>
      <c r="D2" s="238"/>
      <c r="E2" s="238"/>
      <c r="F2" s="238"/>
      <c r="G2" s="303"/>
      <c r="H2" s="304"/>
      <c r="I2" s="238"/>
      <c r="J2" s="305"/>
    </row>
    <row r="3" spans="2:15" x14ac:dyDescent="0.25">
      <c r="B3" s="136"/>
      <c r="C3" s="90"/>
      <c r="D3" s="90"/>
      <c r="E3" s="90"/>
      <c r="F3" s="90"/>
      <c r="G3" s="211"/>
      <c r="H3" s="214"/>
      <c r="I3" s="90"/>
      <c r="J3" s="137"/>
    </row>
    <row r="4" spans="2:15" ht="15" customHeight="1" x14ac:dyDescent="0.25">
      <c r="B4" s="136"/>
      <c r="C4" s="213" t="s">
        <v>99</v>
      </c>
      <c r="D4" s="615" t="e">
        <f>'Data Entry Page'!C6</f>
        <v>#N/A</v>
      </c>
      <c r="E4" s="615"/>
      <c r="F4" s="211" t="s">
        <v>100</v>
      </c>
      <c r="G4" s="95">
        <f>'Data Entry Page'!C5</f>
        <v>0</v>
      </c>
      <c r="H4" s="213" t="s">
        <v>101</v>
      </c>
      <c r="I4" s="248" t="str">
        <f>WADA!J3</f>
        <v/>
      </c>
      <c r="J4" s="249" t="e">
        <f>'Data Entry Page'!J5</f>
        <v>#N/A</v>
      </c>
    </row>
    <row r="5" spans="2:15" x14ac:dyDescent="0.25">
      <c r="B5" s="136"/>
      <c r="C5" s="90"/>
      <c r="D5" s="215" t="s">
        <v>762</v>
      </c>
      <c r="E5" s="216" t="s">
        <v>762</v>
      </c>
      <c r="F5" s="216"/>
      <c r="G5" s="92"/>
      <c r="H5" s="216"/>
      <c r="I5" s="92"/>
      <c r="J5" s="137"/>
    </row>
    <row r="6" spans="2:15" x14ac:dyDescent="0.25">
      <c r="B6" s="141" t="s">
        <v>31</v>
      </c>
      <c r="C6" s="141" t="s">
        <v>1239</v>
      </c>
      <c r="D6" s="552" t="s">
        <v>748</v>
      </c>
      <c r="E6" s="552" t="s">
        <v>758</v>
      </c>
      <c r="F6" s="552" t="s">
        <v>1002</v>
      </c>
      <c r="G6" s="553" t="s">
        <v>1003</v>
      </c>
      <c r="H6" s="552" t="s">
        <v>1004</v>
      </c>
      <c r="I6" s="552" t="s">
        <v>1005</v>
      </c>
      <c r="J6" s="552" t="s">
        <v>1006</v>
      </c>
    </row>
    <row r="7" spans="2:15" x14ac:dyDescent="0.25">
      <c r="B7" s="141" t="s">
        <v>40</v>
      </c>
      <c r="C7" s="90" t="s">
        <v>1223</v>
      </c>
      <c r="D7" s="90"/>
      <c r="E7" s="90"/>
      <c r="F7" s="90"/>
      <c r="G7" s="90"/>
      <c r="H7" s="90"/>
      <c r="I7" s="90"/>
      <c r="J7" s="90"/>
    </row>
    <row r="8" spans="2:15" x14ac:dyDescent="0.25">
      <c r="B8" s="141"/>
      <c r="C8" s="90"/>
      <c r="D8" s="90"/>
      <c r="E8" s="90"/>
      <c r="F8" s="90"/>
      <c r="G8" s="90"/>
      <c r="H8" s="90"/>
      <c r="I8" s="90"/>
      <c r="J8" s="90"/>
    </row>
    <row r="9" spans="2:15" x14ac:dyDescent="0.25">
      <c r="B9" s="140" t="s">
        <v>41</v>
      </c>
      <c r="C9" s="90" t="s">
        <v>42</v>
      </c>
      <c r="D9" s="306" t="e">
        <f>IF($J$4="K8",IF(SUM(WADA!E19+WADA!E40+WADA!E41)&lt;=350,(WADA!E19+WADA!E40+WADA!E41),0),IF((WADA!E16+WADA!E40+WADA!E41)&lt;=350,(WADA!E16+WADA!E40+WADA!E41),0))</f>
        <v>#N/A</v>
      </c>
      <c r="E9" s="306" t="e">
        <f>IF($J$4="K8",IF(SUM(WADA!F19+WADA!F40+WADA!F41)&lt;=350,(WADA!F19+WADA!F40+WADA!F41),0),IF((WADA!F16+WADA!F40+WADA!F41)&lt;=350,(WADA!F16+WADA!F40+WADA!F41),0))</f>
        <v>#N/A</v>
      </c>
      <c r="F9" s="306" t="e">
        <f>IF($J$4="K8",IF(SUM(WADA!G19+WADA!G40+WADA!G41)&lt;=350,(WADA!G19+WADA!G40+WADA!G41),0),IF((WADA!G16+WADA!G40+WADA!G41)&lt;=350,(WADA!G16+WADA!G40+WADA!G41),0))</f>
        <v>#N/A</v>
      </c>
      <c r="G9" s="306" t="e">
        <f>IF($J$4="K8",IF(SUM(WADA!H19+WADA!H40+WADA!H41)&lt;=350,(WADA!H19+WADA!H40+WADA!H41),0),IF((WADA!H16+WADA!H40+WADA!H41)&lt;=350,(WADA!H16+WADA!H40+WADA!H41),0))</f>
        <v>#N/A</v>
      </c>
      <c r="H9" s="306" t="e">
        <f>IF($J$4="K8",IF(SUM(WADA!I19+WADA!I40+WADA!I41)&lt;=350,(WADA!I19+WADA!I40+WADA!I41),0),IF((WADA!I16+WADA!I40+WADA!I41)&lt;=350,(WADA!I16+WADA!I40+WADA!I41),0))</f>
        <v>#N/A</v>
      </c>
      <c r="I9" s="306" t="e">
        <f>IF($J$4="K8",IF(SUM(WADA!J19+WADA!J40+WADA!J41)&lt;=350,(WADA!J19+WADA!J40+WADA!J41),0),IF((WADA!J16+WADA!J40+WADA!J41)&lt;=350,(WADA!J16+WADA!J40+WADA!J41),0))</f>
        <v>#N/A</v>
      </c>
      <c r="J9" s="306" t="e">
        <f>IF($J$4="K8",IF(SUM(WADA!K19+WADA!K40+WADA!K41)&lt;=350,(WADA!K19+WADA!K40+WADA!K41),0),IF((WADA!K16+WADA!K40+WADA!K41)&lt;=350,(WADA!K16+WADA!K40+WADA!K41),0))</f>
        <v>#N/A</v>
      </c>
    </row>
    <row r="10" spans="2:15" s="184" customFormat="1" x14ac:dyDescent="0.25">
      <c r="B10" s="140"/>
      <c r="C10" s="90"/>
      <c r="D10" s="115"/>
      <c r="E10" s="115"/>
      <c r="F10" s="115"/>
      <c r="G10" s="115"/>
      <c r="H10" s="115"/>
      <c r="I10" s="115"/>
      <c r="J10" s="115"/>
      <c r="M10" s="307"/>
      <c r="O10" s="308"/>
    </row>
    <row r="11" spans="2:15" x14ac:dyDescent="0.25">
      <c r="B11" s="140" t="s">
        <v>43</v>
      </c>
      <c r="C11" s="90" t="s">
        <v>54</v>
      </c>
      <c r="D11" s="309">
        <f>'Data Entry Page'!D61</f>
        <v>252.05690000000001</v>
      </c>
      <c r="E11" s="309">
        <f>'Data Entry Page'!E61</f>
        <v>0</v>
      </c>
      <c r="F11" s="309">
        <f>'Data Entry Page'!F61</f>
        <v>0</v>
      </c>
      <c r="G11" s="309">
        <f>'Data Entry Page'!G61</f>
        <v>0</v>
      </c>
      <c r="H11" s="309">
        <f>'Data Entry Page'!H61</f>
        <v>0</v>
      </c>
      <c r="I11" s="309">
        <f>'Data Entry Page'!I61</f>
        <v>0</v>
      </c>
      <c r="J11" s="309">
        <f>'Data Entry Page'!J61</f>
        <v>0</v>
      </c>
    </row>
    <row r="12" spans="2:15" x14ac:dyDescent="0.25">
      <c r="B12" s="140"/>
      <c r="C12" s="90"/>
      <c r="D12" s="228"/>
      <c r="E12" s="228"/>
      <c r="F12" s="228"/>
      <c r="G12" s="228"/>
      <c r="H12" s="228"/>
      <c r="I12" s="228"/>
      <c r="J12" s="228"/>
    </row>
    <row r="13" spans="2:15" x14ac:dyDescent="0.25">
      <c r="B13" s="140" t="s">
        <v>44</v>
      </c>
      <c r="C13" s="90" t="s">
        <v>45</v>
      </c>
      <c r="D13" s="310" t="e">
        <f>ROUND(D9*D11,0)</f>
        <v>#N/A</v>
      </c>
      <c r="E13" s="310" t="e">
        <f t="shared" ref="E13:J13" si="0">ROUND(E9*E11,0)</f>
        <v>#N/A</v>
      </c>
      <c r="F13" s="310" t="e">
        <f t="shared" si="0"/>
        <v>#N/A</v>
      </c>
      <c r="G13" s="310" t="e">
        <f t="shared" si="0"/>
        <v>#N/A</v>
      </c>
      <c r="H13" s="310" t="e">
        <f t="shared" si="0"/>
        <v>#N/A</v>
      </c>
      <c r="I13" s="310" t="e">
        <f t="shared" si="0"/>
        <v>#N/A</v>
      </c>
      <c r="J13" s="310" t="e">
        <f t="shared" si="0"/>
        <v>#N/A</v>
      </c>
    </row>
    <row r="14" spans="2:15" x14ac:dyDescent="0.25">
      <c r="B14" s="141"/>
      <c r="C14" s="90"/>
      <c r="D14" s="228"/>
      <c r="E14" s="228"/>
      <c r="F14" s="228"/>
      <c r="G14" s="228"/>
      <c r="H14" s="228"/>
      <c r="I14" s="228"/>
      <c r="J14" s="228"/>
    </row>
    <row r="15" spans="2:15" x14ac:dyDescent="0.25">
      <c r="B15" s="141" t="s">
        <v>46</v>
      </c>
      <c r="C15" s="90" t="s">
        <v>1224</v>
      </c>
      <c r="D15" s="228"/>
      <c r="E15" s="228"/>
      <c r="F15" s="228"/>
      <c r="G15" s="228"/>
      <c r="H15" s="228"/>
      <c r="I15" s="228"/>
      <c r="J15" s="228"/>
    </row>
    <row r="16" spans="2:15" x14ac:dyDescent="0.25">
      <c r="B16" s="141"/>
      <c r="C16" s="90" t="s">
        <v>47</v>
      </c>
      <c r="D16" s="228"/>
      <c r="E16" s="228"/>
      <c r="F16" s="228"/>
      <c r="G16" s="228"/>
      <c r="H16" s="228"/>
      <c r="I16" s="228"/>
      <c r="J16" s="228"/>
    </row>
    <row r="17" spans="2:15" x14ac:dyDescent="0.25">
      <c r="B17" s="141"/>
      <c r="C17" s="90"/>
      <c r="D17" s="228"/>
      <c r="E17" s="228"/>
      <c r="F17" s="228"/>
      <c r="G17" s="228"/>
      <c r="H17" s="228"/>
      <c r="I17" s="228"/>
      <c r="J17" s="228"/>
    </row>
    <row r="18" spans="2:15" x14ac:dyDescent="0.25">
      <c r="B18" s="140" t="s">
        <v>41</v>
      </c>
      <c r="C18" s="90" t="s">
        <v>42</v>
      </c>
      <c r="D18" s="270" t="e">
        <f>D9</f>
        <v>#N/A</v>
      </c>
      <c r="E18" s="270" t="e">
        <f t="shared" ref="E18:J18" si="1">E9</f>
        <v>#N/A</v>
      </c>
      <c r="F18" s="270" t="e">
        <f t="shared" si="1"/>
        <v>#N/A</v>
      </c>
      <c r="G18" s="270" t="e">
        <f t="shared" si="1"/>
        <v>#N/A</v>
      </c>
      <c r="H18" s="270" t="e">
        <f t="shared" si="1"/>
        <v>#N/A</v>
      </c>
      <c r="I18" s="270" t="e">
        <f t="shared" si="1"/>
        <v>#N/A</v>
      </c>
      <c r="J18" s="270" t="e">
        <f t="shared" si="1"/>
        <v>#N/A</v>
      </c>
    </row>
    <row r="19" spans="2:15" s="184" customFormat="1" x14ac:dyDescent="0.25">
      <c r="B19" s="140"/>
      <c r="C19" s="90"/>
      <c r="D19" s="228"/>
      <c r="E19" s="228"/>
      <c r="F19" s="228"/>
      <c r="G19" s="228"/>
      <c r="H19" s="228"/>
      <c r="I19" s="228"/>
      <c r="J19" s="228"/>
      <c r="M19" s="307"/>
      <c r="O19" s="308"/>
    </row>
    <row r="20" spans="2:15" x14ac:dyDescent="0.25">
      <c r="B20" s="140" t="s">
        <v>43</v>
      </c>
      <c r="C20" s="90" t="s">
        <v>82</v>
      </c>
      <c r="D20" s="311">
        <f>'Data Entry Page'!D63</f>
        <v>3.43</v>
      </c>
      <c r="E20" s="311">
        <f>'Data Entry Page'!E63</f>
        <v>3.43</v>
      </c>
      <c r="F20" s="311">
        <f>'Data Entry Page'!F63</f>
        <v>3.43</v>
      </c>
      <c r="G20" s="311">
        <f>'Data Entry Page'!G63</f>
        <v>3.43</v>
      </c>
      <c r="H20" s="311">
        <f>'Data Entry Page'!H63</f>
        <v>3.43</v>
      </c>
      <c r="I20" s="311">
        <f>'Data Entry Page'!I63</f>
        <v>3.43</v>
      </c>
      <c r="J20" s="311">
        <f>'Data Entry Page'!J63</f>
        <v>3.43</v>
      </c>
    </row>
    <row r="21" spans="2:15" x14ac:dyDescent="0.25">
      <c r="B21" s="140"/>
      <c r="C21" s="90"/>
      <c r="D21" s="228"/>
      <c r="E21" s="228"/>
      <c r="F21" s="228"/>
      <c r="G21" s="228"/>
      <c r="H21" s="228"/>
      <c r="I21" s="228"/>
      <c r="J21" s="228"/>
    </row>
    <row r="22" spans="2:15" x14ac:dyDescent="0.25">
      <c r="B22" s="140" t="s">
        <v>44</v>
      </c>
      <c r="C22" s="90" t="s">
        <v>48</v>
      </c>
      <c r="D22" s="270">
        <f t="shared" ref="D22:I22" si="2">(ROUND(IF(D20&gt;=3.43,(D20/3.43),0),4))</f>
        <v>1</v>
      </c>
      <c r="E22" s="270">
        <f t="shared" si="2"/>
        <v>1</v>
      </c>
      <c r="F22" s="270">
        <f t="shared" si="2"/>
        <v>1</v>
      </c>
      <c r="G22" s="270">
        <f t="shared" si="2"/>
        <v>1</v>
      </c>
      <c r="H22" s="270">
        <f t="shared" si="2"/>
        <v>1</v>
      </c>
      <c r="I22" s="270">
        <f t="shared" si="2"/>
        <v>1</v>
      </c>
      <c r="J22" s="270">
        <f t="shared" ref="J22" si="3">(ROUND(IF(J20&gt;=3.43,(J20/3.43),0),4))</f>
        <v>1</v>
      </c>
    </row>
    <row r="23" spans="2:15" x14ac:dyDescent="0.25">
      <c r="B23" s="140"/>
      <c r="C23" s="90"/>
      <c r="D23" s="228"/>
      <c r="E23" s="228"/>
      <c r="F23" s="228"/>
      <c r="G23" s="228"/>
      <c r="H23" s="228"/>
      <c r="I23" s="228"/>
      <c r="J23" s="228"/>
    </row>
    <row r="24" spans="2:15" x14ac:dyDescent="0.25">
      <c r="B24" s="140" t="s">
        <v>49</v>
      </c>
      <c r="C24" s="90" t="s">
        <v>83</v>
      </c>
      <c r="D24" s="270" t="e">
        <f>ROUND(D18*D22,4)</f>
        <v>#N/A</v>
      </c>
      <c r="E24" s="270" t="e">
        <f t="shared" ref="E24:J24" si="4">ROUND(E18*E22,4)</f>
        <v>#N/A</v>
      </c>
      <c r="F24" s="270" t="e">
        <f t="shared" si="4"/>
        <v>#N/A</v>
      </c>
      <c r="G24" s="270" t="e">
        <f t="shared" si="4"/>
        <v>#N/A</v>
      </c>
      <c r="H24" s="270" t="e">
        <f t="shared" si="4"/>
        <v>#N/A</v>
      </c>
      <c r="I24" s="270" t="e">
        <f t="shared" si="4"/>
        <v>#N/A</v>
      </c>
      <c r="J24" s="270" t="e">
        <f t="shared" si="4"/>
        <v>#N/A</v>
      </c>
    </row>
    <row r="25" spans="2:15" x14ac:dyDescent="0.25">
      <c r="B25" s="140"/>
      <c r="C25" s="90"/>
      <c r="D25" s="228"/>
      <c r="E25" s="228"/>
      <c r="F25" s="228"/>
      <c r="G25" s="228"/>
      <c r="H25" s="228"/>
      <c r="I25" s="228"/>
      <c r="J25" s="228"/>
    </row>
    <row r="26" spans="2:15" x14ac:dyDescent="0.25">
      <c r="B26" s="140" t="s">
        <v>50</v>
      </c>
      <c r="C26" s="90" t="s">
        <v>56</v>
      </c>
      <c r="D26" s="309">
        <f>'Data Entry Page'!D62</f>
        <v>140.96889999999999</v>
      </c>
      <c r="E26" s="309">
        <f>'Data Entry Page'!E62</f>
        <v>0</v>
      </c>
      <c r="F26" s="309">
        <f>'Data Entry Page'!F62</f>
        <v>0</v>
      </c>
      <c r="G26" s="309">
        <f>'Data Entry Page'!G62</f>
        <v>0</v>
      </c>
      <c r="H26" s="309">
        <f>'Data Entry Page'!H62</f>
        <v>0</v>
      </c>
      <c r="I26" s="309">
        <f>'Data Entry Page'!I62</f>
        <v>0</v>
      </c>
      <c r="J26" s="309">
        <f>'Data Entry Page'!J62</f>
        <v>0</v>
      </c>
    </row>
    <row r="27" spans="2:15" x14ac:dyDescent="0.25">
      <c r="B27" s="140"/>
      <c r="C27" s="90"/>
      <c r="D27" s="115"/>
      <c r="E27" s="115"/>
      <c r="F27" s="115"/>
      <c r="G27" s="115"/>
      <c r="H27" s="115"/>
      <c r="I27" s="115"/>
      <c r="J27" s="115"/>
    </row>
    <row r="28" spans="2:15" x14ac:dyDescent="0.25">
      <c r="B28" s="140" t="s">
        <v>53</v>
      </c>
      <c r="C28" s="90" t="s">
        <v>57</v>
      </c>
      <c r="D28" s="312" t="e">
        <f t="shared" ref="D28:J28" si="5">ROUND(D24*D26,0)</f>
        <v>#N/A</v>
      </c>
      <c r="E28" s="312" t="e">
        <f t="shared" si="5"/>
        <v>#N/A</v>
      </c>
      <c r="F28" s="312" t="e">
        <f t="shared" si="5"/>
        <v>#N/A</v>
      </c>
      <c r="G28" s="312" t="e">
        <f t="shared" si="5"/>
        <v>#N/A</v>
      </c>
      <c r="H28" s="312" t="e">
        <f t="shared" si="5"/>
        <v>#N/A</v>
      </c>
      <c r="I28" s="312" t="e">
        <f t="shared" si="5"/>
        <v>#N/A</v>
      </c>
      <c r="J28" s="312" t="e">
        <f t="shared" si="5"/>
        <v>#N/A</v>
      </c>
    </row>
    <row r="29" spans="2:15" x14ac:dyDescent="0.25">
      <c r="B29" s="141"/>
      <c r="C29" s="90"/>
      <c r="D29" s="115"/>
      <c r="E29" s="115"/>
      <c r="F29" s="115"/>
      <c r="G29" s="115"/>
      <c r="H29" s="115"/>
      <c r="I29" s="115"/>
      <c r="J29" s="115"/>
    </row>
    <row r="30" spans="2:15" x14ac:dyDescent="0.25">
      <c r="B30" s="141" t="s">
        <v>51</v>
      </c>
      <c r="C30" s="90" t="s">
        <v>52</v>
      </c>
      <c r="D30" s="591" t="e">
        <f t="shared" ref="D30:J30" si="6">ROUND(D13+D28,0)</f>
        <v>#N/A</v>
      </c>
      <c r="E30" s="591" t="e">
        <f t="shared" si="6"/>
        <v>#N/A</v>
      </c>
      <c r="F30" s="591" t="e">
        <f t="shared" si="6"/>
        <v>#N/A</v>
      </c>
      <c r="G30" s="591" t="e">
        <f t="shared" si="6"/>
        <v>#N/A</v>
      </c>
      <c r="H30" s="591" t="e">
        <f t="shared" si="6"/>
        <v>#N/A</v>
      </c>
      <c r="I30" s="591" t="e">
        <f t="shared" si="6"/>
        <v>#N/A</v>
      </c>
      <c r="J30" s="591" t="e">
        <f t="shared" si="6"/>
        <v>#N/A</v>
      </c>
    </row>
    <row r="31" spans="2:15" x14ac:dyDescent="0.25">
      <c r="B31" s="90"/>
      <c r="C31" s="90"/>
      <c r="D31" s="90"/>
      <c r="E31" s="90"/>
      <c r="F31" s="90"/>
      <c r="G31" s="90"/>
      <c r="H31" s="90"/>
      <c r="I31" s="90"/>
      <c r="J31" s="90"/>
    </row>
    <row r="32" spans="2:15" x14ac:dyDescent="0.25">
      <c r="B32" s="80" t="s">
        <v>714</v>
      </c>
    </row>
    <row r="33" spans="2:2" x14ac:dyDescent="0.25">
      <c r="B33" s="185" t="s">
        <v>713</v>
      </c>
    </row>
  </sheetData>
  <sheetProtection algorithmName="SHA-512" hashValue="vcOy4GZh5zCJFIRxvz1QLgulVYaEiriqLHL3xDroKZDwZr/cTWX8rGoCT2Jr73pHH4TTzZQm44ERG5R5SrumpQ==" saltValue="8/jw+VZlbGZ2LyUVNvn1IQ==" spinCount="100000" sheet="1" objects="1" scenarios="1"/>
  <mergeCells count="2">
    <mergeCell ref="D4:E4"/>
    <mergeCell ref="B1:J1"/>
  </mergeCells>
  <phoneticPr fontId="0" type="noConversion"/>
  <pageMargins left="0.75" right="0.75" top="1.022337962962963" bottom="0.5" header="0.25" footer="0.5"/>
  <pageSetup scale="73" orientation="landscape" horizontalDpi="1200" verticalDpi="1200" r:id="rId1"/>
  <headerFooter alignWithMargins="0">
    <oddHeader>&amp;L&amp;G&amp;C&amp;"Arial,Bold"&amp;14Divison of Financial and Administrative Services
School Finance
Basic Formula Projection Tool</oddHeader>
    <oddFooter>&amp;L&amp;P</oddFooter>
  </headerFooter>
  <legacyDrawingHF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61"/>
  <sheetViews>
    <sheetView workbookViewId="0">
      <selection sqref="A1:A1048576"/>
    </sheetView>
  </sheetViews>
  <sheetFormatPr defaultRowHeight="12.75" x14ac:dyDescent="0.2"/>
  <cols>
    <col min="7" max="7" width="11.7109375" bestFit="1" customWidth="1"/>
    <col min="8" max="8" width="12.7109375" bestFit="1" customWidth="1"/>
  </cols>
  <sheetData>
    <row r="1" spans="1:8" x14ac:dyDescent="0.2">
      <c r="A1" t="s">
        <v>1077</v>
      </c>
      <c r="B1" t="s">
        <v>766</v>
      </c>
      <c r="C1" t="s">
        <v>738</v>
      </c>
      <c r="D1" t="s">
        <v>1078</v>
      </c>
      <c r="E1" t="s">
        <v>1079</v>
      </c>
      <c r="F1" t="s">
        <v>1050</v>
      </c>
      <c r="G1" t="s">
        <v>780</v>
      </c>
      <c r="H1" t="s">
        <v>773</v>
      </c>
    </row>
    <row r="2" spans="1:8" x14ac:dyDescent="0.2">
      <c r="A2">
        <v>1090</v>
      </c>
      <c r="B2" t="s">
        <v>136</v>
      </c>
      <c r="C2">
        <v>226.2234</v>
      </c>
      <c r="F2">
        <v>0</v>
      </c>
      <c r="G2" s="13">
        <v>22412.43</v>
      </c>
      <c r="H2" s="13">
        <v>333561.68</v>
      </c>
    </row>
    <row r="3" spans="1:8" x14ac:dyDescent="0.2">
      <c r="A3">
        <v>1091</v>
      </c>
      <c r="B3" t="s">
        <v>137</v>
      </c>
      <c r="C3" s="13">
        <v>2339.4825999999998</v>
      </c>
      <c r="F3">
        <v>0</v>
      </c>
      <c r="G3" s="13">
        <v>231777.51</v>
      </c>
      <c r="H3" s="13">
        <v>3449518.29</v>
      </c>
    </row>
    <row r="4" spans="1:8" x14ac:dyDescent="0.2">
      <c r="A4">
        <v>1092</v>
      </c>
      <c r="B4" t="s">
        <v>138</v>
      </c>
      <c r="C4">
        <v>135.4606</v>
      </c>
      <c r="F4">
        <v>0</v>
      </c>
      <c r="G4" s="13">
        <v>13420.37</v>
      </c>
      <c r="H4" s="13">
        <v>199733.83</v>
      </c>
    </row>
    <row r="5" spans="1:8" x14ac:dyDescent="0.2">
      <c r="A5">
        <v>2089</v>
      </c>
      <c r="B5" t="s">
        <v>139</v>
      </c>
      <c r="C5">
        <v>280.8177</v>
      </c>
      <c r="F5">
        <v>0</v>
      </c>
      <c r="G5" s="13">
        <v>27821.21</v>
      </c>
      <c r="H5" s="13">
        <v>414059.84</v>
      </c>
    </row>
    <row r="6" spans="1:8" x14ac:dyDescent="0.2">
      <c r="A6">
        <v>2090</v>
      </c>
      <c r="B6" t="s">
        <v>140</v>
      </c>
      <c r="C6">
        <v>245.989</v>
      </c>
      <c r="F6">
        <v>0</v>
      </c>
      <c r="G6" s="13">
        <v>24370.65</v>
      </c>
      <c r="H6" s="13">
        <v>362705.65</v>
      </c>
    </row>
    <row r="7" spans="1:8" x14ac:dyDescent="0.2">
      <c r="A7">
        <v>2097</v>
      </c>
      <c r="B7" t="s">
        <v>141</v>
      </c>
      <c r="C7" s="13">
        <v>2144.7867999999999</v>
      </c>
      <c r="F7">
        <v>0</v>
      </c>
      <c r="G7" s="13">
        <v>212488.59</v>
      </c>
      <c r="H7" s="13">
        <v>3162443.4</v>
      </c>
    </row>
    <row r="8" spans="1:8" x14ac:dyDescent="0.2">
      <c r="A8">
        <v>3031</v>
      </c>
      <c r="B8" t="s">
        <v>142</v>
      </c>
      <c r="C8">
        <v>311.39150000000001</v>
      </c>
      <c r="F8">
        <v>0</v>
      </c>
      <c r="G8" s="13">
        <v>30850.22</v>
      </c>
      <c r="H8" s="13">
        <v>459140.27</v>
      </c>
    </row>
    <row r="9" spans="1:8" x14ac:dyDescent="0.2">
      <c r="A9">
        <v>3032</v>
      </c>
      <c r="B9" t="s">
        <v>143</v>
      </c>
      <c r="C9">
        <v>323.12020000000001</v>
      </c>
      <c r="F9">
        <v>0</v>
      </c>
      <c r="G9" s="13">
        <v>32012.21</v>
      </c>
      <c r="H9" s="13">
        <v>476434</v>
      </c>
    </row>
    <row r="10" spans="1:8" x14ac:dyDescent="0.2">
      <c r="A10">
        <v>3033</v>
      </c>
      <c r="B10" t="s">
        <v>144</v>
      </c>
      <c r="C10">
        <v>128.65989999999999</v>
      </c>
      <c r="F10">
        <v>0</v>
      </c>
      <c r="G10" s="13">
        <v>12746.61</v>
      </c>
      <c r="H10" s="13">
        <v>189706.34</v>
      </c>
    </row>
    <row r="11" spans="1:8" x14ac:dyDescent="0.2">
      <c r="A11">
        <v>4106</v>
      </c>
      <c r="B11" t="s">
        <v>145</v>
      </c>
      <c r="C11">
        <v>300.69279999999998</v>
      </c>
      <c r="F11">
        <v>0</v>
      </c>
      <c r="G11" s="13">
        <v>29790.27</v>
      </c>
      <c r="H11" s="13">
        <v>443365.26</v>
      </c>
    </row>
    <row r="12" spans="1:8" x14ac:dyDescent="0.2">
      <c r="A12">
        <v>4109</v>
      </c>
      <c r="B12" t="s">
        <v>146</v>
      </c>
      <c r="C12">
        <v>553.96469999999999</v>
      </c>
      <c r="F12">
        <v>0</v>
      </c>
      <c r="G12" s="13">
        <v>54882.46</v>
      </c>
      <c r="H12" s="13">
        <v>816809.39</v>
      </c>
    </row>
    <row r="13" spans="1:8" x14ac:dyDescent="0.2">
      <c r="A13">
        <v>4110</v>
      </c>
      <c r="B13" t="s">
        <v>147</v>
      </c>
      <c r="C13" s="13">
        <v>2284.5001000000002</v>
      </c>
      <c r="F13">
        <v>0</v>
      </c>
      <c r="G13" s="13">
        <v>226330.28</v>
      </c>
      <c r="H13" s="13">
        <v>3368447.74</v>
      </c>
    </row>
    <row r="14" spans="1:8" x14ac:dyDescent="0.2">
      <c r="A14">
        <v>5120</v>
      </c>
      <c r="B14" t="s">
        <v>148</v>
      </c>
      <c r="C14">
        <v>433.61250000000001</v>
      </c>
      <c r="F14">
        <v>0</v>
      </c>
      <c r="G14" s="13">
        <v>42958.91</v>
      </c>
      <c r="H14" s="13">
        <v>639352.57999999996</v>
      </c>
    </row>
    <row r="15" spans="1:8" x14ac:dyDescent="0.2">
      <c r="A15">
        <v>5121</v>
      </c>
      <c r="B15" t="s">
        <v>149</v>
      </c>
      <c r="C15">
        <v>838.16449999999998</v>
      </c>
      <c r="F15">
        <v>0</v>
      </c>
      <c r="G15" s="13">
        <v>83038.740000000005</v>
      </c>
      <c r="H15" s="13">
        <v>1235856.07</v>
      </c>
    </row>
    <row r="16" spans="1:8" x14ac:dyDescent="0.2">
      <c r="A16">
        <v>5122</v>
      </c>
      <c r="B16" t="s">
        <v>150</v>
      </c>
      <c r="C16">
        <v>346.44150000000002</v>
      </c>
      <c r="F16">
        <v>0</v>
      </c>
      <c r="G16" s="13">
        <v>34322.699999999997</v>
      </c>
      <c r="H16" s="13">
        <v>510820.77</v>
      </c>
    </row>
    <row r="17" spans="1:8" x14ac:dyDescent="0.2">
      <c r="A17">
        <v>5123</v>
      </c>
      <c r="B17" t="s">
        <v>151</v>
      </c>
      <c r="C17" s="13">
        <v>1811.5107</v>
      </c>
      <c r="F17">
        <v>0</v>
      </c>
      <c r="G17" s="13">
        <v>179470.22</v>
      </c>
      <c r="H17" s="13">
        <v>2671034.75</v>
      </c>
    </row>
    <row r="18" spans="1:8" x14ac:dyDescent="0.2">
      <c r="A18">
        <v>5124</v>
      </c>
      <c r="B18" t="s">
        <v>152</v>
      </c>
      <c r="C18">
        <v>698.26020000000005</v>
      </c>
      <c r="F18">
        <v>0</v>
      </c>
      <c r="G18" s="13">
        <v>69178.12</v>
      </c>
      <c r="H18" s="13">
        <v>1029570.1</v>
      </c>
    </row>
    <row r="19" spans="1:8" x14ac:dyDescent="0.2">
      <c r="A19">
        <v>5127</v>
      </c>
      <c r="B19" t="s">
        <v>153</v>
      </c>
      <c r="C19">
        <v>174.9639</v>
      </c>
      <c r="F19">
        <v>0</v>
      </c>
      <c r="G19" s="13">
        <v>17334.05</v>
      </c>
      <c r="H19" s="13">
        <v>257980.63</v>
      </c>
    </row>
    <row r="20" spans="1:8" x14ac:dyDescent="0.2">
      <c r="A20">
        <v>5128</v>
      </c>
      <c r="B20" t="s">
        <v>154</v>
      </c>
      <c r="C20" s="13">
        <v>2682.6039000000001</v>
      </c>
      <c r="F20">
        <v>0</v>
      </c>
      <c r="G20" s="13">
        <v>265771.27</v>
      </c>
      <c r="H20" s="13">
        <v>3955443.49</v>
      </c>
    </row>
    <row r="21" spans="1:8" x14ac:dyDescent="0.2">
      <c r="A21">
        <v>6101</v>
      </c>
      <c r="B21" t="s">
        <v>155</v>
      </c>
      <c r="C21">
        <v>294.06790000000001</v>
      </c>
      <c r="F21">
        <v>0</v>
      </c>
      <c r="G21" s="13">
        <v>29133.93</v>
      </c>
      <c r="H21" s="13">
        <v>433596.98</v>
      </c>
    </row>
    <row r="22" spans="1:8" x14ac:dyDescent="0.2">
      <c r="A22">
        <v>6103</v>
      </c>
      <c r="B22" t="s">
        <v>156</v>
      </c>
      <c r="C22">
        <v>158.60599999999999</v>
      </c>
      <c r="F22">
        <v>0</v>
      </c>
      <c r="G22" s="13">
        <v>15713.43</v>
      </c>
      <c r="H22" s="13">
        <v>233861.24</v>
      </c>
    </row>
    <row r="23" spans="1:8" x14ac:dyDescent="0.2">
      <c r="A23">
        <v>6104</v>
      </c>
      <c r="B23" t="s">
        <v>157</v>
      </c>
      <c r="C23" s="13">
        <v>1250.5168000000001</v>
      </c>
      <c r="F23">
        <v>0</v>
      </c>
      <c r="G23" s="13">
        <v>123891.36</v>
      </c>
      <c r="H23" s="13">
        <v>1843860.94</v>
      </c>
    </row>
    <row r="24" spans="1:8" x14ac:dyDescent="0.2">
      <c r="A24">
        <v>7121</v>
      </c>
      <c r="B24" t="s">
        <v>158</v>
      </c>
      <c r="C24">
        <v>152.6696</v>
      </c>
      <c r="F24">
        <v>0</v>
      </c>
      <c r="G24" s="13">
        <v>15125.3</v>
      </c>
      <c r="H24" s="13">
        <v>225108.14</v>
      </c>
    </row>
    <row r="25" spans="1:8" x14ac:dyDescent="0.2">
      <c r="A25">
        <v>7122</v>
      </c>
      <c r="B25" t="s">
        <v>159</v>
      </c>
      <c r="C25">
        <v>104.77500000000001</v>
      </c>
      <c r="F25">
        <v>0</v>
      </c>
      <c r="G25" s="13">
        <v>10380.280000000001</v>
      </c>
      <c r="H25" s="13">
        <v>154488.54999999999</v>
      </c>
    </row>
    <row r="26" spans="1:8" x14ac:dyDescent="0.2">
      <c r="A26">
        <v>7123</v>
      </c>
      <c r="B26" t="s">
        <v>160</v>
      </c>
      <c r="C26">
        <v>666.13739999999996</v>
      </c>
      <c r="F26">
        <v>0</v>
      </c>
      <c r="G26" s="13">
        <v>65995.649999999994</v>
      </c>
      <c r="H26" s="13">
        <v>982205.7</v>
      </c>
    </row>
    <row r="27" spans="1:8" x14ac:dyDescent="0.2">
      <c r="A27">
        <v>7124</v>
      </c>
      <c r="B27" t="s">
        <v>161</v>
      </c>
      <c r="C27">
        <v>337.64870000000002</v>
      </c>
      <c r="F27">
        <v>0</v>
      </c>
      <c r="G27" s="13">
        <v>33451.57</v>
      </c>
      <c r="H27" s="13">
        <v>497855.96</v>
      </c>
    </row>
    <row r="28" spans="1:8" x14ac:dyDescent="0.2">
      <c r="A28">
        <v>7125</v>
      </c>
      <c r="B28" t="s">
        <v>162</v>
      </c>
      <c r="C28">
        <v>112.32040000000001</v>
      </c>
      <c r="F28">
        <v>0</v>
      </c>
      <c r="G28" s="13">
        <v>11127.82</v>
      </c>
      <c r="H28" s="13">
        <v>165614.09</v>
      </c>
    </row>
    <row r="29" spans="1:8" x14ac:dyDescent="0.2">
      <c r="A29">
        <v>7126</v>
      </c>
      <c r="B29" t="s">
        <v>163</v>
      </c>
      <c r="C29">
        <v>52.537799999999997</v>
      </c>
      <c r="F29">
        <v>0</v>
      </c>
      <c r="G29" s="13">
        <v>5205.03</v>
      </c>
      <c r="H29" s="13">
        <v>77465.89</v>
      </c>
    </row>
    <row r="30" spans="1:8" x14ac:dyDescent="0.2">
      <c r="A30">
        <v>7129</v>
      </c>
      <c r="B30" t="s">
        <v>164</v>
      </c>
      <c r="C30">
        <v>937.65719999999999</v>
      </c>
      <c r="F30">
        <v>0</v>
      </c>
      <c r="G30" s="13">
        <v>92895.69</v>
      </c>
      <c r="H30" s="13">
        <v>1382555.98</v>
      </c>
    </row>
    <row r="31" spans="1:8" x14ac:dyDescent="0.2">
      <c r="A31">
        <v>8106</v>
      </c>
      <c r="B31" t="s">
        <v>165</v>
      </c>
      <c r="C31">
        <v>577.34630000000004</v>
      </c>
      <c r="F31">
        <v>0</v>
      </c>
      <c r="G31" s="13">
        <v>57198.93</v>
      </c>
      <c r="H31" s="13">
        <v>851285.08</v>
      </c>
    </row>
    <row r="32" spans="1:8" x14ac:dyDescent="0.2">
      <c r="A32">
        <v>8107</v>
      </c>
      <c r="B32" t="s">
        <v>166</v>
      </c>
      <c r="C32" s="13">
        <v>1317.7734</v>
      </c>
      <c r="F32">
        <v>0</v>
      </c>
      <c r="G32" s="13">
        <v>130554.61</v>
      </c>
      <c r="H32" s="13">
        <v>1943029.39</v>
      </c>
    </row>
    <row r="33" spans="1:8" x14ac:dyDescent="0.2">
      <c r="A33">
        <v>8111</v>
      </c>
      <c r="B33" t="s">
        <v>167</v>
      </c>
      <c r="C33">
        <v>768.33709999999996</v>
      </c>
      <c r="F33">
        <v>0</v>
      </c>
      <c r="G33" s="13">
        <v>76120.789999999994</v>
      </c>
      <c r="H33" s="13">
        <v>1132897.03</v>
      </c>
    </row>
    <row r="34" spans="1:8" x14ac:dyDescent="0.2">
      <c r="A34">
        <v>9077</v>
      </c>
      <c r="B34" t="s">
        <v>168</v>
      </c>
      <c r="C34">
        <v>483.26670000000001</v>
      </c>
      <c r="F34">
        <v>0</v>
      </c>
      <c r="G34" s="13">
        <v>47878.26</v>
      </c>
      <c r="H34" s="13">
        <v>712566.67</v>
      </c>
    </row>
    <row r="35" spans="1:8" x14ac:dyDescent="0.2">
      <c r="A35">
        <v>9078</v>
      </c>
      <c r="B35" t="s">
        <v>169</v>
      </c>
      <c r="C35">
        <v>183.99109999999999</v>
      </c>
      <c r="F35">
        <v>0</v>
      </c>
      <c r="G35" s="13">
        <v>18228.39</v>
      </c>
      <c r="H35" s="13">
        <v>271291.03999999998</v>
      </c>
    </row>
    <row r="36" spans="1:8" x14ac:dyDescent="0.2">
      <c r="A36">
        <v>9079</v>
      </c>
      <c r="B36" t="s">
        <v>170</v>
      </c>
      <c r="C36">
        <v>198.14320000000001</v>
      </c>
      <c r="F36">
        <v>0</v>
      </c>
      <c r="G36" s="13">
        <v>19630.47</v>
      </c>
      <c r="H36" s="13">
        <v>292158.02</v>
      </c>
    </row>
    <row r="37" spans="1:8" x14ac:dyDescent="0.2">
      <c r="A37">
        <v>9080</v>
      </c>
      <c r="B37" t="s">
        <v>171</v>
      </c>
      <c r="C37">
        <v>871.52610000000004</v>
      </c>
      <c r="F37">
        <v>0</v>
      </c>
      <c r="G37" s="13">
        <v>86343.94</v>
      </c>
      <c r="H37" s="13">
        <v>1285047.05</v>
      </c>
    </row>
    <row r="38" spans="1:8" x14ac:dyDescent="0.2">
      <c r="A38">
        <v>10087</v>
      </c>
      <c r="B38" t="s">
        <v>172</v>
      </c>
      <c r="C38" s="13">
        <v>1866.0055</v>
      </c>
      <c r="F38">
        <v>0</v>
      </c>
      <c r="G38" s="13">
        <v>184869.13</v>
      </c>
      <c r="H38" s="13">
        <v>2751386.19</v>
      </c>
    </row>
    <row r="39" spans="1:8" x14ac:dyDescent="0.2">
      <c r="A39">
        <v>10089</v>
      </c>
      <c r="B39" t="s">
        <v>173</v>
      </c>
      <c r="C39" s="13">
        <v>1431.4965</v>
      </c>
      <c r="F39">
        <v>0</v>
      </c>
      <c r="G39" s="13">
        <v>141821.4</v>
      </c>
      <c r="H39" s="13">
        <v>2110711.73</v>
      </c>
    </row>
    <row r="40" spans="1:8" x14ac:dyDescent="0.2">
      <c r="A40">
        <v>10090</v>
      </c>
      <c r="B40" t="s">
        <v>174</v>
      </c>
      <c r="C40">
        <v>403.12529999999998</v>
      </c>
      <c r="F40">
        <v>0</v>
      </c>
      <c r="G40" s="13">
        <v>39938.480000000003</v>
      </c>
      <c r="H40" s="13">
        <v>594399.85</v>
      </c>
    </row>
    <row r="41" spans="1:8" x14ac:dyDescent="0.2">
      <c r="A41">
        <v>10091</v>
      </c>
      <c r="B41" t="s">
        <v>175</v>
      </c>
      <c r="C41" s="13">
        <v>1257.5174</v>
      </c>
      <c r="F41">
        <v>0</v>
      </c>
      <c r="G41" s="13">
        <v>124584.92</v>
      </c>
      <c r="H41" s="13">
        <v>1854183.17</v>
      </c>
    </row>
    <row r="42" spans="1:8" x14ac:dyDescent="0.2">
      <c r="A42">
        <v>10092</v>
      </c>
      <c r="B42" t="s">
        <v>176</v>
      </c>
      <c r="C42">
        <v>545.45450000000005</v>
      </c>
      <c r="F42">
        <v>0</v>
      </c>
      <c r="G42" s="13">
        <v>54039.34</v>
      </c>
      <c r="H42" s="13">
        <v>804261.29</v>
      </c>
    </row>
    <row r="43" spans="1:8" x14ac:dyDescent="0.2">
      <c r="A43">
        <v>10093</v>
      </c>
      <c r="B43" t="s">
        <v>177</v>
      </c>
      <c r="C43" s="13">
        <v>18108.786599999999</v>
      </c>
      <c r="D43" t="s">
        <v>715</v>
      </c>
      <c r="F43">
        <v>0</v>
      </c>
      <c r="G43" s="13">
        <v>1794075.98</v>
      </c>
      <c r="H43" s="13">
        <v>26702553.16</v>
      </c>
    </row>
    <row r="44" spans="1:8" x14ac:dyDescent="0.2">
      <c r="A44">
        <v>11076</v>
      </c>
      <c r="B44" t="s">
        <v>178</v>
      </c>
      <c r="C44">
        <v>713.20950000000005</v>
      </c>
      <c r="F44">
        <v>0</v>
      </c>
      <c r="G44" s="13">
        <v>70659.179999999993</v>
      </c>
      <c r="H44" s="13">
        <v>1051612.53</v>
      </c>
    </row>
    <row r="45" spans="1:8" x14ac:dyDescent="0.2">
      <c r="A45">
        <v>11078</v>
      </c>
      <c r="B45" t="s">
        <v>179</v>
      </c>
      <c r="C45">
        <v>781.9982</v>
      </c>
      <c r="F45">
        <v>0</v>
      </c>
      <c r="G45" s="13">
        <v>77474.22</v>
      </c>
      <c r="H45" s="13">
        <v>1153040.03</v>
      </c>
    </row>
    <row r="46" spans="1:8" x14ac:dyDescent="0.2">
      <c r="A46">
        <v>11079</v>
      </c>
      <c r="B46" t="s">
        <v>180</v>
      </c>
      <c r="C46">
        <v>254.7107</v>
      </c>
      <c r="F46">
        <v>0</v>
      </c>
      <c r="G46" s="13">
        <v>25234.73</v>
      </c>
      <c r="H46" s="13">
        <v>375565.61</v>
      </c>
    </row>
    <row r="47" spans="1:8" x14ac:dyDescent="0.2">
      <c r="A47">
        <v>11082</v>
      </c>
      <c r="B47" t="s">
        <v>181</v>
      </c>
      <c r="C47" s="13">
        <v>10750.608099999999</v>
      </c>
      <c r="F47">
        <v>0</v>
      </c>
      <c r="G47" s="13">
        <v>1065085.6000000001</v>
      </c>
      <c r="H47" s="13">
        <v>15851547.4</v>
      </c>
    </row>
    <row r="48" spans="1:8" x14ac:dyDescent="0.2">
      <c r="A48">
        <v>12108</v>
      </c>
      <c r="B48" t="s">
        <v>182</v>
      </c>
      <c r="C48">
        <v>619.00319999999999</v>
      </c>
      <c r="F48">
        <v>0</v>
      </c>
      <c r="G48" s="13">
        <v>61325.96</v>
      </c>
      <c r="H48" s="13">
        <v>912707.3</v>
      </c>
    </row>
    <row r="49" spans="1:8" x14ac:dyDescent="0.2">
      <c r="A49">
        <v>12109</v>
      </c>
      <c r="B49" t="s">
        <v>183</v>
      </c>
      <c r="C49" s="13">
        <v>5130.1004000000003</v>
      </c>
      <c r="F49">
        <v>0</v>
      </c>
      <c r="G49" s="13">
        <v>508249.95</v>
      </c>
      <c r="H49" s="13">
        <v>7564226.0300000003</v>
      </c>
    </row>
    <row r="50" spans="1:8" x14ac:dyDescent="0.2">
      <c r="A50">
        <v>12110</v>
      </c>
      <c r="B50" t="s">
        <v>184</v>
      </c>
      <c r="C50">
        <v>832.50570000000005</v>
      </c>
      <c r="F50">
        <v>0</v>
      </c>
      <c r="G50" s="13">
        <v>82478.11</v>
      </c>
      <c r="H50" s="13">
        <v>1227512.29</v>
      </c>
    </row>
    <row r="51" spans="1:8" x14ac:dyDescent="0.2">
      <c r="A51">
        <v>13054</v>
      </c>
      <c r="B51" t="s">
        <v>185</v>
      </c>
      <c r="C51">
        <v>65.281800000000004</v>
      </c>
      <c r="F51">
        <v>0</v>
      </c>
      <c r="G51" s="13">
        <v>6467.61</v>
      </c>
      <c r="H51" s="13">
        <v>96256.66</v>
      </c>
    </row>
    <row r="52" spans="1:8" x14ac:dyDescent="0.2">
      <c r="A52">
        <v>13055</v>
      </c>
      <c r="B52" t="s">
        <v>186</v>
      </c>
      <c r="C52">
        <v>612.39499999999998</v>
      </c>
      <c r="F52">
        <v>0</v>
      </c>
      <c r="G52" s="13">
        <v>60671.27</v>
      </c>
      <c r="H52" s="13">
        <v>902963.65</v>
      </c>
    </row>
    <row r="53" spans="1:8" x14ac:dyDescent="0.2">
      <c r="A53">
        <v>13057</v>
      </c>
      <c r="B53" t="s">
        <v>187</v>
      </c>
      <c r="C53">
        <v>36.792000000000002</v>
      </c>
      <c r="F53">
        <v>0</v>
      </c>
      <c r="G53" s="13">
        <v>3645.06</v>
      </c>
      <c r="H53" s="13">
        <v>54249.03</v>
      </c>
    </row>
    <row r="54" spans="1:8" x14ac:dyDescent="0.2">
      <c r="A54">
        <v>13058</v>
      </c>
      <c r="B54" t="s">
        <v>188</v>
      </c>
      <c r="C54">
        <v>62.7714</v>
      </c>
      <c r="F54">
        <v>0</v>
      </c>
      <c r="G54" s="13">
        <v>6218.9</v>
      </c>
      <c r="H54" s="13">
        <v>92555.12</v>
      </c>
    </row>
    <row r="55" spans="1:8" x14ac:dyDescent="0.2">
      <c r="A55">
        <v>13059</v>
      </c>
      <c r="B55" t="s">
        <v>189</v>
      </c>
      <c r="C55">
        <v>363.86669999999998</v>
      </c>
      <c r="F55">
        <v>0</v>
      </c>
      <c r="G55" s="13">
        <v>36049.050000000003</v>
      </c>
      <c r="H55" s="13">
        <v>536513.86</v>
      </c>
    </row>
    <row r="56" spans="1:8" x14ac:dyDescent="0.2">
      <c r="A56">
        <v>13060</v>
      </c>
      <c r="B56" t="s">
        <v>190</v>
      </c>
      <c r="C56">
        <v>51.834499999999998</v>
      </c>
      <c r="F56">
        <v>0</v>
      </c>
      <c r="G56" s="13">
        <v>5135.3500000000004</v>
      </c>
      <c r="H56" s="13">
        <v>76428.88</v>
      </c>
    </row>
    <row r="57" spans="1:8" x14ac:dyDescent="0.2">
      <c r="A57">
        <v>13061</v>
      </c>
      <c r="B57" t="s">
        <v>191</v>
      </c>
      <c r="C57">
        <v>244.8794</v>
      </c>
      <c r="F57">
        <v>0</v>
      </c>
      <c r="G57" s="13">
        <v>24260.720000000001</v>
      </c>
      <c r="H57" s="13">
        <v>361069.56</v>
      </c>
    </row>
    <row r="58" spans="1:8" x14ac:dyDescent="0.2">
      <c r="A58">
        <v>13062</v>
      </c>
      <c r="B58" t="s">
        <v>192</v>
      </c>
      <c r="C58">
        <v>40.748800000000003</v>
      </c>
      <c r="F58">
        <v>0</v>
      </c>
      <c r="G58" s="13">
        <v>4037.07</v>
      </c>
      <c r="H58" s="13">
        <v>60083.26</v>
      </c>
    </row>
    <row r="59" spans="1:8" x14ac:dyDescent="0.2">
      <c r="A59">
        <v>14126</v>
      </c>
      <c r="B59" t="s">
        <v>193</v>
      </c>
      <c r="C59" s="13">
        <v>1005.2003999999999</v>
      </c>
      <c r="F59">
        <v>0</v>
      </c>
      <c r="G59" s="13">
        <v>99587.34</v>
      </c>
      <c r="H59" s="13">
        <v>1482147.02</v>
      </c>
    </row>
    <row r="60" spans="1:8" x14ac:dyDescent="0.2">
      <c r="A60">
        <v>14127</v>
      </c>
      <c r="B60" t="s">
        <v>194</v>
      </c>
      <c r="C60">
        <v>642.37990000000002</v>
      </c>
      <c r="F60">
        <v>0</v>
      </c>
      <c r="G60" s="13">
        <v>63641.94</v>
      </c>
      <c r="H60" s="13">
        <v>947175.76</v>
      </c>
    </row>
    <row r="61" spans="1:8" x14ac:dyDescent="0.2">
      <c r="A61">
        <v>14129</v>
      </c>
      <c r="B61" t="s">
        <v>195</v>
      </c>
      <c r="C61" s="13">
        <v>2173.7655</v>
      </c>
      <c r="F61">
        <v>0</v>
      </c>
      <c r="G61" s="13">
        <v>215359.57</v>
      </c>
      <c r="H61" s="13">
        <v>3205171.89</v>
      </c>
    </row>
    <row r="62" spans="1:8" x14ac:dyDescent="0.2">
      <c r="A62">
        <v>14130</v>
      </c>
      <c r="B62" t="s">
        <v>196</v>
      </c>
      <c r="C62">
        <v>713.5453</v>
      </c>
      <c r="F62">
        <v>0</v>
      </c>
      <c r="G62" s="13">
        <v>70692.45</v>
      </c>
      <c r="H62" s="13">
        <v>1052107.6599999999</v>
      </c>
    </row>
    <row r="63" spans="1:8" x14ac:dyDescent="0.2">
      <c r="A63">
        <v>15001</v>
      </c>
      <c r="B63" t="s">
        <v>197</v>
      </c>
      <c r="C63">
        <v>402.41829999999999</v>
      </c>
      <c r="F63">
        <v>0</v>
      </c>
      <c r="G63" s="13">
        <v>39868.44</v>
      </c>
      <c r="H63" s="13">
        <v>593357.39</v>
      </c>
    </row>
    <row r="64" spans="1:8" x14ac:dyDescent="0.2">
      <c r="A64">
        <v>15002</v>
      </c>
      <c r="B64" t="s">
        <v>198</v>
      </c>
      <c r="C64" s="13">
        <v>3542.0470999999998</v>
      </c>
      <c r="F64">
        <v>0</v>
      </c>
      <c r="G64" s="13">
        <v>350918.14</v>
      </c>
      <c r="H64" s="13">
        <v>5222674.57</v>
      </c>
    </row>
    <row r="65" spans="1:8" x14ac:dyDescent="0.2">
      <c r="A65">
        <v>15003</v>
      </c>
      <c r="B65" t="s">
        <v>199</v>
      </c>
      <c r="C65">
        <v>202.95189999999999</v>
      </c>
      <c r="F65">
        <v>0</v>
      </c>
      <c r="G65" s="13">
        <v>20106.88</v>
      </c>
      <c r="H65" s="13">
        <v>299248.34999999998</v>
      </c>
    </row>
    <row r="66" spans="1:8" x14ac:dyDescent="0.2">
      <c r="A66">
        <v>15004</v>
      </c>
      <c r="B66" t="s">
        <v>200</v>
      </c>
      <c r="C66">
        <v>321.54579999999999</v>
      </c>
      <c r="F66">
        <v>0</v>
      </c>
      <c r="G66" s="13">
        <v>31856.23</v>
      </c>
      <c r="H66" s="13">
        <v>474112.58</v>
      </c>
    </row>
    <row r="67" spans="1:8" x14ac:dyDescent="0.2">
      <c r="A67">
        <v>16090</v>
      </c>
      <c r="B67" t="s">
        <v>201</v>
      </c>
      <c r="C67" s="13">
        <v>5263.1280999999999</v>
      </c>
      <c r="F67">
        <v>0</v>
      </c>
      <c r="G67" s="13">
        <v>521429.29</v>
      </c>
      <c r="H67" s="13">
        <v>7760372.5999999996</v>
      </c>
    </row>
    <row r="68" spans="1:8" x14ac:dyDescent="0.2">
      <c r="A68">
        <v>16092</v>
      </c>
      <c r="B68" t="s">
        <v>202</v>
      </c>
      <c r="C68">
        <v>212.30840000000001</v>
      </c>
      <c r="F68">
        <v>0</v>
      </c>
      <c r="G68" s="13">
        <v>21033.84</v>
      </c>
      <c r="H68" s="13">
        <v>313044.3</v>
      </c>
    </row>
    <row r="69" spans="1:8" x14ac:dyDescent="0.2">
      <c r="A69">
        <v>16094</v>
      </c>
      <c r="B69" t="s">
        <v>203</v>
      </c>
      <c r="C69">
        <v>331.79450000000003</v>
      </c>
      <c r="F69">
        <v>0</v>
      </c>
      <c r="G69" s="13">
        <v>32871.589999999997</v>
      </c>
      <c r="H69" s="13">
        <v>489224.07</v>
      </c>
    </row>
    <row r="70" spans="1:8" x14ac:dyDescent="0.2">
      <c r="A70">
        <v>16096</v>
      </c>
      <c r="B70" t="s">
        <v>204</v>
      </c>
      <c r="C70" s="13">
        <v>4182.4076999999997</v>
      </c>
      <c r="F70">
        <v>0</v>
      </c>
      <c r="G70" s="13">
        <v>414360.02</v>
      </c>
      <c r="H70" s="13">
        <v>6166872.9100000001</v>
      </c>
    </row>
    <row r="71" spans="1:8" x14ac:dyDescent="0.2">
      <c r="A71">
        <v>16097</v>
      </c>
      <c r="B71" t="s">
        <v>205</v>
      </c>
      <c r="C71">
        <v>324.87439999999998</v>
      </c>
      <c r="F71">
        <v>0</v>
      </c>
      <c r="G71" s="13">
        <v>32186</v>
      </c>
      <c r="H71" s="13">
        <v>479020.53</v>
      </c>
    </row>
    <row r="72" spans="1:8" x14ac:dyDescent="0.2">
      <c r="A72">
        <v>17121</v>
      </c>
      <c r="B72" t="s">
        <v>206</v>
      </c>
      <c r="C72">
        <v>105.791</v>
      </c>
      <c r="F72">
        <v>0</v>
      </c>
      <c r="G72" s="13">
        <v>10480.94</v>
      </c>
      <c r="H72" s="13">
        <v>155986.62</v>
      </c>
    </row>
    <row r="73" spans="1:8" x14ac:dyDescent="0.2">
      <c r="A73">
        <v>17122</v>
      </c>
      <c r="B73" t="s">
        <v>207</v>
      </c>
      <c r="C73">
        <v>130.5429</v>
      </c>
      <c r="F73">
        <v>0</v>
      </c>
      <c r="G73" s="13">
        <v>12933.16</v>
      </c>
      <c r="H73" s="13">
        <v>192482.78</v>
      </c>
    </row>
    <row r="74" spans="1:8" x14ac:dyDescent="0.2">
      <c r="A74">
        <v>17124</v>
      </c>
      <c r="B74" t="s">
        <v>208</v>
      </c>
      <c r="C74">
        <v>49.452300000000001</v>
      </c>
      <c r="F74">
        <v>0</v>
      </c>
      <c r="G74" s="13">
        <v>4899.34</v>
      </c>
      <c r="H74" s="13">
        <v>72916.38</v>
      </c>
    </row>
    <row r="75" spans="1:8" x14ac:dyDescent="0.2">
      <c r="A75">
        <v>17125</v>
      </c>
      <c r="B75" t="s">
        <v>209</v>
      </c>
      <c r="C75">
        <v>809.78290000000004</v>
      </c>
      <c r="F75">
        <v>0</v>
      </c>
      <c r="G75" s="13">
        <v>80226.91</v>
      </c>
      <c r="H75" s="13">
        <v>1194007.99</v>
      </c>
    </row>
    <row r="76" spans="1:8" x14ac:dyDescent="0.2">
      <c r="A76">
        <v>17126</v>
      </c>
      <c r="B76" t="s">
        <v>210</v>
      </c>
      <c r="C76">
        <v>143.7114</v>
      </c>
      <c r="F76">
        <v>0</v>
      </c>
      <c r="G76" s="13">
        <v>14237.79</v>
      </c>
      <c r="H76" s="13">
        <v>211899.46</v>
      </c>
    </row>
    <row r="77" spans="1:8" x14ac:dyDescent="0.2">
      <c r="A77">
        <v>18047</v>
      </c>
      <c r="B77" t="s">
        <v>211</v>
      </c>
      <c r="C77">
        <v>680.44839999999999</v>
      </c>
      <c r="F77">
        <v>0</v>
      </c>
      <c r="G77" s="13">
        <v>67413.47</v>
      </c>
      <c r="H77" s="13">
        <v>1003306.97</v>
      </c>
    </row>
    <row r="78" spans="1:8" x14ac:dyDescent="0.2">
      <c r="A78">
        <v>18050</v>
      </c>
      <c r="B78" t="s">
        <v>212</v>
      </c>
      <c r="C78">
        <v>509.36259999999999</v>
      </c>
      <c r="F78">
        <v>0</v>
      </c>
      <c r="G78" s="13">
        <v>50463.64</v>
      </c>
      <c r="H78" s="13">
        <v>751044.53</v>
      </c>
    </row>
    <row r="79" spans="1:8" x14ac:dyDescent="0.2">
      <c r="A79">
        <v>19139</v>
      </c>
      <c r="B79" t="s">
        <v>213</v>
      </c>
      <c r="C79">
        <v>492.404</v>
      </c>
      <c r="F79">
        <v>0</v>
      </c>
      <c r="G79" s="13">
        <v>48783.51</v>
      </c>
      <c r="H79" s="13">
        <v>726039.43</v>
      </c>
    </row>
    <row r="80" spans="1:8" x14ac:dyDescent="0.2">
      <c r="A80">
        <v>19140</v>
      </c>
      <c r="B80" t="s">
        <v>214</v>
      </c>
      <c r="C80">
        <v>156.67939999999999</v>
      </c>
      <c r="F80">
        <v>0</v>
      </c>
      <c r="G80" s="13">
        <v>15522.56</v>
      </c>
      <c r="H80" s="13">
        <v>231020.51</v>
      </c>
    </row>
    <row r="81" spans="1:8" x14ac:dyDescent="0.2">
      <c r="A81">
        <v>19142</v>
      </c>
      <c r="B81" t="s">
        <v>215</v>
      </c>
      <c r="C81" s="13">
        <v>5892.0694000000003</v>
      </c>
      <c r="F81">
        <v>0</v>
      </c>
      <c r="G81" s="13">
        <v>583739.84</v>
      </c>
      <c r="H81" s="13">
        <v>8687733.4299999997</v>
      </c>
    </row>
    <row r="82" spans="1:8" x14ac:dyDescent="0.2">
      <c r="A82">
        <v>19144</v>
      </c>
      <c r="B82" t="s">
        <v>216</v>
      </c>
      <c r="C82">
        <v>773.87630000000001</v>
      </c>
      <c r="F82">
        <v>0</v>
      </c>
      <c r="G82" s="13">
        <v>76669.570000000007</v>
      </c>
      <c r="H82" s="13">
        <v>1141064.46</v>
      </c>
    </row>
    <row r="83" spans="1:8" x14ac:dyDescent="0.2">
      <c r="A83">
        <v>19147</v>
      </c>
      <c r="B83" t="s">
        <v>217</v>
      </c>
      <c r="C83">
        <v>180.12739999999999</v>
      </c>
      <c r="F83">
        <v>0</v>
      </c>
      <c r="G83" s="13">
        <v>17845.599999999999</v>
      </c>
      <c r="H83" s="13">
        <v>265594.09000000003</v>
      </c>
    </row>
    <row r="84" spans="1:8" x14ac:dyDescent="0.2">
      <c r="A84">
        <v>19148</v>
      </c>
      <c r="B84" t="s">
        <v>218</v>
      </c>
      <c r="C84" s="13">
        <v>1996.9097999999999</v>
      </c>
      <c r="F84">
        <v>0</v>
      </c>
      <c r="G84" s="13">
        <v>197838.1</v>
      </c>
      <c r="H84" s="13">
        <v>2944401.85</v>
      </c>
    </row>
    <row r="85" spans="1:8" x14ac:dyDescent="0.2">
      <c r="A85">
        <v>19149</v>
      </c>
      <c r="B85" t="s">
        <v>219</v>
      </c>
      <c r="C85" s="13">
        <v>1978.2216000000001</v>
      </c>
      <c r="F85">
        <v>0</v>
      </c>
      <c r="G85" s="13">
        <v>195986.62</v>
      </c>
      <c r="H85" s="13">
        <v>2916846.49</v>
      </c>
    </row>
    <row r="86" spans="1:8" x14ac:dyDescent="0.2">
      <c r="A86">
        <v>19150</v>
      </c>
      <c r="B86" t="s">
        <v>220</v>
      </c>
      <c r="C86">
        <v>275.59339999999997</v>
      </c>
      <c r="F86">
        <v>0</v>
      </c>
      <c r="G86" s="13">
        <v>27303.62</v>
      </c>
      <c r="H86" s="13">
        <v>406356.72</v>
      </c>
    </row>
    <row r="87" spans="1:8" x14ac:dyDescent="0.2">
      <c r="A87">
        <v>19151</v>
      </c>
      <c r="B87" t="s">
        <v>221</v>
      </c>
      <c r="C87">
        <v>443.57659999999998</v>
      </c>
      <c r="F87">
        <v>0</v>
      </c>
      <c r="G87" s="13">
        <v>43946.080000000002</v>
      </c>
      <c r="H87" s="13">
        <v>654044.44999999995</v>
      </c>
    </row>
    <row r="88" spans="1:8" x14ac:dyDescent="0.2">
      <c r="A88">
        <v>19152</v>
      </c>
      <c r="B88" t="s">
        <v>222</v>
      </c>
      <c r="C88" s="13">
        <v>4203.6135999999997</v>
      </c>
      <c r="F88">
        <v>0</v>
      </c>
      <c r="G88" s="13">
        <v>416460.93</v>
      </c>
      <c r="H88" s="13">
        <v>6198140.5700000003</v>
      </c>
    </row>
    <row r="89" spans="1:8" x14ac:dyDescent="0.2">
      <c r="A89">
        <v>19153</v>
      </c>
      <c r="B89" t="s">
        <v>223</v>
      </c>
      <c r="C89">
        <v>54.761899999999997</v>
      </c>
      <c r="F89">
        <v>0</v>
      </c>
      <c r="G89" s="13">
        <v>5425.38</v>
      </c>
      <c r="H89" s="13">
        <v>80745.279999999999</v>
      </c>
    </row>
    <row r="90" spans="1:8" x14ac:dyDescent="0.2">
      <c r="A90">
        <v>20001</v>
      </c>
      <c r="B90" t="s">
        <v>224</v>
      </c>
      <c r="C90">
        <v>939.06529999999998</v>
      </c>
      <c r="F90">
        <v>0</v>
      </c>
      <c r="G90" s="13">
        <v>93035.199999999997</v>
      </c>
      <c r="H90" s="13">
        <v>1384632.2</v>
      </c>
    </row>
    <row r="91" spans="1:8" x14ac:dyDescent="0.2">
      <c r="A91">
        <v>20002</v>
      </c>
      <c r="B91" t="s">
        <v>225</v>
      </c>
      <c r="C91" s="13">
        <v>1151.3345999999999</v>
      </c>
      <c r="F91">
        <v>0</v>
      </c>
      <c r="G91" s="13">
        <v>114065.17</v>
      </c>
      <c r="H91" s="13">
        <v>1697618.86</v>
      </c>
    </row>
    <row r="92" spans="1:8" x14ac:dyDescent="0.2">
      <c r="A92">
        <v>21148</v>
      </c>
      <c r="B92" t="s">
        <v>226</v>
      </c>
      <c r="C92">
        <v>146.1551</v>
      </c>
      <c r="F92">
        <v>0</v>
      </c>
      <c r="G92" s="13">
        <v>14479.9</v>
      </c>
      <c r="H92" s="13">
        <v>215502.65</v>
      </c>
    </row>
    <row r="93" spans="1:8" x14ac:dyDescent="0.2">
      <c r="A93">
        <v>21149</v>
      </c>
      <c r="B93" t="s">
        <v>227</v>
      </c>
      <c r="C93">
        <v>261.02569999999997</v>
      </c>
      <c r="F93">
        <v>0</v>
      </c>
      <c r="G93" s="13">
        <v>25860.37</v>
      </c>
      <c r="H93" s="13">
        <v>384876.95</v>
      </c>
    </row>
    <row r="94" spans="1:8" x14ac:dyDescent="0.2">
      <c r="A94">
        <v>21150</v>
      </c>
      <c r="B94" t="s">
        <v>228</v>
      </c>
      <c r="C94">
        <v>104.32080000000001</v>
      </c>
      <c r="F94">
        <v>0</v>
      </c>
      <c r="G94" s="13">
        <v>10335.280000000001</v>
      </c>
      <c r="H94" s="13">
        <v>153818.84</v>
      </c>
    </row>
    <row r="95" spans="1:8" x14ac:dyDescent="0.2">
      <c r="A95">
        <v>21151</v>
      </c>
      <c r="B95" t="s">
        <v>229</v>
      </c>
      <c r="C95">
        <v>435.86869999999999</v>
      </c>
      <c r="F95">
        <v>0</v>
      </c>
      <c r="G95" s="13">
        <v>43182.44</v>
      </c>
      <c r="H95" s="13">
        <v>642679.31000000006</v>
      </c>
    </row>
    <row r="96" spans="1:8" x14ac:dyDescent="0.2">
      <c r="A96">
        <v>22088</v>
      </c>
      <c r="B96" t="s">
        <v>230</v>
      </c>
      <c r="C96">
        <v>268.82330000000002</v>
      </c>
      <c r="F96">
        <v>0</v>
      </c>
      <c r="G96" s="13">
        <v>26632.9</v>
      </c>
      <c r="H96" s="13">
        <v>396374.35</v>
      </c>
    </row>
    <row r="97" spans="1:8" x14ac:dyDescent="0.2">
      <c r="A97">
        <v>22089</v>
      </c>
      <c r="B97" t="s">
        <v>231</v>
      </c>
      <c r="C97" s="13">
        <v>6318.1207999999997</v>
      </c>
      <c r="F97">
        <v>0</v>
      </c>
      <c r="G97" s="13">
        <v>625949.66</v>
      </c>
      <c r="H97" s="13">
        <v>9315937.3300000001</v>
      </c>
    </row>
    <row r="98" spans="1:8" x14ac:dyDescent="0.2">
      <c r="A98">
        <v>22090</v>
      </c>
      <c r="B98" t="s">
        <v>232</v>
      </c>
      <c r="C98">
        <v>719.69349999999997</v>
      </c>
      <c r="F98">
        <v>0</v>
      </c>
      <c r="G98" s="13">
        <v>71301.56</v>
      </c>
      <c r="H98" s="13">
        <v>1061173.05</v>
      </c>
    </row>
    <row r="99" spans="1:8" x14ac:dyDescent="0.2">
      <c r="A99">
        <v>22091</v>
      </c>
      <c r="B99" t="s">
        <v>233</v>
      </c>
      <c r="C99">
        <v>382.22329999999999</v>
      </c>
      <c r="F99">
        <v>0</v>
      </c>
      <c r="G99" s="13">
        <v>37867.67</v>
      </c>
      <c r="H99" s="13">
        <v>563580.28</v>
      </c>
    </row>
    <row r="100" spans="1:8" x14ac:dyDescent="0.2">
      <c r="A100">
        <v>22092</v>
      </c>
      <c r="B100" t="s">
        <v>234</v>
      </c>
      <c r="C100" s="13">
        <v>1210.9434000000001</v>
      </c>
      <c r="F100">
        <v>0</v>
      </c>
      <c r="G100" s="13">
        <v>119970.74</v>
      </c>
      <c r="H100" s="13">
        <v>1785510.79</v>
      </c>
    </row>
    <row r="101" spans="1:8" x14ac:dyDescent="0.2">
      <c r="A101">
        <v>22093</v>
      </c>
      <c r="B101" t="s">
        <v>235</v>
      </c>
      <c r="C101" s="13">
        <v>5685.9114</v>
      </c>
      <c r="F101">
        <v>0</v>
      </c>
      <c r="G101" s="13">
        <v>563315.32999999996</v>
      </c>
      <c r="H101" s="13">
        <v>8383757.7599999998</v>
      </c>
    </row>
    <row r="102" spans="1:8" x14ac:dyDescent="0.2">
      <c r="A102">
        <v>22094</v>
      </c>
      <c r="B102" t="s">
        <v>236</v>
      </c>
      <c r="C102">
        <v>660.37480000000005</v>
      </c>
      <c r="F102">
        <v>0</v>
      </c>
      <c r="G102" s="13">
        <v>65424.74</v>
      </c>
      <c r="H102" s="13">
        <v>973708.87</v>
      </c>
    </row>
    <row r="103" spans="1:8" x14ac:dyDescent="0.2">
      <c r="A103">
        <v>23101</v>
      </c>
      <c r="B103" t="s">
        <v>238</v>
      </c>
      <c r="C103" s="13">
        <v>1047.3707999999999</v>
      </c>
      <c r="F103">
        <v>0</v>
      </c>
      <c r="G103" s="13">
        <v>103765.25</v>
      </c>
      <c r="H103" s="13">
        <v>1544326.4</v>
      </c>
    </row>
    <row r="104" spans="1:8" x14ac:dyDescent="0.2">
      <c r="A104">
        <v>24086</v>
      </c>
      <c r="B104" t="s">
        <v>239</v>
      </c>
      <c r="C104" s="13">
        <v>3249.1723999999999</v>
      </c>
      <c r="F104">
        <v>0</v>
      </c>
      <c r="G104" s="13">
        <v>321902.42</v>
      </c>
      <c r="H104" s="13">
        <v>4790836.93</v>
      </c>
    </row>
    <row r="105" spans="1:8" x14ac:dyDescent="0.2">
      <c r="A105">
        <v>24087</v>
      </c>
      <c r="B105" t="s">
        <v>240</v>
      </c>
      <c r="C105" s="13">
        <v>2408.5904999999998</v>
      </c>
      <c r="F105">
        <v>0</v>
      </c>
      <c r="G105" s="13">
        <v>238624.18</v>
      </c>
      <c r="H105" s="13">
        <v>3551416.45</v>
      </c>
    </row>
    <row r="106" spans="1:8" x14ac:dyDescent="0.2">
      <c r="A106">
        <v>24089</v>
      </c>
      <c r="B106" t="s">
        <v>241</v>
      </c>
      <c r="C106" s="13">
        <v>2511.3523</v>
      </c>
      <c r="F106">
        <v>0</v>
      </c>
      <c r="G106" s="13">
        <v>248805.01</v>
      </c>
      <c r="H106" s="13">
        <v>3702936.58</v>
      </c>
    </row>
    <row r="107" spans="1:8" x14ac:dyDescent="0.2">
      <c r="A107">
        <v>24090</v>
      </c>
      <c r="B107" t="s">
        <v>242</v>
      </c>
      <c r="C107" s="13">
        <v>11664.762500000001</v>
      </c>
      <c r="F107">
        <v>0</v>
      </c>
      <c r="G107" s="13">
        <v>1155652.82</v>
      </c>
      <c r="H107" s="13">
        <v>17199449</v>
      </c>
    </row>
    <row r="108" spans="1:8" x14ac:dyDescent="0.2">
      <c r="A108">
        <v>24091</v>
      </c>
      <c r="B108" t="s">
        <v>243</v>
      </c>
      <c r="C108">
        <v>23.422499999999999</v>
      </c>
      <c r="F108">
        <v>0</v>
      </c>
      <c r="G108" s="13">
        <v>2320.52</v>
      </c>
      <c r="H108" s="13">
        <v>34535.99</v>
      </c>
    </row>
    <row r="109" spans="1:8" x14ac:dyDescent="0.2">
      <c r="A109">
        <v>24093</v>
      </c>
      <c r="B109" t="s">
        <v>244</v>
      </c>
      <c r="C109" s="13">
        <v>21022.156200000001</v>
      </c>
      <c r="F109">
        <v>0</v>
      </c>
      <c r="G109" s="13">
        <v>2082709.7</v>
      </c>
      <c r="H109" s="13">
        <v>30996730.82</v>
      </c>
    </row>
    <row r="110" spans="1:8" x14ac:dyDescent="0.2">
      <c r="A110">
        <v>25001</v>
      </c>
      <c r="B110" t="s">
        <v>245</v>
      </c>
      <c r="C110" s="13">
        <v>1550.7092</v>
      </c>
      <c r="F110">
        <v>0</v>
      </c>
      <c r="G110" s="13">
        <v>153632.06</v>
      </c>
      <c r="H110" s="13">
        <v>2286488.37</v>
      </c>
    </row>
    <row r="111" spans="1:8" x14ac:dyDescent="0.2">
      <c r="A111">
        <v>25002</v>
      </c>
      <c r="B111" t="s">
        <v>246</v>
      </c>
      <c r="C111">
        <v>845.79240000000004</v>
      </c>
      <c r="F111">
        <v>0</v>
      </c>
      <c r="G111" s="13">
        <v>83794.45</v>
      </c>
      <c r="H111" s="13">
        <v>1247103.25</v>
      </c>
    </row>
    <row r="112" spans="1:8" x14ac:dyDescent="0.2">
      <c r="A112">
        <v>25003</v>
      </c>
      <c r="B112" t="s">
        <v>247</v>
      </c>
      <c r="C112">
        <v>638.08280000000002</v>
      </c>
      <c r="F112">
        <v>0</v>
      </c>
      <c r="G112" s="13">
        <v>63216.22</v>
      </c>
      <c r="H112" s="13">
        <v>940839.78</v>
      </c>
    </row>
    <row r="113" spans="1:8" x14ac:dyDescent="0.2">
      <c r="A113">
        <v>26001</v>
      </c>
      <c r="B113" t="s">
        <v>248</v>
      </c>
      <c r="C113">
        <v>571.3125</v>
      </c>
      <c r="F113">
        <v>0</v>
      </c>
      <c r="G113" s="13">
        <v>56601.14</v>
      </c>
      <c r="H113" s="13">
        <v>842388.36</v>
      </c>
    </row>
    <row r="114" spans="1:8" x14ac:dyDescent="0.2">
      <c r="A114">
        <v>26002</v>
      </c>
      <c r="B114" t="s">
        <v>249</v>
      </c>
      <c r="C114" s="13">
        <v>1137.6697999999999</v>
      </c>
      <c r="F114">
        <v>0</v>
      </c>
      <c r="G114" s="13">
        <v>112711.37</v>
      </c>
      <c r="H114" s="13">
        <v>1677470.39</v>
      </c>
    </row>
    <row r="115" spans="1:8" x14ac:dyDescent="0.2">
      <c r="A115">
        <v>26005</v>
      </c>
      <c r="B115" t="s">
        <v>250</v>
      </c>
      <c r="C115">
        <v>579.66520000000003</v>
      </c>
      <c r="F115">
        <v>0</v>
      </c>
      <c r="G115" s="13">
        <v>57428.66</v>
      </c>
      <c r="H115" s="13">
        <v>854704.24</v>
      </c>
    </row>
    <row r="116" spans="1:8" x14ac:dyDescent="0.2">
      <c r="A116">
        <v>26006</v>
      </c>
      <c r="B116" t="s">
        <v>251</v>
      </c>
      <c r="C116" s="13">
        <v>8279.2173000000003</v>
      </c>
      <c r="F116">
        <v>0</v>
      </c>
      <c r="G116" s="13">
        <v>820239.66</v>
      </c>
      <c r="H116" s="13">
        <v>12207533.220000001</v>
      </c>
    </row>
    <row r="117" spans="1:8" x14ac:dyDescent="0.2">
      <c r="A117">
        <v>27055</v>
      </c>
      <c r="B117" t="s">
        <v>252</v>
      </c>
      <c r="C117">
        <v>130.72149999999999</v>
      </c>
      <c r="F117">
        <v>0</v>
      </c>
      <c r="G117" s="13">
        <v>12950.86</v>
      </c>
      <c r="H117" s="13">
        <v>192746.13</v>
      </c>
    </row>
    <row r="118" spans="1:8" x14ac:dyDescent="0.2">
      <c r="A118">
        <v>27056</v>
      </c>
      <c r="B118" t="s">
        <v>253</v>
      </c>
      <c r="C118">
        <v>88.325599999999994</v>
      </c>
      <c r="F118">
        <v>0</v>
      </c>
      <c r="G118" s="13">
        <v>8750.6</v>
      </c>
      <c r="H118" s="13">
        <v>130234.25</v>
      </c>
    </row>
    <row r="119" spans="1:8" x14ac:dyDescent="0.2">
      <c r="A119">
        <v>27057</v>
      </c>
      <c r="B119" t="s">
        <v>254</v>
      </c>
      <c r="C119">
        <v>138.68780000000001</v>
      </c>
      <c r="F119">
        <v>0</v>
      </c>
      <c r="G119" s="13">
        <v>13740.1</v>
      </c>
      <c r="H119" s="13">
        <v>204492.27</v>
      </c>
    </row>
    <row r="120" spans="1:8" x14ac:dyDescent="0.2">
      <c r="A120">
        <v>27058</v>
      </c>
      <c r="B120" t="s">
        <v>255</v>
      </c>
      <c r="C120">
        <v>203.57320000000001</v>
      </c>
      <c r="F120">
        <v>0</v>
      </c>
      <c r="G120" s="13">
        <v>20168.43</v>
      </c>
      <c r="H120" s="13">
        <v>300164.44</v>
      </c>
    </row>
    <row r="121" spans="1:8" x14ac:dyDescent="0.2">
      <c r="A121">
        <v>27059</v>
      </c>
      <c r="B121" t="s">
        <v>256</v>
      </c>
      <c r="C121">
        <v>196.04310000000001</v>
      </c>
      <c r="F121">
        <v>0</v>
      </c>
      <c r="G121" s="13">
        <v>19422.41</v>
      </c>
      <c r="H121" s="13">
        <v>289061.46999999997</v>
      </c>
    </row>
    <row r="122" spans="1:8" x14ac:dyDescent="0.2">
      <c r="A122">
        <v>27061</v>
      </c>
      <c r="B122" t="s">
        <v>257</v>
      </c>
      <c r="C122" s="13">
        <v>1596.0056</v>
      </c>
      <c r="F122">
        <v>0</v>
      </c>
      <c r="G122" s="13">
        <v>158119.67000000001</v>
      </c>
      <c r="H122" s="13">
        <v>2353276.9700000002</v>
      </c>
    </row>
    <row r="123" spans="1:8" x14ac:dyDescent="0.2">
      <c r="A123">
        <v>28101</v>
      </c>
      <c r="B123" t="s">
        <v>258</v>
      </c>
      <c r="C123">
        <v>849.56659999999999</v>
      </c>
      <c r="F123">
        <v>0</v>
      </c>
      <c r="G123" s="13">
        <v>84168.37</v>
      </c>
      <c r="H123" s="13">
        <v>1252668.23</v>
      </c>
    </row>
    <row r="124" spans="1:8" x14ac:dyDescent="0.2">
      <c r="A124">
        <v>28102</v>
      </c>
      <c r="B124" t="s">
        <v>259</v>
      </c>
      <c r="C124" s="13">
        <v>1336.7440999999999</v>
      </c>
      <c r="F124">
        <v>0</v>
      </c>
      <c r="G124" s="13">
        <v>132434.07999999999</v>
      </c>
      <c r="H124" s="13">
        <v>1971001.29</v>
      </c>
    </row>
    <row r="125" spans="1:8" x14ac:dyDescent="0.2">
      <c r="A125">
        <v>28103</v>
      </c>
      <c r="B125" t="s">
        <v>260</v>
      </c>
      <c r="C125">
        <v>936.10289999999998</v>
      </c>
      <c r="F125">
        <v>0</v>
      </c>
      <c r="G125" s="13">
        <v>92741.7</v>
      </c>
      <c r="H125" s="13">
        <v>1380264.2</v>
      </c>
    </row>
    <row r="126" spans="1:8" x14ac:dyDescent="0.2">
      <c r="A126">
        <v>29001</v>
      </c>
      <c r="B126" t="s">
        <v>261</v>
      </c>
      <c r="C126">
        <v>260.5795</v>
      </c>
      <c r="F126">
        <v>0</v>
      </c>
      <c r="G126" s="13">
        <v>25816.16</v>
      </c>
      <c r="H126" s="13">
        <v>384219.03</v>
      </c>
    </row>
    <row r="127" spans="1:8" x14ac:dyDescent="0.2">
      <c r="A127">
        <v>29002</v>
      </c>
      <c r="B127" t="s">
        <v>262</v>
      </c>
      <c r="C127">
        <v>186.2193</v>
      </c>
      <c r="F127">
        <v>0</v>
      </c>
      <c r="G127" s="13">
        <v>18449.14</v>
      </c>
      <c r="H127" s="13">
        <v>274576.46999999997</v>
      </c>
    </row>
    <row r="128" spans="1:8" x14ac:dyDescent="0.2">
      <c r="A128">
        <v>29003</v>
      </c>
      <c r="B128" t="s">
        <v>263</v>
      </c>
      <c r="C128">
        <v>151.9041</v>
      </c>
      <c r="F128">
        <v>0</v>
      </c>
      <c r="G128" s="13">
        <v>15049.46</v>
      </c>
      <c r="H128" s="13">
        <v>223979.42</v>
      </c>
    </row>
    <row r="129" spans="1:8" x14ac:dyDescent="0.2">
      <c r="A129">
        <v>29004</v>
      </c>
      <c r="B129" t="s">
        <v>264</v>
      </c>
      <c r="C129">
        <v>340.7987</v>
      </c>
      <c r="F129">
        <v>0</v>
      </c>
      <c r="G129" s="13">
        <v>33763.65</v>
      </c>
      <c r="H129" s="13">
        <v>502500.57</v>
      </c>
    </row>
    <row r="130" spans="1:8" x14ac:dyDescent="0.2">
      <c r="A130">
        <v>30093</v>
      </c>
      <c r="B130" t="s">
        <v>265</v>
      </c>
      <c r="C130" s="13">
        <v>1732.0407</v>
      </c>
      <c r="F130">
        <v>0</v>
      </c>
      <c r="G130" s="13">
        <v>171596.95</v>
      </c>
      <c r="H130" s="13">
        <v>2553857.88</v>
      </c>
    </row>
    <row r="131" spans="1:8" x14ac:dyDescent="0.2">
      <c r="A131">
        <v>31116</v>
      </c>
      <c r="B131" t="s">
        <v>266</v>
      </c>
      <c r="C131">
        <v>188.45689999999999</v>
      </c>
      <c r="F131">
        <v>0</v>
      </c>
      <c r="G131" s="13">
        <v>18670.830000000002</v>
      </c>
      <c r="H131" s="13">
        <v>277875.77</v>
      </c>
    </row>
    <row r="132" spans="1:8" x14ac:dyDescent="0.2">
      <c r="A132">
        <v>31117</v>
      </c>
      <c r="B132" t="s">
        <v>267</v>
      </c>
      <c r="C132">
        <v>131.21379999999999</v>
      </c>
      <c r="F132">
        <v>0</v>
      </c>
      <c r="G132" s="13">
        <v>12999.63</v>
      </c>
      <c r="H132" s="13">
        <v>193472.01</v>
      </c>
    </row>
    <row r="133" spans="1:8" x14ac:dyDescent="0.2">
      <c r="A133">
        <v>31118</v>
      </c>
      <c r="B133" t="s">
        <v>268</v>
      </c>
      <c r="C133">
        <v>60.906300000000002</v>
      </c>
      <c r="F133">
        <v>0</v>
      </c>
      <c r="G133" s="13">
        <v>6034.12</v>
      </c>
      <c r="H133" s="13">
        <v>89805.07</v>
      </c>
    </row>
    <row r="134" spans="1:8" x14ac:dyDescent="0.2">
      <c r="A134">
        <v>31121</v>
      </c>
      <c r="B134" t="s">
        <v>269</v>
      </c>
      <c r="C134">
        <v>560.85069999999996</v>
      </c>
      <c r="F134">
        <v>0</v>
      </c>
      <c r="G134" s="13">
        <v>55564.67</v>
      </c>
      <c r="H134" s="13">
        <v>826962.66</v>
      </c>
    </row>
    <row r="135" spans="1:8" x14ac:dyDescent="0.2">
      <c r="A135">
        <v>31122</v>
      </c>
      <c r="B135" t="s">
        <v>270</v>
      </c>
      <c r="C135">
        <v>168.1301</v>
      </c>
      <c r="F135">
        <v>0</v>
      </c>
      <c r="G135" s="13">
        <v>16657.009999999998</v>
      </c>
      <c r="H135" s="13">
        <v>247904.33</v>
      </c>
    </row>
    <row r="136" spans="1:8" x14ac:dyDescent="0.2">
      <c r="A136">
        <v>32054</v>
      </c>
      <c r="B136" t="s">
        <v>271</v>
      </c>
      <c r="C136">
        <v>118.0963</v>
      </c>
      <c r="F136">
        <v>0</v>
      </c>
      <c r="G136" s="13">
        <v>11700.05</v>
      </c>
      <c r="H136" s="13">
        <v>174130.53</v>
      </c>
    </row>
    <row r="137" spans="1:8" x14ac:dyDescent="0.2">
      <c r="A137">
        <v>32055</v>
      </c>
      <c r="B137" t="s">
        <v>272</v>
      </c>
      <c r="C137">
        <v>502.27800000000002</v>
      </c>
      <c r="F137">
        <v>0</v>
      </c>
      <c r="G137" s="13">
        <v>49761.75</v>
      </c>
      <c r="H137" s="13">
        <v>740598.43</v>
      </c>
    </row>
    <row r="138" spans="1:8" x14ac:dyDescent="0.2">
      <c r="A138">
        <v>32056</v>
      </c>
      <c r="B138" t="s">
        <v>273</v>
      </c>
      <c r="C138">
        <v>145.27809999999999</v>
      </c>
      <c r="F138">
        <v>0</v>
      </c>
      <c r="G138" s="13">
        <v>14393.01</v>
      </c>
      <c r="H138" s="13">
        <v>214209.53</v>
      </c>
    </row>
    <row r="139" spans="1:8" x14ac:dyDescent="0.2">
      <c r="A139">
        <v>32058</v>
      </c>
      <c r="B139" t="s">
        <v>274</v>
      </c>
      <c r="C139">
        <v>242.48599999999999</v>
      </c>
      <c r="F139">
        <v>0</v>
      </c>
      <c r="G139" s="13">
        <v>24023.599999999999</v>
      </c>
      <c r="H139" s="13">
        <v>357540.55</v>
      </c>
    </row>
    <row r="140" spans="1:8" x14ac:dyDescent="0.2">
      <c r="A140">
        <v>33090</v>
      </c>
      <c r="B140" t="s">
        <v>275</v>
      </c>
      <c r="C140" s="13">
        <v>1101.0306</v>
      </c>
      <c r="F140">
        <v>0</v>
      </c>
      <c r="G140" s="13">
        <v>109081.44</v>
      </c>
      <c r="H140" s="13">
        <v>1623446.65</v>
      </c>
    </row>
    <row r="141" spans="1:8" x14ac:dyDescent="0.2">
      <c r="A141">
        <v>33091</v>
      </c>
      <c r="B141" t="s">
        <v>276</v>
      </c>
      <c r="C141">
        <v>194.55289999999999</v>
      </c>
      <c r="F141">
        <v>0</v>
      </c>
      <c r="G141" s="13">
        <v>19274.77</v>
      </c>
      <c r="H141" s="13">
        <v>286864.19</v>
      </c>
    </row>
    <row r="142" spans="1:8" x14ac:dyDescent="0.2">
      <c r="A142">
        <v>33092</v>
      </c>
      <c r="B142" t="s">
        <v>277</v>
      </c>
      <c r="C142">
        <v>217.17009999999999</v>
      </c>
      <c r="F142">
        <v>0</v>
      </c>
      <c r="G142" s="13">
        <v>21515.5</v>
      </c>
      <c r="H142" s="13">
        <v>320212.78000000003</v>
      </c>
    </row>
    <row r="143" spans="1:8" x14ac:dyDescent="0.2">
      <c r="A143">
        <v>33093</v>
      </c>
      <c r="B143" t="s">
        <v>278</v>
      </c>
      <c r="C143">
        <v>355.18669999999997</v>
      </c>
      <c r="F143">
        <v>0</v>
      </c>
      <c r="G143" s="13">
        <v>35189.1</v>
      </c>
      <c r="H143" s="13">
        <v>523715.38</v>
      </c>
    </row>
    <row r="144" spans="1:8" x14ac:dyDescent="0.2">
      <c r="A144">
        <v>33094</v>
      </c>
      <c r="B144" t="s">
        <v>279</v>
      </c>
      <c r="C144">
        <v>263.93720000000002</v>
      </c>
      <c r="F144">
        <v>0</v>
      </c>
      <c r="G144" s="13">
        <v>26148.82</v>
      </c>
      <c r="H144" s="13">
        <v>389169.9</v>
      </c>
    </row>
    <row r="145" spans="1:8" x14ac:dyDescent="0.2">
      <c r="A145">
        <v>34121</v>
      </c>
      <c r="B145" t="s">
        <v>280</v>
      </c>
      <c r="C145">
        <v>108.2822</v>
      </c>
      <c r="F145">
        <v>0</v>
      </c>
      <c r="G145" s="13">
        <v>10727.75</v>
      </c>
      <c r="H145" s="13">
        <v>159659.85</v>
      </c>
    </row>
    <row r="146" spans="1:8" x14ac:dyDescent="0.2">
      <c r="A146">
        <v>34122</v>
      </c>
      <c r="B146" t="s">
        <v>281</v>
      </c>
      <c r="C146">
        <v>116.1258</v>
      </c>
      <c r="F146">
        <v>0</v>
      </c>
      <c r="G146" s="13">
        <v>11504.83</v>
      </c>
      <c r="H146" s="13">
        <v>171225.07</v>
      </c>
    </row>
    <row r="147" spans="1:8" x14ac:dyDescent="0.2">
      <c r="A147">
        <v>34124</v>
      </c>
      <c r="B147" t="s">
        <v>282</v>
      </c>
      <c r="C147" s="13">
        <v>1344.3724999999999</v>
      </c>
      <c r="F147">
        <v>0</v>
      </c>
      <c r="G147" s="13">
        <v>133189.84</v>
      </c>
      <c r="H147" s="13">
        <v>1982249.21</v>
      </c>
    </row>
    <row r="148" spans="1:8" x14ac:dyDescent="0.2">
      <c r="A148">
        <v>35092</v>
      </c>
      <c r="B148" t="s">
        <v>283</v>
      </c>
      <c r="C148">
        <v>895.15940000000001</v>
      </c>
      <c r="F148">
        <v>0</v>
      </c>
      <c r="G148" s="13">
        <v>88685.34</v>
      </c>
      <c r="H148" s="13">
        <v>1319893.8600000001</v>
      </c>
    </row>
    <row r="149" spans="1:8" x14ac:dyDescent="0.2">
      <c r="A149">
        <v>35093</v>
      </c>
      <c r="B149" t="s">
        <v>284</v>
      </c>
      <c r="C149">
        <v>558.42660000000001</v>
      </c>
      <c r="F149">
        <v>0</v>
      </c>
      <c r="G149" s="13">
        <v>55324.51</v>
      </c>
      <c r="H149" s="13">
        <v>823388.37</v>
      </c>
    </row>
    <row r="150" spans="1:8" x14ac:dyDescent="0.2">
      <c r="A150">
        <v>35094</v>
      </c>
      <c r="B150" t="s">
        <v>285</v>
      </c>
      <c r="C150">
        <v>427.00940000000003</v>
      </c>
      <c r="F150">
        <v>0</v>
      </c>
      <c r="G150" s="13">
        <v>42304.73</v>
      </c>
      <c r="H150" s="13">
        <v>629616.44999999995</v>
      </c>
    </row>
    <row r="151" spans="1:8" x14ac:dyDescent="0.2">
      <c r="A151">
        <v>35097</v>
      </c>
      <c r="B151" t="s">
        <v>286</v>
      </c>
      <c r="C151">
        <v>325.20310000000001</v>
      </c>
      <c r="F151">
        <v>0</v>
      </c>
      <c r="G151" s="13">
        <v>32218.560000000001</v>
      </c>
      <c r="H151" s="13">
        <v>479505.19</v>
      </c>
    </row>
    <row r="152" spans="1:8" x14ac:dyDescent="0.2">
      <c r="A152">
        <v>35098</v>
      </c>
      <c r="B152" t="s">
        <v>287</v>
      </c>
      <c r="C152">
        <v>814.36779999999999</v>
      </c>
      <c r="F152">
        <v>0</v>
      </c>
      <c r="G152" s="13">
        <v>80681.149999999994</v>
      </c>
      <c r="H152" s="13">
        <v>1200768.3400000001</v>
      </c>
    </row>
    <row r="153" spans="1:8" x14ac:dyDescent="0.2">
      <c r="A153">
        <v>35099</v>
      </c>
      <c r="B153" t="s">
        <v>288</v>
      </c>
      <c r="C153">
        <v>251.4846</v>
      </c>
      <c r="F153">
        <v>0</v>
      </c>
      <c r="G153" s="13">
        <v>24915.11</v>
      </c>
      <c r="H153" s="13">
        <v>370808.79</v>
      </c>
    </row>
    <row r="154" spans="1:8" x14ac:dyDescent="0.2">
      <c r="A154">
        <v>35102</v>
      </c>
      <c r="B154" t="s">
        <v>289</v>
      </c>
      <c r="C154" s="13">
        <v>1900.6561999999999</v>
      </c>
      <c r="F154">
        <v>0</v>
      </c>
      <c r="G154" s="13">
        <v>188302.05</v>
      </c>
      <c r="H154" s="13">
        <v>2802477.92</v>
      </c>
    </row>
    <row r="155" spans="1:8" x14ac:dyDescent="0.2">
      <c r="A155">
        <v>36123</v>
      </c>
      <c r="B155" t="s">
        <v>290</v>
      </c>
      <c r="C155">
        <v>156.64269999999999</v>
      </c>
      <c r="F155">
        <v>0</v>
      </c>
      <c r="G155" s="13">
        <v>15518.93</v>
      </c>
      <c r="H155" s="13">
        <v>230966.39999999999</v>
      </c>
    </row>
    <row r="156" spans="1:8" x14ac:dyDescent="0.2">
      <c r="A156">
        <v>36126</v>
      </c>
      <c r="B156" t="s">
        <v>291</v>
      </c>
      <c r="C156" s="13">
        <v>2955.9906999999998</v>
      </c>
      <c r="F156">
        <v>0</v>
      </c>
      <c r="G156" s="13">
        <v>292856.28000000003</v>
      </c>
      <c r="H156" s="13">
        <v>4358546.63</v>
      </c>
    </row>
    <row r="157" spans="1:8" x14ac:dyDescent="0.2">
      <c r="A157">
        <v>36131</v>
      </c>
      <c r="B157" t="s">
        <v>292</v>
      </c>
      <c r="C157" s="13">
        <v>3008.16</v>
      </c>
      <c r="F157">
        <v>0</v>
      </c>
      <c r="G157" s="13">
        <v>298024.81</v>
      </c>
      <c r="H157" s="13">
        <v>4435469.18</v>
      </c>
    </row>
    <row r="158" spans="1:8" x14ac:dyDescent="0.2">
      <c r="A158">
        <v>36133</v>
      </c>
      <c r="B158" t="s">
        <v>1055</v>
      </c>
      <c r="C158">
        <v>459.65460000000002</v>
      </c>
      <c r="F158">
        <v>0</v>
      </c>
      <c r="G158" s="13">
        <v>45538.96</v>
      </c>
      <c r="H158" s="13">
        <v>677751.12</v>
      </c>
    </row>
    <row r="159" spans="1:8" x14ac:dyDescent="0.2">
      <c r="A159">
        <v>36134</v>
      </c>
      <c r="B159" t="s">
        <v>294</v>
      </c>
      <c r="C159">
        <v>286.88389999999998</v>
      </c>
      <c r="F159">
        <v>0</v>
      </c>
      <c r="G159" s="13">
        <v>28422.2</v>
      </c>
      <c r="H159" s="13">
        <v>423004.33</v>
      </c>
    </row>
    <row r="160" spans="1:8" x14ac:dyDescent="0.2">
      <c r="A160">
        <v>36135</v>
      </c>
      <c r="B160" t="s">
        <v>295</v>
      </c>
      <c r="C160">
        <v>95.242599999999996</v>
      </c>
      <c r="F160">
        <v>0</v>
      </c>
      <c r="G160" s="13">
        <v>9435.89</v>
      </c>
      <c r="H160" s="13">
        <v>140433.23000000001</v>
      </c>
    </row>
    <row r="161" spans="1:8" x14ac:dyDescent="0.2">
      <c r="A161">
        <v>36136</v>
      </c>
      <c r="B161" t="s">
        <v>296</v>
      </c>
      <c r="C161" s="13">
        <v>2040.7430999999999</v>
      </c>
      <c r="F161">
        <v>0</v>
      </c>
      <c r="G161" s="13">
        <v>202180.76</v>
      </c>
      <c r="H161" s="13">
        <v>3009033.14</v>
      </c>
    </row>
    <row r="162" spans="1:8" x14ac:dyDescent="0.2">
      <c r="A162">
        <v>36137</v>
      </c>
      <c r="B162" t="s">
        <v>733</v>
      </c>
      <c r="C162" s="13">
        <v>1902.5292999999999</v>
      </c>
      <c r="F162">
        <v>0</v>
      </c>
      <c r="G162" s="13">
        <v>188487.62</v>
      </c>
      <c r="H162" s="13">
        <v>2805239.77</v>
      </c>
    </row>
    <row r="163" spans="1:8" x14ac:dyDescent="0.2">
      <c r="A163">
        <v>36138</v>
      </c>
      <c r="B163" t="s">
        <v>298</v>
      </c>
      <c r="C163">
        <v>481.2321</v>
      </c>
      <c r="F163">
        <v>0</v>
      </c>
      <c r="G163" s="13">
        <v>47676.69</v>
      </c>
      <c r="H163" s="13">
        <v>709566.7</v>
      </c>
    </row>
    <row r="164" spans="1:8" x14ac:dyDescent="0.2">
      <c r="A164">
        <v>36139</v>
      </c>
      <c r="B164" t="s">
        <v>299</v>
      </c>
      <c r="C164" s="13">
        <v>3370.4189999999999</v>
      </c>
      <c r="F164">
        <v>0</v>
      </c>
      <c r="G164" s="13">
        <v>333914.57</v>
      </c>
      <c r="H164" s="13">
        <v>4969612.51</v>
      </c>
    </row>
    <row r="165" spans="1:8" x14ac:dyDescent="0.2">
      <c r="A165">
        <v>37037</v>
      </c>
      <c r="B165" t="s">
        <v>300</v>
      </c>
      <c r="C165" s="13">
        <v>1723.1098999999999</v>
      </c>
      <c r="F165">
        <v>0</v>
      </c>
      <c r="G165" s="13">
        <v>170712.16</v>
      </c>
      <c r="H165" s="13">
        <v>2540689.6</v>
      </c>
    </row>
    <row r="166" spans="1:8" x14ac:dyDescent="0.2">
      <c r="A166">
        <v>37039</v>
      </c>
      <c r="B166" t="s">
        <v>301</v>
      </c>
      <c r="C166">
        <v>849.22050000000002</v>
      </c>
      <c r="F166">
        <v>0</v>
      </c>
      <c r="G166" s="13">
        <v>84134.080000000002</v>
      </c>
      <c r="H166" s="13">
        <v>1252157.9099999999</v>
      </c>
    </row>
    <row r="167" spans="1:8" x14ac:dyDescent="0.2">
      <c r="A167">
        <v>38044</v>
      </c>
      <c r="B167" t="s">
        <v>302</v>
      </c>
      <c r="C167">
        <v>311.12040000000002</v>
      </c>
      <c r="F167">
        <v>0</v>
      </c>
      <c r="G167" s="13">
        <v>30823.360000000001</v>
      </c>
      <c r="H167" s="13">
        <v>458740.54</v>
      </c>
    </row>
    <row r="168" spans="1:8" x14ac:dyDescent="0.2">
      <c r="A168">
        <v>38045</v>
      </c>
      <c r="B168" t="s">
        <v>303</v>
      </c>
      <c r="C168">
        <v>353.51299999999998</v>
      </c>
      <c r="F168">
        <v>0</v>
      </c>
      <c r="G168" s="13">
        <v>35023.279999999999</v>
      </c>
      <c r="H168" s="13">
        <v>521247.54</v>
      </c>
    </row>
    <row r="169" spans="1:8" x14ac:dyDescent="0.2">
      <c r="A169">
        <v>38046</v>
      </c>
      <c r="B169" t="s">
        <v>304</v>
      </c>
      <c r="C169">
        <v>439.51609999999999</v>
      </c>
      <c r="F169">
        <v>0</v>
      </c>
      <c r="G169" s="13">
        <v>43543.79</v>
      </c>
      <c r="H169" s="13">
        <v>648057.31999999995</v>
      </c>
    </row>
    <row r="170" spans="1:8" x14ac:dyDescent="0.2">
      <c r="A170">
        <v>39133</v>
      </c>
      <c r="B170" t="s">
        <v>305</v>
      </c>
      <c r="C170" s="13">
        <v>4373.9305999999997</v>
      </c>
      <c r="F170">
        <v>0</v>
      </c>
      <c r="G170" s="13">
        <v>433334.6</v>
      </c>
      <c r="H170" s="13">
        <v>6449269.4299999997</v>
      </c>
    </row>
    <row r="171" spans="1:8" x14ac:dyDescent="0.2">
      <c r="A171">
        <v>39134</v>
      </c>
      <c r="B171" t="s">
        <v>306</v>
      </c>
      <c r="C171" s="13">
        <v>4933.8608999999997</v>
      </c>
      <c r="F171">
        <v>0</v>
      </c>
      <c r="G171" s="13">
        <v>488808.09</v>
      </c>
      <c r="H171" s="13">
        <v>7274874.9900000002</v>
      </c>
    </row>
    <row r="172" spans="1:8" x14ac:dyDescent="0.2">
      <c r="A172">
        <v>39135</v>
      </c>
      <c r="B172" t="s">
        <v>307</v>
      </c>
      <c r="C172">
        <v>682.53750000000002</v>
      </c>
      <c r="D172" t="s">
        <v>715</v>
      </c>
      <c r="F172">
        <v>0</v>
      </c>
      <c r="G172" s="13">
        <v>67620.44</v>
      </c>
      <c r="H172" s="13">
        <v>1006392.26</v>
      </c>
    </row>
    <row r="173" spans="1:8" x14ac:dyDescent="0.2">
      <c r="A173">
        <v>39136</v>
      </c>
      <c r="B173" t="s">
        <v>308</v>
      </c>
      <c r="C173">
        <v>262.20280000000002</v>
      </c>
      <c r="F173">
        <v>0</v>
      </c>
      <c r="G173" s="13">
        <v>25976.99</v>
      </c>
      <c r="H173" s="13">
        <v>386612.56</v>
      </c>
    </row>
    <row r="174" spans="1:8" x14ac:dyDescent="0.2">
      <c r="A174">
        <v>39137</v>
      </c>
      <c r="B174" t="s">
        <v>309</v>
      </c>
      <c r="C174" s="13">
        <v>1290.9854</v>
      </c>
      <c r="F174">
        <v>0</v>
      </c>
      <c r="G174" s="13">
        <v>127900.67</v>
      </c>
      <c r="H174" s="13">
        <v>1903531.05</v>
      </c>
    </row>
    <row r="175" spans="1:8" x14ac:dyDescent="0.2">
      <c r="A175">
        <v>39139</v>
      </c>
      <c r="B175" t="s">
        <v>310</v>
      </c>
      <c r="C175" s="13">
        <v>2309.8384999999998</v>
      </c>
      <c r="F175">
        <v>0</v>
      </c>
      <c r="G175" s="13">
        <v>228840.61</v>
      </c>
      <c r="H175" s="13">
        <v>3405808.69</v>
      </c>
    </row>
    <row r="176" spans="1:8" x14ac:dyDescent="0.2">
      <c r="A176">
        <v>39141</v>
      </c>
      <c r="B176" t="s">
        <v>311</v>
      </c>
      <c r="C176" s="13">
        <v>23532.880499999999</v>
      </c>
      <c r="F176">
        <v>0</v>
      </c>
      <c r="G176" s="13">
        <v>2331452.4900000002</v>
      </c>
      <c r="H176" s="13">
        <v>34698741.420000002</v>
      </c>
    </row>
    <row r="177" spans="1:8" x14ac:dyDescent="0.2">
      <c r="A177">
        <v>39142</v>
      </c>
      <c r="B177" t="s">
        <v>312</v>
      </c>
      <c r="C177" s="13">
        <v>1181.3959</v>
      </c>
      <c r="F177">
        <v>0</v>
      </c>
      <c r="G177" s="13">
        <v>117043.4</v>
      </c>
      <c r="H177" s="13">
        <v>1741943.61</v>
      </c>
    </row>
    <row r="178" spans="1:8" x14ac:dyDescent="0.2">
      <c r="A178">
        <v>40100</v>
      </c>
      <c r="B178" t="s">
        <v>734</v>
      </c>
      <c r="C178">
        <v>119.8583</v>
      </c>
      <c r="F178">
        <v>0</v>
      </c>
      <c r="G178" s="13">
        <v>11874.62</v>
      </c>
      <c r="H178" s="13">
        <v>176728.57</v>
      </c>
    </row>
    <row r="179" spans="1:8" x14ac:dyDescent="0.2">
      <c r="A179">
        <v>40101</v>
      </c>
      <c r="B179" t="s">
        <v>314</v>
      </c>
      <c r="C179">
        <v>42.480400000000003</v>
      </c>
      <c r="F179">
        <v>0</v>
      </c>
      <c r="G179" s="13">
        <v>4208.62</v>
      </c>
      <c r="H179" s="13">
        <v>62636.46</v>
      </c>
    </row>
    <row r="180" spans="1:8" x14ac:dyDescent="0.2">
      <c r="A180">
        <v>40103</v>
      </c>
      <c r="B180" t="s">
        <v>315</v>
      </c>
      <c r="C180">
        <v>77.992000000000004</v>
      </c>
      <c r="F180">
        <v>0</v>
      </c>
      <c r="G180" s="13">
        <v>7726.83</v>
      </c>
      <c r="H180" s="13">
        <v>114997.57</v>
      </c>
    </row>
    <row r="181" spans="1:8" x14ac:dyDescent="0.2">
      <c r="A181">
        <v>40104</v>
      </c>
      <c r="B181" t="s">
        <v>316</v>
      </c>
      <c r="C181">
        <v>76.439599999999999</v>
      </c>
      <c r="F181">
        <v>0</v>
      </c>
      <c r="G181" s="13">
        <v>7573.03</v>
      </c>
      <c r="H181" s="13">
        <v>112708.59</v>
      </c>
    </row>
    <row r="182" spans="1:8" x14ac:dyDescent="0.2">
      <c r="A182">
        <v>40107</v>
      </c>
      <c r="B182" t="s">
        <v>317</v>
      </c>
      <c r="C182" s="13">
        <v>1039.3585</v>
      </c>
      <c r="F182">
        <v>0</v>
      </c>
      <c r="G182" s="13">
        <v>102971.46</v>
      </c>
      <c r="H182" s="13">
        <v>1532512.43</v>
      </c>
    </row>
    <row r="183" spans="1:8" x14ac:dyDescent="0.2">
      <c r="A183">
        <v>41001</v>
      </c>
      <c r="B183" t="s">
        <v>318</v>
      </c>
      <c r="C183">
        <v>85.451300000000003</v>
      </c>
      <c r="F183">
        <v>0</v>
      </c>
      <c r="G183" s="13">
        <v>8465.84</v>
      </c>
      <c r="H183" s="13">
        <v>125996.16</v>
      </c>
    </row>
    <row r="184" spans="1:8" x14ac:dyDescent="0.2">
      <c r="A184">
        <v>41002</v>
      </c>
      <c r="B184" t="s">
        <v>319</v>
      </c>
      <c r="C184">
        <v>804.60040000000004</v>
      </c>
      <c r="F184">
        <v>0</v>
      </c>
      <c r="G184" s="13">
        <v>79713.47</v>
      </c>
      <c r="H184" s="13">
        <v>1186366.5</v>
      </c>
    </row>
    <row r="185" spans="1:8" x14ac:dyDescent="0.2">
      <c r="A185">
        <v>41003</v>
      </c>
      <c r="B185" t="s">
        <v>320</v>
      </c>
      <c r="C185">
        <v>183.6533</v>
      </c>
      <c r="F185">
        <v>0</v>
      </c>
      <c r="G185" s="13">
        <v>18194.919999999998</v>
      </c>
      <c r="H185" s="13">
        <v>270792.96000000002</v>
      </c>
    </row>
    <row r="186" spans="1:8" x14ac:dyDescent="0.2">
      <c r="A186">
        <v>41004</v>
      </c>
      <c r="B186" t="s">
        <v>321</v>
      </c>
      <c r="C186">
        <v>156.0361</v>
      </c>
      <c r="F186">
        <v>0</v>
      </c>
      <c r="G186" s="13">
        <v>15458.83</v>
      </c>
      <c r="H186" s="13">
        <v>230071.98</v>
      </c>
    </row>
    <row r="187" spans="1:8" x14ac:dyDescent="0.2">
      <c r="A187">
        <v>41005</v>
      </c>
      <c r="B187" t="s">
        <v>322</v>
      </c>
      <c r="C187">
        <v>73.753</v>
      </c>
      <c r="F187">
        <v>0</v>
      </c>
      <c r="G187" s="13">
        <v>7306.87</v>
      </c>
      <c r="H187" s="13">
        <v>108747.26</v>
      </c>
    </row>
    <row r="188" spans="1:8" x14ac:dyDescent="0.2">
      <c r="A188">
        <v>42111</v>
      </c>
      <c r="B188" t="s">
        <v>323</v>
      </c>
      <c r="C188">
        <v>697.68740000000003</v>
      </c>
      <c r="F188">
        <v>0</v>
      </c>
      <c r="G188" s="13">
        <v>69121.37</v>
      </c>
      <c r="H188" s="13">
        <v>1028725.51</v>
      </c>
    </row>
    <row r="189" spans="1:8" x14ac:dyDescent="0.2">
      <c r="A189">
        <v>42113</v>
      </c>
      <c r="B189" t="s">
        <v>324</v>
      </c>
      <c r="C189">
        <v>74.7333</v>
      </c>
      <c r="F189">
        <v>0</v>
      </c>
      <c r="G189" s="13">
        <v>7403.99</v>
      </c>
      <c r="H189" s="13">
        <v>110192.7</v>
      </c>
    </row>
    <row r="190" spans="1:8" x14ac:dyDescent="0.2">
      <c r="A190">
        <v>42117</v>
      </c>
      <c r="B190" t="s">
        <v>325</v>
      </c>
      <c r="C190">
        <v>90.6113</v>
      </c>
      <c r="F190">
        <v>0</v>
      </c>
      <c r="G190" s="13">
        <v>8977.0499999999993</v>
      </c>
      <c r="H190" s="13">
        <v>133604.47</v>
      </c>
    </row>
    <row r="191" spans="1:8" x14ac:dyDescent="0.2">
      <c r="A191">
        <v>42118</v>
      </c>
      <c r="B191" t="s">
        <v>326</v>
      </c>
      <c r="C191">
        <v>127.5518</v>
      </c>
      <c r="F191">
        <v>0</v>
      </c>
      <c r="G191" s="13">
        <v>12636.83</v>
      </c>
      <c r="H191" s="13">
        <v>188072.47</v>
      </c>
    </row>
    <row r="192" spans="1:8" x14ac:dyDescent="0.2">
      <c r="A192">
        <v>42119</v>
      </c>
      <c r="B192" t="s">
        <v>327</v>
      </c>
      <c r="C192">
        <v>52.837200000000003</v>
      </c>
      <c r="F192">
        <v>0</v>
      </c>
      <c r="G192" s="13">
        <v>5234.6899999999996</v>
      </c>
      <c r="H192" s="13">
        <v>77907.350000000006</v>
      </c>
    </row>
    <row r="193" spans="1:8" x14ac:dyDescent="0.2">
      <c r="A193">
        <v>42121</v>
      </c>
      <c r="B193" t="s">
        <v>328</v>
      </c>
      <c r="C193">
        <v>76.150400000000005</v>
      </c>
      <c r="F193">
        <v>0</v>
      </c>
      <c r="G193" s="13">
        <v>7544.38</v>
      </c>
      <c r="H193" s="13">
        <v>112282.17</v>
      </c>
    </row>
    <row r="194" spans="1:8" x14ac:dyDescent="0.2">
      <c r="A194">
        <v>42124</v>
      </c>
      <c r="B194" t="s">
        <v>329</v>
      </c>
      <c r="C194" s="13">
        <v>1677.4005999999999</v>
      </c>
      <c r="F194">
        <v>0</v>
      </c>
      <c r="G194" s="13">
        <v>166183.64000000001</v>
      </c>
      <c r="H194" s="13">
        <v>2473292.19</v>
      </c>
    </row>
    <row r="195" spans="1:8" x14ac:dyDescent="0.2">
      <c r="A195">
        <v>43001</v>
      </c>
      <c r="B195" t="s">
        <v>330</v>
      </c>
      <c r="C195">
        <v>701.58069999999998</v>
      </c>
      <c r="D195" t="s">
        <v>715</v>
      </c>
      <c r="F195">
        <v>0</v>
      </c>
      <c r="G195" s="13">
        <v>69507.09</v>
      </c>
      <c r="H195" s="13">
        <v>1033741.54</v>
      </c>
    </row>
    <row r="196" spans="1:8" x14ac:dyDescent="0.2">
      <c r="A196">
        <v>43002</v>
      </c>
      <c r="B196" t="s">
        <v>331</v>
      </c>
      <c r="C196">
        <v>282.16449999999998</v>
      </c>
      <c r="F196">
        <v>0</v>
      </c>
      <c r="G196" s="13">
        <v>27954.639999999999</v>
      </c>
      <c r="H196" s="13">
        <v>416045.67</v>
      </c>
    </row>
    <row r="197" spans="1:8" x14ac:dyDescent="0.2">
      <c r="A197">
        <v>43003</v>
      </c>
      <c r="B197" t="s">
        <v>332</v>
      </c>
      <c r="C197">
        <v>364.64319999999998</v>
      </c>
      <c r="F197">
        <v>0</v>
      </c>
      <c r="G197" s="13">
        <v>36125.980000000003</v>
      </c>
      <c r="H197" s="13">
        <v>537658.80000000005</v>
      </c>
    </row>
    <row r="198" spans="1:8" x14ac:dyDescent="0.2">
      <c r="A198">
        <v>43004</v>
      </c>
      <c r="B198" t="s">
        <v>333</v>
      </c>
      <c r="C198">
        <v>252.297</v>
      </c>
      <c r="F198">
        <v>0</v>
      </c>
      <c r="G198" s="13">
        <v>24995.599999999999</v>
      </c>
      <c r="H198" s="13">
        <v>372006.66</v>
      </c>
    </row>
    <row r="199" spans="1:8" x14ac:dyDescent="0.2">
      <c r="A199">
        <v>44078</v>
      </c>
      <c r="B199" t="s">
        <v>334</v>
      </c>
      <c r="C199">
        <v>59.47</v>
      </c>
      <c r="F199">
        <v>0</v>
      </c>
      <c r="G199" s="13">
        <v>5891.82</v>
      </c>
      <c r="H199" s="13">
        <v>87687.28</v>
      </c>
    </row>
    <row r="200" spans="1:8" x14ac:dyDescent="0.2">
      <c r="A200">
        <v>44083</v>
      </c>
      <c r="B200" t="s">
        <v>335</v>
      </c>
      <c r="C200">
        <v>247.2466</v>
      </c>
      <c r="F200">
        <v>0</v>
      </c>
      <c r="G200" s="13">
        <v>24495.25</v>
      </c>
      <c r="H200" s="13">
        <v>364559.96</v>
      </c>
    </row>
    <row r="201" spans="1:8" x14ac:dyDescent="0.2">
      <c r="A201">
        <v>44084</v>
      </c>
      <c r="B201" t="s">
        <v>336</v>
      </c>
      <c r="C201">
        <v>256.0478</v>
      </c>
      <c r="F201">
        <v>0</v>
      </c>
      <c r="G201" s="13">
        <v>25367.200000000001</v>
      </c>
      <c r="H201" s="13">
        <v>377537.14</v>
      </c>
    </row>
    <row r="202" spans="1:8" x14ac:dyDescent="0.2">
      <c r="A202">
        <v>45076</v>
      </c>
      <c r="B202" t="s">
        <v>337</v>
      </c>
      <c r="C202">
        <v>390.28550000000001</v>
      </c>
      <c r="F202">
        <v>0</v>
      </c>
      <c r="G202" s="13">
        <v>38666.410000000003</v>
      </c>
      <c r="H202" s="13">
        <v>575467.81999999995</v>
      </c>
    </row>
    <row r="203" spans="1:8" x14ac:dyDescent="0.2">
      <c r="A203">
        <v>45077</v>
      </c>
      <c r="B203" t="s">
        <v>338</v>
      </c>
      <c r="C203">
        <v>615.99609999999996</v>
      </c>
      <c r="F203">
        <v>0</v>
      </c>
      <c r="G203" s="13">
        <v>61028.04</v>
      </c>
      <c r="H203" s="13">
        <v>908273.4</v>
      </c>
    </row>
    <row r="204" spans="1:8" x14ac:dyDescent="0.2">
      <c r="A204">
        <v>45078</v>
      </c>
      <c r="B204" t="s">
        <v>339</v>
      </c>
      <c r="C204">
        <v>271.39530000000002</v>
      </c>
      <c r="F204">
        <v>0</v>
      </c>
      <c r="G204" s="13">
        <v>26887.71</v>
      </c>
      <c r="H204" s="13">
        <v>400166.71</v>
      </c>
    </row>
    <row r="205" spans="1:8" x14ac:dyDescent="0.2">
      <c r="A205">
        <v>46128</v>
      </c>
      <c r="B205" t="s">
        <v>340</v>
      </c>
      <c r="C205">
        <v>292.5385</v>
      </c>
      <c r="F205">
        <v>0</v>
      </c>
      <c r="G205" s="13">
        <v>28982.41</v>
      </c>
      <c r="H205" s="13">
        <v>431341.92</v>
      </c>
    </row>
    <row r="206" spans="1:8" x14ac:dyDescent="0.2">
      <c r="A206">
        <v>46130</v>
      </c>
      <c r="B206" t="s">
        <v>341</v>
      </c>
      <c r="C206" s="13">
        <v>1287.0107</v>
      </c>
      <c r="F206">
        <v>0</v>
      </c>
      <c r="G206" s="13">
        <v>127506.89</v>
      </c>
      <c r="H206" s="13">
        <v>1897670.44</v>
      </c>
    </row>
    <row r="207" spans="1:8" x14ac:dyDescent="0.2">
      <c r="A207">
        <v>46131</v>
      </c>
      <c r="B207" t="s">
        <v>342</v>
      </c>
      <c r="C207" s="13">
        <v>1247.3422</v>
      </c>
      <c r="F207">
        <v>0</v>
      </c>
      <c r="G207" s="13">
        <v>123576.84</v>
      </c>
      <c r="H207" s="13">
        <v>1839180.05</v>
      </c>
    </row>
    <row r="208" spans="1:8" x14ac:dyDescent="0.2">
      <c r="A208">
        <v>46132</v>
      </c>
      <c r="B208" t="s">
        <v>343</v>
      </c>
      <c r="C208">
        <v>499.29320000000001</v>
      </c>
      <c r="F208">
        <v>0</v>
      </c>
      <c r="G208" s="13">
        <v>49466.04</v>
      </c>
      <c r="H208" s="13">
        <v>736197.41</v>
      </c>
    </row>
    <row r="209" spans="1:8" x14ac:dyDescent="0.2">
      <c r="A209">
        <v>46134</v>
      </c>
      <c r="B209" t="s">
        <v>344</v>
      </c>
      <c r="C209" s="13">
        <v>2288.7186999999999</v>
      </c>
      <c r="F209">
        <v>0</v>
      </c>
      <c r="G209" s="13">
        <v>226748.23</v>
      </c>
      <c r="H209" s="13">
        <v>3374667.99</v>
      </c>
    </row>
    <row r="210" spans="1:8" x14ac:dyDescent="0.2">
      <c r="A210">
        <v>46135</v>
      </c>
      <c r="B210" t="s">
        <v>345</v>
      </c>
      <c r="C210">
        <v>331.45030000000003</v>
      </c>
      <c r="D210" t="s">
        <v>715</v>
      </c>
      <c r="F210">
        <v>0</v>
      </c>
      <c r="G210" s="13">
        <v>32837.49</v>
      </c>
      <c r="H210" s="13">
        <v>488849.97</v>
      </c>
    </row>
    <row r="211" spans="1:8" x14ac:dyDescent="0.2">
      <c r="A211">
        <v>46137</v>
      </c>
      <c r="B211" t="s">
        <v>346</v>
      </c>
      <c r="C211">
        <v>254.4649</v>
      </c>
      <c r="F211">
        <v>0</v>
      </c>
      <c r="G211" s="13">
        <v>25210.38</v>
      </c>
      <c r="H211" s="13">
        <v>375203.19</v>
      </c>
    </row>
    <row r="212" spans="1:8" x14ac:dyDescent="0.2">
      <c r="A212">
        <v>46140</v>
      </c>
      <c r="B212" t="s">
        <v>347</v>
      </c>
      <c r="C212">
        <v>683.73919999999998</v>
      </c>
      <c r="F212">
        <v>0</v>
      </c>
      <c r="G212" s="13">
        <v>67739.5</v>
      </c>
      <c r="H212" s="13">
        <v>1008159.19</v>
      </c>
    </row>
    <row r="213" spans="1:8" x14ac:dyDescent="0.2">
      <c r="A213">
        <v>47060</v>
      </c>
      <c r="B213" t="s">
        <v>348</v>
      </c>
      <c r="C213">
        <v>325.28280000000001</v>
      </c>
      <c r="F213">
        <v>0</v>
      </c>
      <c r="G213" s="13">
        <v>32226.46</v>
      </c>
      <c r="H213" s="13">
        <v>479622.71</v>
      </c>
    </row>
    <row r="214" spans="1:8" x14ac:dyDescent="0.2">
      <c r="A214">
        <v>47062</v>
      </c>
      <c r="B214" t="s">
        <v>349</v>
      </c>
      <c r="C214">
        <v>990.82579999999996</v>
      </c>
      <c r="F214">
        <v>0</v>
      </c>
      <c r="G214" s="13">
        <v>98163.22</v>
      </c>
      <c r="H214" s="13">
        <v>1460951.98</v>
      </c>
    </row>
    <row r="215" spans="1:8" x14ac:dyDescent="0.2">
      <c r="A215">
        <v>47064</v>
      </c>
      <c r="B215" t="s">
        <v>350</v>
      </c>
      <c r="C215">
        <v>151.0411</v>
      </c>
      <c r="F215">
        <v>0</v>
      </c>
      <c r="G215" s="13">
        <v>14963.96</v>
      </c>
      <c r="H215" s="13">
        <v>222706.95</v>
      </c>
    </row>
    <row r="216" spans="1:8" x14ac:dyDescent="0.2">
      <c r="A216">
        <v>47065</v>
      </c>
      <c r="B216" t="s">
        <v>351</v>
      </c>
      <c r="C216">
        <v>353.09750000000003</v>
      </c>
      <c r="F216">
        <v>0</v>
      </c>
      <c r="G216" s="13">
        <v>34982.120000000003</v>
      </c>
      <c r="H216" s="13">
        <v>520634.9</v>
      </c>
    </row>
    <row r="217" spans="1:8" x14ac:dyDescent="0.2">
      <c r="A217">
        <v>48066</v>
      </c>
      <c r="B217" t="s">
        <v>352</v>
      </c>
      <c r="C217" s="13">
        <v>4551.9835999999996</v>
      </c>
      <c r="F217">
        <v>0</v>
      </c>
      <c r="G217" s="13">
        <v>450974.69</v>
      </c>
      <c r="H217" s="13">
        <v>6711804.8700000001</v>
      </c>
    </row>
    <row r="218" spans="1:8" x14ac:dyDescent="0.2">
      <c r="A218">
        <v>48068</v>
      </c>
      <c r="B218" t="s">
        <v>353</v>
      </c>
      <c r="C218" s="13">
        <v>13658.69</v>
      </c>
      <c r="F218">
        <v>0</v>
      </c>
      <c r="G218" s="13">
        <v>1353195.45</v>
      </c>
      <c r="H218" s="13">
        <v>20139453.5</v>
      </c>
    </row>
    <row r="219" spans="1:8" x14ac:dyDescent="0.2">
      <c r="A219">
        <v>48069</v>
      </c>
      <c r="B219" t="s">
        <v>354</v>
      </c>
      <c r="C219" s="13">
        <v>4168.3563999999997</v>
      </c>
      <c r="F219">
        <v>0</v>
      </c>
      <c r="G219" s="13">
        <v>412967.93</v>
      </c>
      <c r="H219" s="13">
        <v>6146154.5700000003</v>
      </c>
    </row>
    <row r="220" spans="1:8" x14ac:dyDescent="0.2">
      <c r="A220">
        <v>48070</v>
      </c>
      <c r="B220" t="s">
        <v>355</v>
      </c>
      <c r="C220" s="13">
        <v>1802.0414000000001</v>
      </c>
      <c r="F220">
        <v>0</v>
      </c>
      <c r="G220" s="13">
        <v>178532.07</v>
      </c>
      <c r="H220" s="13">
        <v>2657072.4500000002</v>
      </c>
    </row>
    <row r="221" spans="1:8" x14ac:dyDescent="0.2">
      <c r="A221">
        <v>48071</v>
      </c>
      <c r="B221" t="s">
        <v>356</v>
      </c>
      <c r="C221" s="13">
        <v>16518.680700000001</v>
      </c>
      <c r="D221" t="s">
        <v>715</v>
      </c>
      <c r="F221">
        <v>0</v>
      </c>
      <c r="G221" s="13">
        <v>1636540.81</v>
      </c>
      <c r="H221" s="13">
        <v>24356269.949999999</v>
      </c>
    </row>
    <row r="222" spans="1:8" x14ac:dyDescent="0.2">
      <c r="A222">
        <v>48072</v>
      </c>
      <c r="B222" t="s">
        <v>357</v>
      </c>
      <c r="C222" s="13">
        <v>5246.9062999999996</v>
      </c>
      <c r="F222">
        <v>0</v>
      </c>
      <c r="G222" s="13">
        <v>519822.16</v>
      </c>
      <c r="H222" s="13">
        <v>7736453.8899999997</v>
      </c>
    </row>
    <row r="223" spans="1:8" x14ac:dyDescent="0.2">
      <c r="A223">
        <v>48073</v>
      </c>
      <c r="B223" t="s">
        <v>358</v>
      </c>
      <c r="C223" s="13">
        <v>8264.6422999999995</v>
      </c>
      <c r="F223">
        <v>0</v>
      </c>
      <c r="G223" s="13">
        <v>818795.68</v>
      </c>
      <c r="H223" s="13">
        <v>12186042.68</v>
      </c>
    </row>
    <row r="224" spans="1:8" x14ac:dyDescent="0.2">
      <c r="A224">
        <v>48074</v>
      </c>
      <c r="B224" t="s">
        <v>359</v>
      </c>
      <c r="C224" s="13">
        <v>3734.5077999999999</v>
      </c>
      <c r="F224">
        <v>0</v>
      </c>
      <c r="G224" s="13">
        <v>369985.63</v>
      </c>
      <c r="H224" s="13">
        <v>5506453.8600000003</v>
      </c>
    </row>
    <row r="225" spans="1:8" x14ac:dyDescent="0.2">
      <c r="A225">
        <v>48075</v>
      </c>
      <c r="B225" t="s">
        <v>360</v>
      </c>
      <c r="C225">
        <v>633.6576</v>
      </c>
      <c r="F225">
        <v>0</v>
      </c>
      <c r="G225" s="13">
        <v>62777.81</v>
      </c>
      <c r="H225" s="13">
        <v>934314.92</v>
      </c>
    </row>
    <row r="226" spans="1:8" x14ac:dyDescent="0.2">
      <c r="A226">
        <v>48077</v>
      </c>
      <c r="B226" t="s">
        <v>361</v>
      </c>
      <c r="C226" s="13">
        <v>14450.2827</v>
      </c>
      <c r="F226">
        <v>0</v>
      </c>
      <c r="G226" s="13">
        <v>1431620.22</v>
      </c>
      <c r="H226" s="13">
        <v>21306640.420000002</v>
      </c>
    </row>
    <row r="227" spans="1:8" x14ac:dyDescent="0.2">
      <c r="A227">
        <v>48078</v>
      </c>
      <c r="B227" t="s">
        <v>362</v>
      </c>
      <c r="C227" s="13">
        <v>16001.0288</v>
      </c>
      <c r="D227" t="s">
        <v>715</v>
      </c>
      <c r="F227">
        <v>0</v>
      </c>
      <c r="G227" s="13">
        <v>1585255.93</v>
      </c>
      <c r="H227" s="13">
        <v>23593027.640000001</v>
      </c>
    </row>
    <row r="228" spans="1:8" x14ac:dyDescent="0.2">
      <c r="A228">
        <v>48080</v>
      </c>
      <c r="B228" t="s">
        <v>363</v>
      </c>
      <c r="C228" s="13">
        <v>2473.8389000000002</v>
      </c>
      <c r="F228">
        <v>0</v>
      </c>
      <c r="G228" s="13">
        <v>245088.48</v>
      </c>
      <c r="H228" s="13">
        <v>3647623.86</v>
      </c>
    </row>
    <row r="229" spans="1:8" x14ac:dyDescent="0.2">
      <c r="A229">
        <v>48901</v>
      </c>
      <c r="B229" t="s">
        <v>1056</v>
      </c>
      <c r="C229" s="13">
        <v>1177.7797</v>
      </c>
      <c r="F229">
        <v>0</v>
      </c>
      <c r="G229" s="13">
        <v>116685.14</v>
      </c>
      <c r="H229" s="13">
        <v>1736611.6</v>
      </c>
    </row>
    <row r="230" spans="1:8" x14ac:dyDescent="0.2">
      <c r="A230">
        <v>48902</v>
      </c>
      <c r="B230" t="s">
        <v>1057</v>
      </c>
      <c r="C230" s="13">
        <v>2277.1395000000002</v>
      </c>
      <c r="F230">
        <v>0</v>
      </c>
      <c r="G230" s="13">
        <v>225601.05</v>
      </c>
      <c r="H230" s="13">
        <v>3357594.69</v>
      </c>
    </row>
    <row r="231" spans="1:8" x14ac:dyDescent="0.2">
      <c r="A231">
        <v>48904</v>
      </c>
      <c r="B231" t="s">
        <v>1033</v>
      </c>
      <c r="C231">
        <v>864.94039999999995</v>
      </c>
      <c r="F231">
        <v>0</v>
      </c>
      <c r="G231" s="13">
        <v>85691.48</v>
      </c>
      <c r="H231" s="13">
        <v>1275336.57</v>
      </c>
    </row>
    <row r="232" spans="1:8" x14ac:dyDescent="0.2">
      <c r="A232">
        <v>48905</v>
      </c>
      <c r="B232" t="s">
        <v>1034</v>
      </c>
      <c r="C232">
        <v>256.15109999999999</v>
      </c>
      <c r="F232">
        <v>0</v>
      </c>
      <c r="G232" s="13">
        <v>25377.43</v>
      </c>
      <c r="H232" s="13">
        <v>377689.45</v>
      </c>
    </row>
    <row r="233" spans="1:8" x14ac:dyDescent="0.2">
      <c r="A233">
        <v>48909</v>
      </c>
      <c r="B233" t="s">
        <v>1058</v>
      </c>
      <c r="C233">
        <v>536.9316</v>
      </c>
      <c r="F233">
        <v>0</v>
      </c>
      <c r="G233" s="13">
        <v>53194.95</v>
      </c>
      <c r="H233" s="13">
        <v>791694.44</v>
      </c>
    </row>
    <row r="234" spans="1:8" x14ac:dyDescent="0.2">
      <c r="A234">
        <v>48910</v>
      </c>
      <c r="B234" t="s">
        <v>1059</v>
      </c>
      <c r="C234">
        <v>381.65769999999998</v>
      </c>
      <c r="F234">
        <v>0</v>
      </c>
      <c r="G234" s="13">
        <v>37811.64</v>
      </c>
      <c r="H234" s="13">
        <v>562746.31999999995</v>
      </c>
    </row>
    <row r="235" spans="1:8" x14ac:dyDescent="0.2">
      <c r="A235">
        <v>48912</v>
      </c>
      <c r="B235" t="s">
        <v>1035</v>
      </c>
      <c r="C235">
        <v>918.69619999999998</v>
      </c>
      <c r="F235">
        <v>0</v>
      </c>
      <c r="G235" s="13">
        <v>91017.19</v>
      </c>
      <c r="H235" s="13">
        <v>1354598.39</v>
      </c>
    </row>
    <row r="236" spans="1:8" x14ac:dyDescent="0.2">
      <c r="A236">
        <v>48913</v>
      </c>
      <c r="B236" t="s">
        <v>1036</v>
      </c>
      <c r="C236">
        <v>156.2645</v>
      </c>
      <c r="F236">
        <v>0</v>
      </c>
      <c r="G236" s="13">
        <v>15481.46</v>
      </c>
      <c r="H236" s="13">
        <v>230408.75</v>
      </c>
    </row>
    <row r="237" spans="1:8" x14ac:dyDescent="0.2">
      <c r="A237">
        <v>48914</v>
      </c>
      <c r="B237" t="s">
        <v>1060</v>
      </c>
      <c r="C237" s="13">
        <v>1311.2389000000001</v>
      </c>
      <c r="F237">
        <v>0</v>
      </c>
      <c r="G237" s="13">
        <v>129907.22</v>
      </c>
      <c r="H237" s="13">
        <v>1933394.4</v>
      </c>
    </row>
    <row r="238" spans="1:8" x14ac:dyDescent="0.2">
      <c r="A238">
        <v>48915</v>
      </c>
      <c r="B238" t="s">
        <v>1061</v>
      </c>
      <c r="C238">
        <v>557.54589999999996</v>
      </c>
      <c r="F238">
        <v>0</v>
      </c>
      <c r="G238" s="13">
        <v>55237.26</v>
      </c>
      <c r="H238" s="13">
        <v>822089.8</v>
      </c>
    </row>
    <row r="239" spans="1:8" x14ac:dyDescent="0.2">
      <c r="A239">
        <v>48916</v>
      </c>
      <c r="B239" t="s">
        <v>1037</v>
      </c>
      <c r="C239">
        <v>836.59130000000005</v>
      </c>
      <c r="F239">
        <v>0</v>
      </c>
      <c r="G239" s="13">
        <v>82882.880000000005</v>
      </c>
      <c r="H239" s="13">
        <v>1233536.42</v>
      </c>
    </row>
    <row r="240" spans="1:8" x14ac:dyDescent="0.2">
      <c r="A240">
        <v>48918</v>
      </c>
      <c r="B240" t="s">
        <v>1062</v>
      </c>
      <c r="C240">
        <v>843.13409999999999</v>
      </c>
      <c r="F240">
        <v>0</v>
      </c>
      <c r="G240" s="13">
        <v>83531.09</v>
      </c>
      <c r="H240" s="13">
        <v>1243183.6499999999</v>
      </c>
    </row>
    <row r="241" spans="1:8" x14ac:dyDescent="0.2">
      <c r="A241">
        <v>48922</v>
      </c>
      <c r="B241" t="s">
        <v>1038</v>
      </c>
      <c r="C241" s="13">
        <v>1965.7630999999999</v>
      </c>
      <c r="F241">
        <v>0</v>
      </c>
      <c r="G241" s="13">
        <v>194752.33</v>
      </c>
      <c r="H241" s="13">
        <v>2898476.69</v>
      </c>
    </row>
    <row r="242" spans="1:8" x14ac:dyDescent="0.2">
      <c r="A242">
        <v>48923</v>
      </c>
      <c r="B242" t="s">
        <v>1039</v>
      </c>
      <c r="C242">
        <v>152.3861</v>
      </c>
      <c r="F242">
        <v>0</v>
      </c>
      <c r="G242" s="13">
        <v>15097.21</v>
      </c>
      <c r="H242" s="13">
        <v>224690.12</v>
      </c>
    </row>
    <row r="243" spans="1:8" x14ac:dyDescent="0.2">
      <c r="A243">
        <v>48924</v>
      </c>
      <c r="B243" t="s">
        <v>1063</v>
      </c>
      <c r="C243">
        <v>966.11810000000003</v>
      </c>
      <c r="F243">
        <v>0</v>
      </c>
      <c r="G243" s="13">
        <v>95715.37</v>
      </c>
      <c r="H243" s="13">
        <v>1424520.98</v>
      </c>
    </row>
    <row r="244" spans="1:8" x14ac:dyDescent="0.2">
      <c r="A244">
        <v>48925</v>
      </c>
      <c r="B244" t="s">
        <v>1064</v>
      </c>
      <c r="C244">
        <v>95.198999999999998</v>
      </c>
      <c r="F244">
        <v>0</v>
      </c>
      <c r="G244" s="13">
        <v>9431.57</v>
      </c>
      <c r="H244" s="13">
        <v>140368.94</v>
      </c>
    </row>
    <row r="245" spans="1:8" x14ac:dyDescent="0.2">
      <c r="A245">
        <v>48926</v>
      </c>
      <c r="B245" t="s">
        <v>1065</v>
      </c>
      <c r="C245" s="13">
        <v>1361.8628000000001</v>
      </c>
      <c r="F245">
        <v>0</v>
      </c>
      <c r="G245" s="13">
        <v>134922.64000000001</v>
      </c>
      <c r="H245" s="13">
        <v>2008038.29</v>
      </c>
    </row>
    <row r="246" spans="1:8" x14ac:dyDescent="0.2">
      <c r="A246">
        <v>48927</v>
      </c>
      <c r="B246" t="s">
        <v>1040</v>
      </c>
      <c r="C246">
        <v>278.00049999999999</v>
      </c>
      <c r="F246">
        <v>0</v>
      </c>
      <c r="G246" s="13">
        <v>27542.1</v>
      </c>
      <c r="H246" s="13">
        <v>409905.94</v>
      </c>
    </row>
    <row r="247" spans="1:8" x14ac:dyDescent="0.2">
      <c r="A247">
        <v>48928</v>
      </c>
      <c r="B247" t="s">
        <v>1066</v>
      </c>
      <c r="C247">
        <v>403.41250000000002</v>
      </c>
      <c r="F247">
        <v>0</v>
      </c>
      <c r="G247" s="13">
        <v>39966.93</v>
      </c>
      <c r="H247" s="13">
        <v>594823.31000000006</v>
      </c>
    </row>
    <row r="248" spans="1:8" x14ac:dyDescent="0.2">
      <c r="A248">
        <v>48929</v>
      </c>
      <c r="B248" t="s">
        <v>1067</v>
      </c>
      <c r="C248">
        <v>150.68889999999999</v>
      </c>
      <c r="F248">
        <v>0</v>
      </c>
      <c r="G248" s="13">
        <v>14929.07</v>
      </c>
      <c r="H248" s="13">
        <v>222187.64</v>
      </c>
    </row>
    <row r="249" spans="1:8" x14ac:dyDescent="0.2">
      <c r="A249">
        <v>49132</v>
      </c>
      <c r="B249" t="s">
        <v>364</v>
      </c>
      <c r="C249" s="13">
        <v>3146.5727999999999</v>
      </c>
      <c r="F249">
        <v>0</v>
      </c>
      <c r="G249" s="13">
        <v>311737.65999999997</v>
      </c>
      <c r="H249" s="13">
        <v>4639555.96</v>
      </c>
    </row>
    <row r="250" spans="1:8" x14ac:dyDescent="0.2">
      <c r="A250">
        <v>49135</v>
      </c>
      <c r="B250" t="s">
        <v>365</v>
      </c>
      <c r="C250">
        <v>182.4461</v>
      </c>
      <c r="F250">
        <v>0</v>
      </c>
      <c r="G250" s="13">
        <v>18075.32</v>
      </c>
      <c r="H250" s="13">
        <v>269012.96999999997</v>
      </c>
    </row>
    <row r="251" spans="1:8" x14ac:dyDescent="0.2">
      <c r="A251">
        <v>49137</v>
      </c>
      <c r="B251" t="s">
        <v>366</v>
      </c>
      <c r="C251">
        <v>474.70839999999998</v>
      </c>
      <c r="F251">
        <v>0</v>
      </c>
      <c r="G251" s="13">
        <v>47030.37</v>
      </c>
      <c r="H251" s="13">
        <v>699947.63</v>
      </c>
    </row>
    <row r="252" spans="1:8" x14ac:dyDescent="0.2">
      <c r="A252">
        <v>49140</v>
      </c>
      <c r="B252" t="s">
        <v>367</v>
      </c>
      <c r="C252">
        <v>783.87670000000003</v>
      </c>
      <c r="F252">
        <v>0</v>
      </c>
      <c r="G252" s="13">
        <v>77660.33</v>
      </c>
      <c r="H252" s="13">
        <v>1155809.8400000001</v>
      </c>
    </row>
    <row r="253" spans="1:8" x14ac:dyDescent="0.2">
      <c r="A253">
        <v>49142</v>
      </c>
      <c r="B253" t="s">
        <v>368</v>
      </c>
      <c r="C253" s="13">
        <v>5771.6797999999999</v>
      </c>
      <c r="F253">
        <v>0</v>
      </c>
      <c r="G253" s="13">
        <v>571812.59</v>
      </c>
      <c r="H253" s="13">
        <v>8510221.4800000004</v>
      </c>
    </row>
    <row r="254" spans="1:8" x14ac:dyDescent="0.2">
      <c r="A254">
        <v>49144</v>
      </c>
      <c r="B254" t="s">
        <v>369</v>
      </c>
      <c r="C254" s="13">
        <v>4484.9477999999999</v>
      </c>
      <c r="F254">
        <v>0</v>
      </c>
      <c r="G254" s="13">
        <v>444333.31</v>
      </c>
      <c r="H254" s="13">
        <v>6612961.9800000004</v>
      </c>
    </row>
    <row r="255" spans="1:8" x14ac:dyDescent="0.2">
      <c r="A255">
        <v>49148</v>
      </c>
      <c r="B255" t="s">
        <v>370</v>
      </c>
      <c r="C255" s="13">
        <v>7833.1166000000003</v>
      </c>
      <c r="F255">
        <v>0</v>
      </c>
      <c r="G255" s="13">
        <v>776043.51</v>
      </c>
      <c r="H255" s="13">
        <v>11549767.029999999</v>
      </c>
    </row>
    <row r="256" spans="1:8" x14ac:dyDescent="0.2">
      <c r="A256">
        <v>50001</v>
      </c>
      <c r="B256" t="s">
        <v>371</v>
      </c>
      <c r="C256" s="13">
        <v>5650.3144000000002</v>
      </c>
      <c r="F256">
        <v>0</v>
      </c>
      <c r="G256" s="13">
        <v>559788.66</v>
      </c>
      <c r="H256" s="13">
        <v>8331270.7300000004</v>
      </c>
    </row>
    <row r="257" spans="1:8" x14ac:dyDescent="0.2">
      <c r="A257">
        <v>50002</v>
      </c>
      <c r="B257" t="s">
        <v>372</v>
      </c>
      <c r="C257">
        <v>699.37310000000002</v>
      </c>
      <c r="F257">
        <v>0</v>
      </c>
      <c r="G257" s="13">
        <v>69288.38</v>
      </c>
      <c r="H257" s="13">
        <v>1031211.05</v>
      </c>
    </row>
    <row r="258" spans="1:8" x14ac:dyDescent="0.2">
      <c r="A258">
        <v>50003</v>
      </c>
      <c r="B258" t="s">
        <v>373</v>
      </c>
      <c r="C258" s="13">
        <v>3150.4672999999998</v>
      </c>
      <c r="F258">
        <v>0</v>
      </c>
      <c r="G258" s="13">
        <v>312123.49</v>
      </c>
      <c r="H258" s="13">
        <v>4645298.32</v>
      </c>
    </row>
    <row r="259" spans="1:8" x14ac:dyDescent="0.2">
      <c r="A259">
        <v>50005</v>
      </c>
      <c r="B259" t="s">
        <v>374</v>
      </c>
      <c r="C259" s="13">
        <v>1588.0536999999999</v>
      </c>
      <c r="F259">
        <v>0</v>
      </c>
      <c r="G259" s="13">
        <v>157331.85999999999</v>
      </c>
      <c r="H259" s="13">
        <v>2341552.06</v>
      </c>
    </row>
    <row r="260" spans="1:8" x14ac:dyDescent="0.2">
      <c r="A260">
        <v>50006</v>
      </c>
      <c r="B260" t="s">
        <v>375</v>
      </c>
      <c r="C260" s="13">
        <v>3235.0904999999998</v>
      </c>
      <c r="F260">
        <v>0</v>
      </c>
      <c r="G260" s="13">
        <v>320507.28999999998</v>
      </c>
      <c r="H260" s="13">
        <v>4770073.46</v>
      </c>
    </row>
    <row r="261" spans="1:8" x14ac:dyDescent="0.2">
      <c r="A261">
        <v>50007</v>
      </c>
      <c r="B261" t="s">
        <v>376</v>
      </c>
      <c r="C261">
        <v>952.04219999999998</v>
      </c>
      <c r="F261">
        <v>0</v>
      </c>
      <c r="G261" s="13">
        <v>94320.84</v>
      </c>
      <c r="H261" s="13">
        <v>1403766.36</v>
      </c>
    </row>
    <row r="262" spans="1:8" x14ac:dyDescent="0.2">
      <c r="A262">
        <v>50009</v>
      </c>
      <c r="B262" t="s">
        <v>377</v>
      </c>
      <c r="C262">
        <v>417.22800000000001</v>
      </c>
      <c r="F262">
        <v>0</v>
      </c>
      <c r="G262" s="13">
        <v>41335.660000000003</v>
      </c>
      <c r="H262" s="13">
        <v>615193.98</v>
      </c>
    </row>
    <row r="263" spans="1:8" x14ac:dyDescent="0.2">
      <c r="A263">
        <v>50010</v>
      </c>
      <c r="B263" t="s">
        <v>378</v>
      </c>
      <c r="C263" s="13">
        <v>2685.9155999999998</v>
      </c>
      <c r="F263">
        <v>0</v>
      </c>
      <c r="G263" s="13">
        <v>266099.37</v>
      </c>
      <c r="H263" s="13">
        <v>3960326.53</v>
      </c>
    </row>
    <row r="264" spans="1:8" x14ac:dyDescent="0.2">
      <c r="A264">
        <v>50012</v>
      </c>
      <c r="B264" t="s">
        <v>1068</v>
      </c>
      <c r="C264" s="13">
        <v>10307.6211</v>
      </c>
      <c r="F264">
        <v>0</v>
      </c>
      <c r="G264" s="13">
        <v>1021197.93</v>
      </c>
      <c r="H264" s="13">
        <v>15198372.300000001</v>
      </c>
    </row>
    <row r="265" spans="1:8" x14ac:dyDescent="0.2">
      <c r="A265">
        <v>50013</v>
      </c>
      <c r="B265" t="s">
        <v>380</v>
      </c>
      <c r="C265">
        <v>522.28399999999999</v>
      </c>
      <c r="F265">
        <v>0</v>
      </c>
      <c r="G265" s="13">
        <v>51743.79</v>
      </c>
      <c r="H265" s="13">
        <v>770096.87</v>
      </c>
    </row>
    <row r="266" spans="1:8" x14ac:dyDescent="0.2">
      <c r="A266">
        <v>50014</v>
      </c>
      <c r="B266" t="s">
        <v>381</v>
      </c>
      <c r="C266" s="13">
        <v>2272.3708000000001</v>
      </c>
      <c r="F266">
        <v>0</v>
      </c>
      <c r="G266" s="13">
        <v>225128.61</v>
      </c>
      <c r="H266" s="13">
        <v>3350563.35</v>
      </c>
    </row>
    <row r="267" spans="1:8" x14ac:dyDescent="0.2">
      <c r="A267">
        <v>51150</v>
      </c>
      <c r="B267" t="s">
        <v>382</v>
      </c>
      <c r="C267">
        <v>226.1129</v>
      </c>
      <c r="F267">
        <v>0</v>
      </c>
      <c r="G267" s="13">
        <v>22401.49</v>
      </c>
      <c r="H267" s="13">
        <v>333398.76</v>
      </c>
    </row>
    <row r="268" spans="1:8" x14ac:dyDescent="0.2">
      <c r="A268">
        <v>51152</v>
      </c>
      <c r="B268" t="s">
        <v>383</v>
      </c>
      <c r="C268" s="13">
        <v>1169.5047</v>
      </c>
      <c r="F268">
        <v>0</v>
      </c>
      <c r="G268" s="13">
        <v>115865.32</v>
      </c>
      <c r="H268" s="13">
        <v>1724410.29</v>
      </c>
    </row>
    <row r="269" spans="1:8" x14ac:dyDescent="0.2">
      <c r="A269">
        <v>51153</v>
      </c>
      <c r="B269" t="s">
        <v>384</v>
      </c>
      <c r="C269">
        <v>139.94319999999999</v>
      </c>
      <c r="F269">
        <v>0</v>
      </c>
      <c r="G269" s="13">
        <v>13864.47</v>
      </c>
      <c r="H269" s="13">
        <v>206343.33</v>
      </c>
    </row>
    <row r="270" spans="1:8" x14ac:dyDescent="0.2">
      <c r="A270">
        <v>51154</v>
      </c>
      <c r="B270" t="s">
        <v>385</v>
      </c>
      <c r="C270">
        <v>514.1336</v>
      </c>
      <c r="F270">
        <v>0</v>
      </c>
      <c r="G270" s="13">
        <v>50936.31</v>
      </c>
      <c r="H270" s="13">
        <v>758079.27</v>
      </c>
    </row>
    <row r="271" spans="1:8" x14ac:dyDescent="0.2">
      <c r="A271">
        <v>51155</v>
      </c>
      <c r="B271" t="s">
        <v>386</v>
      </c>
      <c r="C271" s="13">
        <v>1222.4666</v>
      </c>
      <c r="F271">
        <v>0</v>
      </c>
      <c r="G271" s="13">
        <v>121112.36</v>
      </c>
      <c r="H271" s="13">
        <v>1802501.5</v>
      </c>
    </row>
    <row r="272" spans="1:8" x14ac:dyDescent="0.2">
      <c r="A272">
        <v>51156</v>
      </c>
      <c r="B272" t="s">
        <v>387</v>
      </c>
      <c r="C272">
        <v>295.5652</v>
      </c>
      <c r="F272">
        <v>0</v>
      </c>
      <c r="G272" s="13">
        <v>29282.27</v>
      </c>
      <c r="H272" s="13">
        <v>435804.72</v>
      </c>
    </row>
    <row r="273" spans="1:8" x14ac:dyDescent="0.2">
      <c r="A273">
        <v>51159</v>
      </c>
      <c r="B273" t="s">
        <v>388</v>
      </c>
      <c r="C273" s="13">
        <v>3111.2366000000002</v>
      </c>
      <c r="F273">
        <v>0</v>
      </c>
      <c r="G273" s="13">
        <v>308236.82</v>
      </c>
      <c r="H273" s="13">
        <v>4587453.47</v>
      </c>
    </row>
    <row r="274" spans="1:8" x14ac:dyDescent="0.2">
      <c r="A274">
        <v>51160</v>
      </c>
      <c r="B274" t="s">
        <v>389</v>
      </c>
      <c r="C274">
        <v>474.63229999999999</v>
      </c>
      <c r="F274">
        <v>0</v>
      </c>
      <c r="G274" s="13">
        <v>47022.83</v>
      </c>
      <c r="H274" s="13">
        <v>699835.43</v>
      </c>
    </row>
    <row r="275" spans="1:8" x14ac:dyDescent="0.2">
      <c r="A275">
        <v>52096</v>
      </c>
      <c r="B275" t="s">
        <v>390</v>
      </c>
      <c r="C275">
        <v>473.09789999999998</v>
      </c>
      <c r="F275">
        <v>0</v>
      </c>
      <c r="G275" s="13">
        <v>46870.81</v>
      </c>
      <c r="H275" s="13">
        <v>697572.98</v>
      </c>
    </row>
    <row r="276" spans="1:8" x14ac:dyDescent="0.2">
      <c r="A276">
        <v>53111</v>
      </c>
      <c r="B276" t="s">
        <v>391</v>
      </c>
      <c r="C276">
        <v>737.6585</v>
      </c>
      <c r="F276">
        <v>0</v>
      </c>
      <c r="G276" s="13">
        <v>73081.399999999994</v>
      </c>
      <c r="H276" s="13">
        <v>1087662.0800000001</v>
      </c>
    </row>
    <row r="277" spans="1:8" x14ac:dyDescent="0.2">
      <c r="A277">
        <v>53112</v>
      </c>
      <c r="B277" t="s">
        <v>392</v>
      </c>
      <c r="C277">
        <v>122.1408</v>
      </c>
      <c r="F277">
        <v>0</v>
      </c>
      <c r="G277" s="13">
        <v>12100.75</v>
      </c>
      <c r="H277" s="13">
        <v>180094.06</v>
      </c>
    </row>
    <row r="278" spans="1:8" x14ac:dyDescent="0.2">
      <c r="A278">
        <v>53113</v>
      </c>
      <c r="B278" t="s">
        <v>393</v>
      </c>
      <c r="C278" s="13">
        <v>4353.8517000000002</v>
      </c>
      <c r="F278">
        <v>0</v>
      </c>
      <c r="G278" s="13">
        <v>431345.34</v>
      </c>
      <c r="H278" s="13">
        <v>6419663.5099999998</v>
      </c>
    </row>
    <row r="279" spans="1:8" x14ac:dyDescent="0.2">
      <c r="A279">
        <v>53114</v>
      </c>
      <c r="B279" t="s">
        <v>394</v>
      </c>
      <c r="C279">
        <v>681.32299999999998</v>
      </c>
      <c r="F279">
        <v>0</v>
      </c>
      <c r="G279" s="13">
        <v>67500.12</v>
      </c>
      <c r="H279" s="13">
        <v>1004596.55</v>
      </c>
    </row>
    <row r="280" spans="1:8" x14ac:dyDescent="0.2">
      <c r="A280">
        <v>54037</v>
      </c>
      <c r="B280" t="s">
        <v>395</v>
      </c>
      <c r="C280">
        <v>408.351</v>
      </c>
      <c r="F280">
        <v>0</v>
      </c>
      <c r="G280" s="13">
        <v>40456.199999999997</v>
      </c>
      <c r="H280" s="13">
        <v>602105.03</v>
      </c>
    </row>
    <row r="281" spans="1:8" x14ac:dyDescent="0.2">
      <c r="A281">
        <v>54039</v>
      </c>
      <c r="B281" t="s">
        <v>396</v>
      </c>
      <c r="C281">
        <v>949.74260000000004</v>
      </c>
      <c r="F281">
        <v>0</v>
      </c>
      <c r="G281" s="13">
        <v>94093.02</v>
      </c>
      <c r="H281" s="13">
        <v>1400375.65</v>
      </c>
    </row>
    <row r="282" spans="1:8" x14ac:dyDescent="0.2">
      <c r="A282">
        <v>54041</v>
      </c>
      <c r="B282" t="s">
        <v>397</v>
      </c>
      <c r="C282" s="13">
        <v>1926.9906000000001</v>
      </c>
      <c r="F282">
        <v>0</v>
      </c>
      <c r="G282" s="13">
        <v>190911.05</v>
      </c>
      <c r="H282" s="13">
        <v>2841307.44</v>
      </c>
    </row>
    <row r="283" spans="1:8" x14ac:dyDescent="0.2">
      <c r="A283">
        <v>54042</v>
      </c>
      <c r="B283" t="s">
        <v>398</v>
      </c>
      <c r="C283">
        <v>298.25659999999999</v>
      </c>
      <c r="F283">
        <v>0</v>
      </c>
      <c r="G283" s="13">
        <v>29548.92</v>
      </c>
      <c r="H283" s="13">
        <v>439773.14</v>
      </c>
    </row>
    <row r="284" spans="1:8" x14ac:dyDescent="0.2">
      <c r="A284">
        <v>54043</v>
      </c>
      <c r="B284" t="s">
        <v>399</v>
      </c>
      <c r="C284">
        <v>357.63200000000001</v>
      </c>
      <c r="F284">
        <v>0</v>
      </c>
      <c r="G284" s="13">
        <v>35431.360000000001</v>
      </c>
      <c r="H284" s="13">
        <v>527320.92000000004</v>
      </c>
    </row>
    <row r="285" spans="1:8" x14ac:dyDescent="0.2">
      <c r="A285">
        <v>54045</v>
      </c>
      <c r="B285" t="s">
        <v>400</v>
      </c>
      <c r="C285">
        <v>914.39959999999996</v>
      </c>
      <c r="F285">
        <v>0</v>
      </c>
      <c r="G285" s="13">
        <v>90591.51</v>
      </c>
      <c r="H285" s="13">
        <v>1348263.13</v>
      </c>
    </row>
    <row r="286" spans="1:8" x14ac:dyDescent="0.2">
      <c r="A286">
        <v>55104</v>
      </c>
      <c r="B286" t="s">
        <v>401</v>
      </c>
      <c r="C286">
        <v>566.18359999999996</v>
      </c>
      <c r="F286">
        <v>0</v>
      </c>
      <c r="G286" s="13">
        <v>56093.01</v>
      </c>
      <c r="H286" s="13">
        <v>834825.91</v>
      </c>
    </row>
    <row r="287" spans="1:8" x14ac:dyDescent="0.2">
      <c r="A287">
        <v>55105</v>
      </c>
      <c r="B287" t="s">
        <v>402</v>
      </c>
      <c r="C287">
        <v>648.64260000000002</v>
      </c>
      <c r="F287">
        <v>0</v>
      </c>
      <c r="G287" s="13">
        <v>64262.400000000001</v>
      </c>
      <c r="H287" s="13">
        <v>956409.98</v>
      </c>
    </row>
    <row r="288" spans="1:8" x14ac:dyDescent="0.2">
      <c r="A288">
        <v>55106</v>
      </c>
      <c r="B288" t="s">
        <v>403</v>
      </c>
      <c r="C288">
        <v>767.73559999999998</v>
      </c>
      <c r="F288">
        <v>0</v>
      </c>
      <c r="G288" s="13">
        <v>76061.2</v>
      </c>
      <c r="H288" s="13">
        <v>1132010.1299999999</v>
      </c>
    </row>
    <row r="289" spans="1:8" x14ac:dyDescent="0.2">
      <c r="A289">
        <v>55108</v>
      </c>
      <c r="B289" t="s">
        <v>404</v>
      </c>
      <c r="C289" s="13">
        <v>1452.6994999999999</v>
      </c>
      <c r="F289">
        <v>0</v>
      </c>
      <c r="G289" s="13">
        <v>143922.03</v>
      </c>
      <c r="H289" s="13">
        <v>2141975.11</v>
      </c>
    </row>
    <row r="290" spans="1:8" x14ac:dyDescent="0.2">
      <c r="A290">
        <v>55110</v>
      </c>
      <c r="B290" t="s">
        <v>405</v>
      </c>
      <c r="C290" s="13">
        <v>2003.8031000000001</v>
      </c>
      <c r="F290">
        <v>0</v>
      </c>
      <c r="G290" s="13">
        <v>198521.03</v>
      </c>
      <c r="H290" s="13">
        <v>2954565.87</v>
      </c>
    </row>
    <row r="291" spans="1:8" x14ac:dyDescent="0.2">
      <c r="A291">
        <v>55111</v>
      </c>
      <c r="B291" t="s">
        <v>406</v>
      </c>
      <c r="C291">
        <v>403.21050000000002</v>
      </c>
      <c r="F291">
        <v>0</v>
      </c>
      <c r="G291" s="13">
        <v>39946.92</v>
      </c>
      <c r="H291" s="13">
        <v>594525.47</v>
      </c>
    </row>
    <row r="292" spans="1:8" x14ac:dyDescent="0.2">
      <c r="A292">
        <v>56015</v>
      </c>
      <c r="B292" t="s">
        <v>407</v>
      </c>
      <c r="C292">
        <v>497.27429999999998</v>
      </c>
      <c r="F292">
        <v>0</v>
      </c>
      <c r="G292" s="13">
        <v>49266.02</v>
      </c>
      <c r="H292" s="13">
        <v>733220.58</v>
      </c>
    </row>
    <row r="293" spans="1:8" x14ac:dyDescent="0.2">
      <c r="A293">
        <v>56017</v>
      </c>
      <c r="B293" t="s">
        <v>408</v>
      </c>
      <c r="C293">
        <v>908.82029999999997</v>
      </c>
      <c r="F293">
        <v>0</v>
      </c>
      <c r="G293" s="13">
        <v>90038.76</v>
      </c>
      <c r="H293" s="13">
        <v>1340036.58</v>
      </c>
    </row>
    <row r="294" spans="1:8" x14ac:dyDescent="0.2">
      <c r="A294">
        <v>57001</v>
      </c>
      <c r="B294" t="s">
        <v>409</v>
      </c>
      <c r="C294">
        <v>414.93560000000002</v>
      </c>
      <c r="F294">
        <v>0</v>
      </c>
      <c r="G294" s="13">
        <v>41108.550000000003</v>
      </c>
      <c r="H294" s="13">
        <v>611813.89</v>
      </c>
    </row>
    <row r="295" spans="1:8" x14ac:dyDescent="0.2">
      <c r="A295">
        <v>57002</v>
      </c>
      <c r="B295" t="s">
        <v>410</v>
      </c>
      <c r="C295">
        <v>795.9153</v>
      </c>
      <c r="F295">
        <v>0</v>
      </c>
      <c r="G295" s="13">
        <v>78853.02</v>
      </c>
      <c r="H295" s="13">
        <v>1173560.51</v>
      </c>
    </row>
    <row r="296" spans="1:8" x14ac:dyDescent="0.2">
      <c r="A296">
        <v>57003</v>
      </c>
      <c r="B296" t="s">
        <v>411</v>
      </c>
      <c r="C296" s="13">
        <v>6339.1791000000003</v>
      </c>
      <c r="F296">
        <v>0</v>
      </c>
      <c r="G296" s="13">
        <v>628035.94999999995</v>
      </c>
      <c r="H296" s="13">
        <v>9346987.3599999994</v>
      </c>
    </row>
    <row r="297" spans="1:8" x14ac:dyDescent="0.2">
      <c r="A297">
        <v>57004</v>
      </c>
      <c r="B297" t="s">
        <v>412</v>
      </c>
      <c r="C297" s="13">
        <v>1552.4137000000001</v>
      </c>
      <c r="F297">
        <v>0</v>
      </c>
      <c r="G297" s="13">
        <v>153800.93</v>
      </c>
      <c r="H297" s="13">
        <v>2289001.62</v>
      </c>
    </row>
    <row r="298" spans="1:8" x14ac:dyDescent="0.2">
      <c r="A298">
        <v>58106</v>
      </c>
      <c r="B298" t="s">
        <v>413</v>
      </c>
      <c r="C298">
        <v>188.68860000000001</v>
      </c>
      <c r="F298">
        <v>0</v>
      </c>
      <c r="G298" s="13">
        <v>18693.78</v>
      </c>
      <c r="H298" s="13">
        <v>278217.40000000002</v>
      </c>
    </row>
    <row r="299" spans="1:8" x14ac:dyDescent="0.2">
      <c r="A299">
        <v>58107</v>
      </c>
      <c r="B299" t="s">
        <v>414</v>
      </c>
      <c r="C299">
        <v>106.267</v>
      </c>
      <c r="F299">
        <v>0</v>
      </c>
      <c r="G299" s="13">
        <v>10528.1</v>
      </c>
      <c r="H299" s="13">
        <v>156688.48000000001</v>
      </c>
    </row>
    <row r="300" spans="1:8" x14ac:dyDescent="0.2">
      <c r="A300">
        <v>58108</v>
      </c>
      <c r="B300" t="s">
        <v>415</v>
      </c>
      <c r="C300">
        <v>222.852</v>
      </c>
      <c r="F300">
        <v>0</v>
      </c>
      <c r="G300" s="13">
        <v>22078.42</v>
      </c>
      <c r="H300" s="13">
        <v>328590.62</v>
      </c>
    </row>
    <row r="301" spans="1:8" x14ac:dyDescent="0.2">
      <c r="A301">
        <v>58109</v>
      </c>
      <c r="B301" t="s">
        <v>416</v>
      </c>
      <c r="C301">
        <v>630.52530000000002</v>
      </c>
      <c r="F301">
        <v>0</v>
      </c>
      <c r="G301" s="13">
        <v>62467.48</v>
      </c>
      <c r="H301" s="13">
        <v>929696.4</v>
      </c>
    </row>
    <row r="302" spans="1:8" x14ac:dyDescent="0.2">
      <c r="A302">
        <v>58112</v>
      </c>
      <c r="B302" t="s">
        <v>417</v>
      </c>
      <c r="C302">
        <v>802.55129999999997</v>
      </c>
      <c r="F302">
        <v>0</v>
      </c>
      <c r="G302" s="13">
        <v>79510.460000000006</v>
      </c>
      <c r="H302" s="13">
        <v>1183345.1499999999</v>
      </c>
    </row>
    <row r="303" spans="1:8" x14ac:dyDescent="0.2">
      <c r="A303">
        <v>59113</v>
      </c>
      <c r="B303" t="s">
        <v>418</v>
      </c>
      <c r="C303">
        <v>183.72069999999999</v>
      </c>
      <c r="F303">
        <v>0</v>
      </c>
      <c r="G303" s="13">
        <v>18201.599999999999</v>
      </c>
      <c r="H303" s="13">
        <v>270892.34000000003</v>
      </c>
    </row>
    <row r="304" spans="1:8" x14ac:dyDescent="0.2">
      <c r="A304">
        <v>59114</v>
      </c>
      <c r="B304" t="s">
        <v>419</v>
      </c>
      <c r="C304">
        <v>73.610500000000002</v>
      </c>
      <c r="F304">
        <v>0</v>
      </c>
      <c r="G304" s="13">
        <v>7292.75</v>
      </c>
      <c r="H304" s="13">
        <v>108537.15</v>
      </c>
    </row>
    <row r="305" spans="1:8" x14ac:dyDescent="0.2">
      <c r="A305">
        <v>59117</v>
      </c>
      <c r="B305" t="s">
        <v>420</v>
      </c>
      <c r="C305" s="13">
        <v>1734.4583</v>
      </c>
      <c r="F305">
        <v>0</v>
      </c>
      <c r="G305" s="13">
        <v>171836.47</v>
      </c>
      <c r="H305" s="13">
        <v>2557422.58</v>
      </c>
    </row>
    <row r="306" spans="1:8" x14ac:dyDescent="0.2">
      <c r="A306">
        <v>60077</v>
      </c>
      <c r="B306" t="s">
        <v>421</v>
      </c>
      <c r="C306" s="13">
        <v>4157.6217999999999</v>
      </c>
      <c r="F306">
        <v>0</v>
      </c>
      <c r="G306" s="13">
        <v>411904.43</v>
      </c>
      <c r="H306" s="13">
        <v>6130326.6200000001</v>
      </c>
    </row>
    <row r="307" spans="1:8" x14ac:dyDescent="0.2">
      <c r="A307">
        <v>61150</v>
      </c>
      <c r="B307" t="s">
        <v>422</v>
      </c>
      <c r="C307">
        <v>195.36009999999999</v>
      </c>
      <c r="F307">
        <v>0</v>
      </c>
      <c r="G307" s="13">
        <v>19354.740000000002</v>
      </c>
      <c r="H307" s="13">
        <v>288054.39</v>
      </c>
    </row>
    <row r="308" spans="1:8" x14ac:dyDescent="0.2">
      <c r="A308">
        <v>61151</v>
      </c>
      <c r="B308" t="s">
        <v>423</v>
      </c>
      <c r="C308">
        <v>191.2518</v>
      </c>
      <c r="F308">
        <v>0</v>
      </c>
      <c r="G308" s="13">
        <v>18947.72</v>
      </c>
      <c r="H308" s="13">
        <v>281996.78999999998</v>
      </c>
    </row>
    <row r="309" spans="1:8" x14ac:dyDescent="0.2">
      <c r="A309">
        <v>61154</v>
      </c>
      <c r="B309" t="s">
        <v>424</v>
      </c>
      <c r="C309">
        <v>296.37520000000001</v>
      </c>
      <c r="F309">
        <v>0</v>
      </c>
      <c r="G309" s="13">
        <v>29362.52</v>
      </c>
      <c r="H309" s="13">
        <v>436999.05</v>
      </c>
    </row>
    <row r="310" spans="1:8" x14ac:dyDescent="0.2">
      <c r="A310">
        <v>61156</v>
      </c>
      <c r="B310" t="s">
        <v>425</v>
      </c>
      <c r="C310" s="13">
        <v>1177.4066</v>
      </c>
      <c r="F310">
        <v>0</v>
      </c>
      <c r="G310" s="13">
        <v>116648.17</v>
      </c>
      <c r="H310" s="13">
        <v>1736061.47</v>
      </c>
    </row>
    <row r="311" spans="1:8" x14ac:dyDescent="0.2">
      <c r="A311">
        <v>61157</v>
      </c>
      <c r="B311" t="s">
        <v>426</v>
      </c>
      <c r="C311">
        <v>65.201300000000003</v>
      </c>
      <c r="F311">
        <v>0</v>
      </c>
      <c r="G311" s="13">
        <v>6459.63</v>
      </c>
      <c r="H311" s="13">
        <v>96137.96</v>
      </c>
    </row>
    <row r="312" spans="1:8" x14ac:dyDescent="0.2">
      <c r="A312">
        <v>61158</v>
      </c>
      <c r="B312" t="s">
        <v>427</v>
      </c>
      <c r="C312">
        <v>93.372500000000002</v>
      </c>
      <c r="F312">
        <v>0</v>
      </c>
      <c r="G312" s="13">
        <v>9250.61</v>
      </c>
      <c r="H312" s="13">
        <v>137675.79999999999</v>
      </c>
    </row>
    <row r="313" spans="1:8" x14ac:dyDescent="0.2">
      <c r="A313">
        <v>62070</v>
      </c>
      <c r="B313" t="s">
        <v>428</v>
      </c>
      <c r="C313">
        <v>110.08280000000001</v>
      </c>
      <c r="F313">
        <v>0</v>
      </c>
      <c r="G313" s="13">
        <v>10906.14</v>
      </c>
      <c r="H313" s="13">
        <v>162314.79999999999</v>
      </c>
    </row>
    <row r="314" spans="1:8" x14ac:dyDescent="0.2">
      <c r="A314">
        <v>62072</v>
      </c>
      <c r="B314" t="s">
        <v>429</v>
      </c>
      <c r="C314" s="13">
        <v>1906.221</v>
      </c>
      <c r="F314">
        <v>0</v>
      </c>
      <c r="G314" s="13">
        <v>188853.37</v>
      </c>
      <c r="H314" s="13">
        <v>2810683.11</v>
      </c>
    </row>
    <row r="315" spans="1:8" x14ac:dyDescent="0.2">
      <c r="A315">
        <v>63066</v>
      </c>
      <c r="B315" t="s">
        <v>430</v>
      </c>
      <c r="C315">
        <v>438.86680000000001</v>
      </c>
      <c r="F315">
        <v>0</v>
      </c>
      <c r="G315" s="13">
        <v>43479.47</v>
      </c>
      <c r="H315" s="13">
        <v>647099.94999999995</v>
      </c>
    </row>
    <row r="316" spans="1:8" x14ac:dyDescent="0.2">
      <c r="A316">
        <v>63067</v>
      </c>
      <c r="B316" t="s">
        <v>431</v>
      </c>
      <c r="C316">
        <v>733.5856</v>
      </c>
      <c r="F316">
        <v>0</v>
      </c>
      <c r="G316" s="13">
        <v>72677.88</v>
      </c>
      <c r="H316" s="13">
        <v>1081656.6599999999</v>
      </c>
    </row>
    <row r="317" spans="1:8" x14ac:dyDescent="0.2">
      <c r="A317">
        <v>64072</v>
      </c>
      <c r="B317" t="s">
        <v>432</v>
      </c>
      <c r="C317">
        <v>194.34469999999999</v>
      </c>
      <c r="F317">
        <v>0</v>
      </c>
      <c r="G317" s="13">
        <v>19254.14</v>
      </c>
      <c r="H317" s="13">
        <v>286557.2</v>
      </c>
    </row>
    <row r="318" spans="1:8" x14ac:dyDescent="0.2">
      <c r="A318">
        <v>64074</v>
      </c>
      <c r="B318" t="s">
        <v>433</v>
      </c>
      <c r="C318" s="13">
        <v>1107.8352</v>
      </c>
      <c r="F318">
        <v>0</v>
      </c>
      <c r="G318" s="13">
        <v>109755.59</v>
      </c>
      <c r="H318" s="13">
        <v>1633479.9</v>
      </c>
    </row>
    <row r="319" spans="1:8" x14ac:dyDescent="0.2">
      <c r="A319">
        <v>64075</v>
      </c>
      <c r="B319" t="s">
        <v>434</v>
      </c>
      <c r="C319" s="13">
        <v>3221.3971999999999</v>
      </c>
      <c r="F319">
        <v>0</v>
      </c>
      <c r="G319" s="13">
        <v>319150.67</v>
      </c>
      <c r="H319" s="13">
        <v>4749882.9800000004</v>
      </c>
    </row>
    <row r="320" spans="1:8" x14ac:dyDescent="0.2">
      <c r="A320">
        <v>65096</v>
      </c>
      <c r="B320" t="s">
        <v>435</v>
      </c>
      <c r="C320">
        <v>140.41730000000001</v>
      </c>
      <c r="F320">
        <v>0</v>
      </c>
      <c r="G320" s="13">
        <v>13911.44</v>
      </c>
      <c r="H320" s="13">
        <v>207042.38</v>
      </c>
    </row>
    <row r="321" spans="1:8" x14ac:dyDescent="0.2">
      <c r="A321">
        <v>65098</v>
      </c>
      <c r="B321" t="s">
        <v>436</v>
      </c>
      <c r="C321">
        <v>295.06279999999998</v>
      </c>
      <c r="F321">
        <v>0</v>
      </c>
      <c r="G321" s="13">
        <v>29232.5</v>
      </c>
      <c r="H321" s="13">
        <v>435063.95</v>
      </c>
    </row>
    <row r="322" spans="1:8" x14ac:dyDescent="0.2">
      <c r="A322">
        <v>66102</v>
      </c>
      <c r="B322" t="s">
        <v>437</v>
      </c>
      <c r="C322" s="13">
        <v>1918.6431</v>
      </c>
      <c r="F322">
        <v>0</v>
      </c>
      <c r="G322" s="13">
        <v>190084.05</v>
      </c>
      <c r="H322" s="13">
        <v>2828999.23</v>
      </c>
    </row>
    <row r="323" spans="1:8" x14ac:dyDescent="0.2">
      <c r="A323">
        <v>66103</v>
      </c>
      <c r="B323" t="s">
        <v>438</v>
      </c>
      <c r="C323">
        <v>178.59809999999999</v>
      </c>
      <c r="F323">
        <v>0</v>
      </c>
      <c r="G323" s="13">
        <v>17694.09</v>
      </c>
      <c r="H323" s="13">
        <v>263339.17</v>
      </c>
    </row>
    <row r="324" spans="1:8" x14ac:dyDescent="0.2">
      <c r="A324">
        <v>66104</v>
      </c>
      <c r="B324" t="s">
        <v>439</v>
      </c>
      <c r="C324">
        <v>249.08940000000001</v>
      </c>
      <c r="F324">
        <v>0</v>
      </c>
      <c r="G324" s="13">
        <v>24677.82</v>
      </c>
      <c r="H324" s="13">
        <v>367277.13</v>
      </c>
    </row>
    <row r="325" spans="1:8" x14ac:dyDescent="0.2">
      <c r="A325">
        <v>66105</v>
      </c>
      <c r="B325" t="s">
        <v>440</v>
      </c>
      <c r="C325" s="13">
        <v>1902.4474</v>
      </c>
      <c r="F325">
        <v>0</v>
      </c>
      <c r="G325" s="13">
        <v>188479.51</v>
      </c>
      <c r="H325" s="13">
        <v>2805119.01</v>
      </c>
    </row>
    <row r="326" spans="1:8" x14ac:dyDescent="0.2">
      <c r="A326">
        <v>66107</v>
      </c>
      <c r="B326" t="s">
        <v>441</v>
      </c>
      <c r="C326">
        <v>687.47349999999994</v>
      </c>
      <c r="F326">
        <v>0</v>
      </c>
      <c r="G326" s="13">
        <v>68109.460000000006</v>
      </c>
      <c r="H326" s="13">
        <v>1013665.33</v>
      </c>
    </row>
    <row r="327" spans="1:8" x14ac:dyDescent="0.2">
      <c r="A327">
        <v>67055</v>
      </c>
      <c r="B327" t="s">
        <v>442</v>
      </c>
      <c r="C327" s="13">
        <v>1000.7871</v>
      </c>
      <c r="F327">
        <v>0</v>
      </c>
      <c r="G327" s="13">
        <v>99150.11</v>
      </c>
      <c r="H327" s="13">
        <v>1475639.71</v>
      </c>
    </row>
    <row r="328" spans="1:8" x14ac:dyDescent="0.2">
      <c r="A328">
        <v>67061</v>
      </c>
      <c r="B328" t="s">
        <v>443</v>
      </c>
      <c r="C328">
        <v>827.32629999999995</v>
      </c>
      <c r="F328">
        <v>0</v>
      </c>
      <c r="G328" s="13">
        <v>81964.98</v>
      </c>
      <c r="H328" s="13">
        <v>1219875.3799999999</v>
      </c>
    </row>
    <row r="329" spans="1:8" x14ac:dyDescent="0.2">
      <c r="A329">
        <v>68070</v>
      </c>
      <c r="B329" t="s">
        <v>444</v>
      </c>
      <c r="C329" s="13">
        <v>1306.1320000000001</v>
      </c>
      <c r="F329">
        <v>0</v>
      </c>
      <c r="G329" s="13">
        <v>129401.27</v>
      </c>
      <c r="H329" s="13">
        <v>1925864.39</v>
      </c>
    </row>
    <row r="330" spans="1:8" x14ac:dyDescent="0.2">
      <c r="A330">
        <v>68071</v>
      </c>
      <c r="B330" t="s">
        <v>445</v>
      </c>
      <c r="C330">
        <v>99.184399999999997</v>
      </c>
      <c r="F330">
        <v>0</v>
      </c>
      <c r="G330" s="13">
        <v>9826.41</v>
      </c>
      <c r="H330" s="13">
        <v>146245.32999999999</v>
      </c>
    </row>
    <row r="331" spans="1:8" x14ac:dyDescent="0.2">
      <c r="A331">
        <v>68072</v>
      </c>
      <c r="B331" t="s">
        <v>446</v>
      </c>
      <c r="C331">
        <v>46.040700000000001</v>
      </c>
      <c r="F331">
        <v>0</v>
      </c>
      <c r="G331" s="13">
        <v>4561.3500000000004</v>
      </c>
      <c r="H331" s="13">
        <v>67886.05</v>
      </c>
    </row>
    <row r="332" spans="1:8" x14ac:dyDescent="0.2">
      <c r="A332">
        <v>68073</v>
      </c>
      <c r="B332" t="s">
        <v>447</v>
      </c>
      <c r="C332">
        <v>575.83209999999997</v>
      </c>
      <c r="F332">
        <v>0</v>
      </c>
      <c r="G332" s="13">
        <v>57048.91</v>
      </c>
      <c r="H332" s="13">
        <v>849052.42</v>
      </c>
    </row>
    <row r="333" spans="1:8" x14ac:dyDescent="0.2">
      <c r="A333">
        <v>68074</v>
      </c>
      <c r="B333" t="s">
        <v>448</v>
      </c>
      <c r="C333">
        <v>193.28649999999999</v>
      </c>
      <c r="F333">
        <v>0</v>
      </c>
      <c r="G333" s="13">
        <v>19149.3</v>
      </c>
      <c r="H333" s="13">
        <v>284996.90999999997</v>
      </c>
    </row>
    <row r="334" spans="1:8" x14ac:dyDescent="0.2">
      <c r="A334">
        <v>68075</v>
      </c>
      <c r="B334" t="s">
        <v>449</v>
      </c>
      <c r="C334">
        <v>69.361400000000003</v>
      </c>
      <c r="F334">
        <v>0</v>
      </c>
      <c r="G334" s="13">
        <v>6871.78</v>
      </c>
      <c r="H334" s="13">
        <v>102271.94</v>
      </c>
    </row>
    <row r="335" spans="1:8" x14ac:dyDescent="0.2">
      <c r="A335">
        <v>69104</v>
      </c>
      <c r="B335" t="s">
        <v>450</v>
      </c>
      <c r="C335">
        <v>35.3399</v>
      </c>
      <c r="F335">
        <v>0</v>
      </c>
      <c r="G335" s="13">
        <v>3501.2</v>
      </c>
      <c r="H335" s="13">
        <v>52107.95</v>
      </c>
    </row>
    <row r="336" spans="1:8" x14ac:dyDescent="0.2">
      <c r="A336">
        <v>69106</v>
      </c>
      <c r="B336" t="s">
        <v>451</v>
      </c>
      <c r="C336">
        <v>718.22220000000004</v>
      </c>
      <c r="F336">
        <v>0</v>
      </c>
      <c r="G336" s="13">
        <v>71155.8</v>
      </c>
      <c r="H336" s="13">
        <v>1059003.6499999999</v>
      </c>
    </row>
    <row r="337" spans="1:8" x14ac:dyDescent="0.2">
      <c r="A337">
        <v>69107</v>
      </c>
      <c r="B337" t="s">
        <v>452</v>
      </c>
      <c r="C337">
        <v>65.037800000000004</v>
      </c>
      <c r="F337">
        <v>0</v>
      </c>
      <c r="G337" s="13">
        <v>6443.43</v>
      </c>
      <c r="H337" s="13">
        <v>95896.88</v>
      </c>
    </row>
    <row r="338" spans="1:8" x14ac:dyDescent="0.2">
      <c r="A338">
        <v>69108</v>
      </c>
      <c r="B338" t="s">
        <v>453</v>
      </c>
      <c r="C338">
        <v>169.90100000000001</v>
      </c>
      <c r="F338">
        <v>0</v>
      </c>
      <c r="G338" s="13">
        <v>16832.45</v>
      </c>
      <c r="H338" s="13">
        <v>250515.48</v>
      </c>
    </row>
    <row r="339" spans="1:8" x14ac:dyDescent="0.2">
      <c r="A339">
        <v>69109</v>
      </c>
      <c r="B339" t="s">
        <v>454</v>
      </c>
      <c r="C339">
        <v>401.9776</v>
      </c>
      <c r="F339">
        <v>0</v>
      </c>
      <c r="G339" s="13">
        <v>39824.78</v>
      </c>
      <c r="H339" s="13">
        <v>592707.59</v>
      </c>
    </row>
    <row r="340" spans="1:8" x14ac:dyDescent="0.2">
      <c r="A340">
        <v>70092</v>
      </c>
      <c r="B340" t="s">
        <v>455</v>
      </c>
      <c r="C340">
        <v>286.79039999999998</v>
      </c>
      <c r="F340">
        <v>0</v>
      </c>
      <c r="G340" s="13">
        <v>28412.93</v>
      </c>
      <c r="H340" s="13">
        <v>422866.46</v>
      </c>
    </row>
    <row r="341" spans="1:8" x14ac:dyDescent="0.2">
      <c r="A341">
        <v>70093</v>
      </c>
      <c r="B341" t="s">
        <v>456</v>
      </c>
      <c r="C341" s="13">
        <v>1068.1965</v>
      </c>
      <c r="F341">
        <v>0</v>
      </c>
      <c r="G341" s="13">
        <v>105828.5</v>
      </c>
      <c r="H341" s="13">
        <v>1575033.46</v>
      </c>
    </row>
    <row r="342" spans="1:8" x14ac:dyDescent="0.2">
      <c r="A342">
        <v>71091</v>
      </c>
      <c r="B342" t="s">
        <v>457</v>
      </c>
      <c r="C342">
        <v>845.54300000000001</v>
      </c>
      <c r="F342">
        <v>0</v>
      </c>
      <c r="G342" s="13">
        <v>83769.740000000005</v>
      </c>
      <c r="H342" s="13">
        <v>1246735.51</v>
      </c>
    </row>
    <row r="343" spans="1:8" x14ac:dyDescent="0.2">
      <c r="A343">
        <v>71092</v>
      </c>
      <c r="B343" t="s">
        <v>458</v>
      </c>
      <c r="C343" s="13">
        <v>1223.4097999999999</v>
      </c>
      <c r="F343">
        <v>0</v>
      </c>
      <c r="G343" s="13">
        <v>121205.81</v>
      </c>
      <c r="H343" s="13">
        <v>1803892.23</v>
      </c>
    </row>
    <row r="344" spans="1:8" x14ac:dyDescent="0.2">
      <c r="A344">
        <v>72066</v>
      </c>
      <c r="B344" t="s">
        <v>459</v>
      </c>
      <c r="C344">
        <v>163.54329999999999</v>
      </c>
      <c r="F344">
        <v>0</v>
      </c>
      <c r="G344" s="13">
        <v>16202.58</v>
      </c>
      <c r="H344" s="13">
        <v>241141.18</v>
      </c>
    </row>
    <row r="345" spans="1:8" x14ac:dyDescent="0.2">
      <c r="A345">
        <v>72068</v>
      </c>
      <c r="B345" t="s">
        <v>460</v>
      </c>
      <c r="C345">
        <v>687.577</v>
      </c>
      <c r="F345">
        <v>0</v>
      </c>
      <c r="G345" s="13">
        <v>68119.710000000006</v>
      </c>
      <c r="H345" s="13">
        <v>1013817.94</v>
      </c>
    </row>
    <row r="346" spans="1:8" x14ac:dyDescent="0.2">
      <c r="A346">
        <v>72073</v>
      </c>
      <c r="B346" t="s">
        <v>461</v>
      </c>
      <c r="C346">
        <v>234.09200000000001</v>
      </c>
      <c r="F346">
        <v>0</v>
      </c>
      <c r="G346" s="13">
        <v>23191.99</v>
      </c>
      <c r="H346" s="13">
        <v>345163.77</v>
      </c>
    </row>
    <row r="347" spans="1:8" x14ac:dyDescent="0.2">
      <c r="A347">
        <v>72074</v>
      </c>
      <c r="B347" t="s">
        <v>462</v>
      </c>
      <c r="C347" s="13">
        <v>1311.9962</v>
      </c>
      <c r="F347">
        <v>0</v>
      </c>
      <c r="G347" s="13">
        <v>129982.25</v>
      </c>
      <c r="H347" s="13">
        <v>1934511.03</v>
      </c>
    </row>
    <row r="348" spans="1:8" x14ac:dyDescent="0.2">
      <c r="A348">
        <v>73099</v>
      </c>
      <c r="B348" t="s">
        <v>463</v>
      </c>
      <c r="C348" s="13">
        <v>1509.1614999999999</v>
      </c>
      <c r="F348">
        <v>0</v>
      </c>
      <c r="G348" s="13">
        <v>149515.84</v>
      </c>
      <c r="H348" s="13">
        <v>2225227.15</v>
      </c>
    </row>
    <row r="349" spans="1:8" x14ac:dyDescent="0.2">
      <c r="A349">
        <v>73102</v>
      </c>
      <c r="B349" t="s">
        <v>464</v>
      </c>
      <c r="C349">
        <v>761.68740000000003</v>
      </c>
      <c r="F349">
        <v>0</v>
      </c>
      <c r="G349" s="13">
        <v>75461.990000000005</v>
      </c>
      <c r="H349" s="13">
        <v>1123092.18</v>
      </c>
    </row>
    <row r="350" spans="1:8" x14ac:dyDescent="0.2">
      <c r="A350">
        <v>73105</v>
      </c>
      <c r="B350" t="s">
        <v>465</v>
      </c>
      <c r="C350">
        <v>147.67619999999999</v>
      </c>
      <c r="F350">
        <v>0</v>
      </c>
      <c r="G350" s="13">
        <v>14630.6</v>
      </c>
      <c r="H350" s="13">
        <v>217745.48</v>
      </c>
    </row>
    <row r="351" spans="1:8" x14ac:dyDescent="0.2">
      <c r="A351">
        <v>73106</v>
      </c>
      <c r="B351" t="s">
        <v>466</v>
      </c>
      <c r="C351" s="13">
        <v>1420.8669</v>
      </c>
      <c r="F351">
        <v>0</v>
      </c>
      <c r="G351" s="13">
        <v>140768.29999999999</v>
      </c>
      <c r="H351" s="13">
        <v>2095038.6</v>
      </c>
    </row>
    <row r="352" spans="1:8" x14ac:dyDescent="0.2">
      <c r="A352">
        <v>73108</v>
      </c>
      <c r="B352" t="s">
        <v>735</v>
      </c>
      <c r="C352" s="13">
        <v>5163.9179000000004</v>
      </c>
      <c r="F352">
        <v>0</v>
      </c>
      <c r="G352" s="13">
        <v>511600.32</v>
      </c>
      <c r="H352" s="13">
        <v>7614089.2300000004</v>
      </c>
    </row>
    <row r="353" spans="1:8" x14ac:dyDescent="0.2">
      <c r="A353">
        <v>74187</v>
      </c>
      <c r="B353" t="s">
        <v>468</v>
      </c>
      <c r="C353">
        <v>202.15629999999999</v>
      </c>
      <c r="F353">
        <v>0</v>
      </c>
      <c r="G353" s="13">
        <v>20028.05</v>
      </c>
      <c r="H353" s="13">
        <v>298075.24</v>
      </c>
    </row>
    <row r="354" spans="1:8" x14ac:dyDescent="0.2">
      <c r="A354">
        <v>74190</v>
      </c>
      <c r="B354" t="s">
        <v>469</v>
      </c>
      <c r="C354">
        <v>220.39580000000001</v>
      </c>
      <c r="F354">
        <v>0</v>
      </c>
      <c r="G354" s="13">
        <v>21835.08</v>
      </c>
      <c r="H354" s="13">
        <v>324969.01</v>
      </c>
    </row>
    <row r="355" spans="1:8" x14ac:dyDescent="0.2">
      <c r="A355">
        <v>74194</v>
      </c>
      <c r="B355" t="s">
        <v>470</v>
      </c>
      <c r="C355">
        <v>187.56290000000001</v>
      </c>
      <c r="F355">
        <v>0</v>
      </c>
      <c r="G355" s="13">
        <v>18582.259999999998</v>
      </c>
      <c r="H355" s="13">
        <v>276557.59000000003</v>
      </c>
    </row>
    <row r="356" spans="1:8" x14ac:dyDescent="0.2">
      <c r="A356">
        <v>74195</v>
      </c>
      <c r="B356" t="s">
        <v>471</v>
      </c>
      <c r="C356">
        <v>126.1468</v>
      </c>
      <c r="F356">
        <v>0</v>
      </c>
      <c r="G356" s="13">
        <v>12497.63</v>
      </c>
      <c r="H356" s="13">
        <v>186000.82</v>
      </c>
    </row>
    <row r="357" spans="1:8" x14ac:dyDescent="0.2">
      <c r="A357">
        <v>74197</v>
      </c>
      <c r="B357" t="s">
        <v>472</v>
      </c>
      <c r="C357">
        <v>199.0916</v>
      </c>
      <c r="F357">
        <v>0</v>
      </c>
      <c r="G357" s="13">
        <v>19724.43</v>
      </c>
      <c r="H357" s="13">
        <v>293556.40999999997</v>
      </c>
    </row>
    <row r="358" spans="1:8" x14ac:dyDescent="0.2">
      <c r="A358">
        <v>74201</v>
      </c>
      <c r="B358" t="s">
        <v>473</v>
      </c>
      <c r="C358" s="13">
        <v>1304.7577000000001</v>
      </c>
      <c r="F358">
        <v>0</v>
      </c>
      <c r="G358" s="13">
        <v>129265.12</v>
      </c>
      <c r="H358" s="13">
        <v>1923838.01</v>
      </c>
    </row>
    <row r="359" spans="1:8" x14ac:dyDescent="0.2">
      <c r="A359">
        <v>74202</v>
      </c>
      <c r="B359" t="s">
        <v>474</v>
      </c>
      <c r="C359">
        <v>151.83760000000001</v>
      </c>
      <c r="F359">
        <v>0</v>
      </c>
      <c r="G359" s="13">
        <v>15042.87</v>
      </c>
      <c r="H359" s="13">
        <v>223881.37</v>
      </c>
    </row>
    <row r="360" spans="1:8" x14ac:dyDescent="0.2">
      <c r="A360">
        <v>75084</v>
      </c>
      <c r="B360" t="s">
        <v>475</v>
      </c>
      <c r="C360">
        <v>150.38319999999999</v>
      </c>
      <c r="F360">
        <v>0</v>
      </c>
      <c r="G360" s="13">
        <v>14898.78</v>
      </c>
      <c r="H360" s="13">
        <v>221736.89</v>
      </c>
    </row>
    <row r="361" spans="1:8" x14ac:dyDescent="0.2">
      <c r="A361">
        <v>75085</v>
      </c>
      <c r="B361" t="s">
        <v>476</v>
      </c>
      <c r="C361">
        <v>739.274</v>
      </c>
      <c r="D361" t="s">
        <v>715</v>
      </c>
      <c r="F361">
        <v>0</v>
      </c>
      <c r="G361" s="13">
        <v>73241.45</v>
      </c>
      <c r="H361" s="13">
        <v>1089992.24</v>
      </c>
    </row>
    <row r="362" spans="1:8" x14ac:dyDescent="0.2">
      <c r="A362">
        <v>75086</v>
      </c>
      <c r="B362" t="s">
        <v>477</v>
      </c>
      <c r="C362">
        <v>212.00810000000001</v>
      </c>
      <c r="F362">
        <v>0</v>
      </c>
      <c r="G362" s="13">
        <v>21004.09</v>
      </c>
      <c r="H362" s="13">
        <v>312601.52</v>
      </c>
    </row>
    <row r="363" spans="1:8" x14ac:dyDescent="0.2">
      <c r="A363">
        <v>75087</v>
      </c>
      <c r="B363" t="s">
        <v>478</v>
      </c>
      <c r="C363">
        <v>595.37810000000002</v>
      </c>
      <c r="F363">
        <v>0</v>
      </c>
      <c r="G363" s="13">
        <v>58985.37</v>
      </c>
      <c r="H363" s="13">
        <v>877872.59</v>
      </c>
    </row>
    <row r="364" spans="1:8" x14ac:dyDescent="0.2">
      <c r="A364">
        <v>76081</v>
      </c>
      <c r="B364" t="s">
        <v>479</v>
      </c>
      <c r="C364">
        <v>120.72029999999999</v>
      </c>
      <c r="F364">
        <v>0</v>
      </c>
      <c r="G364" s="13">
        <v>11960.02</v>
      </c>
      <c r="H364" s="13">
        <v>177999.57</v>
      </c>
    </row>
    <row r="365" spans="1:8" x14ac:dyDescent="0.2">
      <c r="A365">
        <v>76082</v>
      </c>
      <c r="B365" t="s">
        <v>480</v>
      </c>
      <c r="C365">
        <v>621.0059</v>
      </c>
      <c r="F365">
        <v>0</v>
      </c>
      <c r="G365" s="13">
        <v>61524.37</v>
      </c>
      <c r="H365" s="13">
        <v>915660.24</v>
      </c>
    </row>
    <row r="366" spans="1:8" x14ac:dyDescent="0.2">
      <c r="A366">
        <v>76083</v>
      </c>
      <c r="B366" t="s">
        <v>481</v>
      </c>
      <c r="C366">
        <v>739.57129999999995</v>
      </c>
      <c r="F366">
        <v>0</v>
      </c>
      <c r="G366" s="13">
        <v>73270.899999999994</v>
      </c>
      <c r="H366" s="13">
        <v>1090482.45</v>
      </c>
    </row>
    <row r="367" spans="1:8" x14ac:dyDescent="0.2">
      <c r="A367">
        <v>77100</v>
      </c>
      <c r="B367" t="s">
        <v>482</v>
      </c>
      <c r="C367">
        <v>68.582499999999996</v>
      </c>
      <c r="F367">
        <v>0</v>
      </c>
      <c r="G367" s="13">
        <v>6794.61</v>
      </c>
      <c r="H367" s="13">
        <v>101123.46</v>
      </c>
    </row>
    <row r="368" spans="1:8" x14ac:dyDescent="0.2">
      <c r="A368">
        <v>77101</v>
      </c>
      <c r="B368" t="s">
        <v>483</v>
      </c>
      <c r="C368">
        <v>378.62860000000001</v>
      </c>
      <c r="F368">
        <v>0</v>
      </c>
      <c r="G368" s="13">
        <v>37511.54</v>
      </c>
      <c r="H368" s="13">
        <v>558279.97</v>
      </c>
    </row>
    <row r="369" spans="1:8" x14ac:dyDescent="0.2">
      <c r="A369">
        <v>77102</v>
      </c>
      <c r="B369" t="s">
        <v>484</v>
      </c>
      <c r="C369">
        <v>701.50739999999996</v>
      </c>
      <c r="F369">
        <v>0</v>
      </c>
      <c r="G369" s="13">
        <v>69499.83</v>
      </c>
      <c r="H369" s="13">
        <v>1034358.03</v>
      </c>
    </row>
    <row r="370" spans="1:8" x14ac:dyDescent="0.2">
      <c r="A370">
        <v>77103</v>
      </c>
      <c r="B370" t="s">
        <v>485</v>
      </c>
      <c r="C370">
        <v>267.75439999999998</v>
      </c>
      <c r="F370">
        <v>0</v>
      </c>
      <c r="G370" s="13">
        <v>26527</v>
      </c>
      <c r="H370" s="13">
        <v>394798.28</v>
      </c>
    </row>
    <row r="371" spans="1:8" x14ac:dyDescent="0.2">
      <c r="A371">
        <v>77104</v>
      </c>
      <c r="B371" t="s">
        <v>486</v>
      </c>
      <c r="C371">
        <v>89.956699999999998</v>
      </c>
      <c r="F371">
        <v>0</v>
      </c>
      <c r="G371" s="13">
        <v>8912.2000000000007</v>
      </c>
      <c r="H371" s="13">
        <v>132639.28</v>
      </c>
    </row>
    <row r="372" spans="1:8" x14ac:dyDescent="0.2">
      <c r="A372">
        <v>78001</v>
      </c>
      <c r="B372" t="s">
        <v>487</v>
      </c>
      <c r="C372">
        <v>220.37370000000001</v>
      </c>
      <c r="F372">
        <v>0</v>
      </c>
      <c r="G372" s="13">
        <v>21832.89</v>
      </c>
      <c r="H372" s="13">
        <v>324936.42</v>
      </c>
    </row>
    <row r="373" spans="1:8" x14ac:dyDescent="0.2">
      <c r="A373">
        <v>78002</v>
      </c>
      <c r="B373" t="s">
        <v>488</v>
      </c>
      <c r="C373">
        <v>662.12649999999996</v>
      </c>
      <c r="F373">
        <v>0</v>
      </c>
      <c r="G373" s="13">
        <v>65598.28</v>
      </c>
      <c r="H373" s="13">
        <v>976291.71</v>
      </c>
    </row>
    <row r="374" spans="1:8" x14ac:dyDescent="0.2">
      <c r="A374">
        <v>78003</v>
      </c>
      <c r="B374" t="s">
        <v>489</v>
      </c>
      <c r="C374">
        <v>153.7841</v>
      </c>
      <c r="F374">
        <v>0</v>
      </c>
      <c r="G374" s="13">
        <v>15235.72</v>
      </c>
      <c r="H374" s="13">
        <v>226751.45</v>
      </c>
    </row>
    <row r="375" spans="1:8" x14ac:dyDescent="0.2">
      <c r="A375">
        <v>78004</v>
      </c>
      <c r="B375" t="s">
        <v>490</v>
      </c>
      <c r="C375">
        <v>143.7371</v>
      </c>
      <c r="F375">
        <v>0</v>
      </c>
      <c r="G375" s="13">
        <v>14240.34</v>
      </c>
      <c r="H375" s="13">
        <v>211937.36</v>
      </c>
    </row>
    <row r="376" spans="1:8" x14ac:dyDescent="0.2">
      <c r="A376">
        <v>78005</v>
      </c>
      <c r="B376" t="s">
        <v>491</v>
      </c>
      <c r="C376">
        <v>598.74300000000005</v>
      </c>
      <c r="F376">
        <v>0</v>
      </c>
      <c r="G376" s="13">
        <v>59318.74</v>
      </c>
      <c r="H376" s="13">
        <v>882834.06</v>
      </c>
    </row>
    <row r="377" spans="1:8" x14ac:dyDescent="0.2">
      <c r="A377">
        <v>78009</v>
      </c>
      <c r="B377" t="s">
        <v>492</v>
      </c>
      <c r="C377">
        <v>153.25319999999999</v>
      </c>
      <c r="F377">
        <v>0</v>
      </c>
      <c r="G377" s="13">
        <v>15183.12</v>
      </c>
      <c r="H377" s="13">
        <v>225968.65</v>
      </c>
    </row>
    <row r="378" spans="1:8" x14ac:dyDescent="0.2">
      <c r="A378">
        <v>78012</v>
      </c>
      <c r="B378" t="s">
        <v>493</v>
      </c>
      <c r="C378">
        <v>949.09749999999997</v>
      </c>
      <c r="F378">
        <v>0</v>
      </c>
      <c r="G378" s="13">
        <v>94029.11</v>
      </c>
      <c r="H378" s="13">
        <v>1399424.47</v>
      </c>
    </row>
    <row r="379" spans="1:8" x14ac:dyDescent="0.2">
      <c r="A379">
        <v>78013</v>
      </c>
      <c r="B379" t="s">
        <v>671</v>
      </c>
      <c r="C379">
        <v>0</v>
      </c>
      <c r="F379">
        <v>0</v>
      </c>
      <c r="G379">
        <v>0</v>
      </c>
      <c r="H379">
        <v>0</v>
      </c>
    </row>
    <row r="380" spans="1:8" x14ac:dyDescent="0.2">
      <c r="A380">
        <v>79077</v>
      </c>
      <c r="B380" t="s">
        <v>494</v>
      </c>
      <c r="C380" s="13">
        <v>2063.3175000000001</v>
      </c>
      <c r="F380">
        <v>0</v>
      </c>
      <c r="G380" s="13">
        <v>204417.25</v>
      </c>
      <c r="H380" s="13">
        <v>3042318.61</v>
      </c>
    </row>
    <row r="381" spans="1:8" x14ac:dyDescent="0.2">
      <c r="A381">
        <v>79078</v>
      </c>
      <c r="B381" t="s">
        <v>495</v>
      </c>
      <c r="C381">
        <v>80.531499999999994</v>
      </c>
      <c r="F381">
        <v>0</v>
      </c>
      <c r="G381" s="13">
        <v>7978.43</v>
      </c>
      <c r="H381" s="13">
        <v>118742.02</v>
      </c>
    </row>
    <row r="382" spans="1:8" x14ac:dyDescent="0.2">
      <c r="A382">
        <v>80116</v>
      </c>
      <c r="B382" t="s">
        <v>496</v>
      </c>
      <c r="C382">
        <v>293.9932</v>
      </c>
      <c r="F382">
        <v>0</v>
      </c>
      <c r="G382" s="13">
        <v>29126.53</v>
      </c>
      <c r="H382" s="13">
        <v>433486.84</v>
      </c>
    </row>
    <row r="383" spans="1:8" x14ac:dyDescent="0.2">
      <c r="A383">
        <v>80118</v>
      </c>
      <c r="B383" t="s">
        <v>497</v>
      </c>
      <c r="C383">
        <v>306.00099999999998</v>
      </c>
      <c r="F383">
        <v>0</v>
      </c>
      <c r="G383" s="13">
        <v>30316.17</v>
      </c>
      <c r="H383" s="13">
        <v>451192.09</v>
      </c>
    </row>
    <row r="384" spans="1:8" x14ac:dyDescent="0.2">
      <c r="A384">
        <v>80119</v>
      </c>
      <c r="B384" t="s">
        <v>498</v>
      </c>
      <c r="C384">
        <v>516.65890000000002</v>
      </c>
      <c r="F384">
        <v>0</v>
      </c>
      <c r="G384" s="13">
        <v>51186.5</v>
      </c>
      <c r="H384" s="13">
        <v>761802.78</v>
      </c>
    </row>
    <row r="385" spans="1:8" x14ac:dyDescent="0.2">
      <c r="A385">
        <v>80121</v>
      </c>
      <c r="B385" t="s">
        <v>499</v>
      </c>
      <c r="C385">
        <v>373.89350000000002</v>
      </c>
      <c r="F385">
        <v>0</v>
      </c>
      <c r="G385" s="13">
        <v>37042.42</v>
      </c>
      <c r="H385" s="13">
        <v>551298.16</v>
      </c>
    </row>
    <row r="386" spans="1:8" x14ac:dyDescent="0.2">
      <c r="A386">
        <v>80122</v>
      </c>
      <c r="B386" t="s">
        <v>500</v>
      </c>
      <c r="C386">
        <v>166.2405</v>
      </c>
      <c r="F386">
        <v>0</v>
      </c>
      <c r="G386" s="13">
        <v>16469.8</v>
      </c>
      <c r="H386" s="13">
        <v>245118.15</v>
      </c>
    </row>
    <row r="387" spans="1:8" x14ac:dyDescent="0.2">
      <c r="A387">
        <v>80125</v>
      </c>
      <c r="B387" t="s">
        <v>501</v>
      </c>
      <c r="C387" s="13">
        <v>5100.2965999999997</v>
      </c>
      <c r="F387">
        <v>0</v>
      </c>
      <c r="G387" s="13">
        <v>505297.23</v>
      </c>
      <c r="H387" s="13">
        <v>7520280.9500000002</v>
      </c>
    </row>
    <row r="388" spans="1:8" x14ac:dyDescent="0.2">
      <c r="A388">
        <v>81094</v>
      </c>
      <c r="B388" t="s">
        <v>502</v>
      </c>
      <c r="C388" s="13">
        <v>1695.2357</v>
      </c>
      <c r="D388" t="s">
        <v>715</v>
      </c>
      <c r="F388">
        <v>0</v>
      </c>
      <c r="G388" s="13">
        <v>167950.6</v>
      </c>
      <c r="H388" s="13">
        <v>2499364.11</v>
      </c>
    </row>
    <row r="389" spans="1:8" x14ac:dyDescent="0.2">
      <c r="A389">
        <v>81095</v>
      </c>
      <c r="B389" t="s">
        <v>503</v>
      </c>
      <c r="C389">
        <v>400.5496</v>
      </c>
      <c r="F389">
        <v>0</v>
      </c>
      <c r="G389" s="13">
        <v>39683.300000000003</v>
      </c>
      <c r="H389" s="13">
        <v>590602.03</v>
      </c>
    </row>
    <row r="390" spans="1:8" x14ac:dyDescent="0.2">
      <c r="A390">
        <v>81096</v>
      </c>
      <c r="B390" t="s">
        <v>504</v>
      </c>
      <c r="C390" s="13">
        <v>3881.0880999999999</v>
      </c>
      <c r="F390">
        <v>0</v>
      </c>
      <c r="G390" s="13">
        <v>384507.65</v>
      </c>
      <c r="H390" s="13">
        <v>5722583.4500000002</v>
      </c>
    </row>
    <row r="391" spans="1:8" x14ac:dyDescent="0.2">
      <c r="A391">
        <v>81097</v>
      </c>
      <c r="B391" t="s">
        <v>505</v>
      </c>
      <c r="C391">
        <v>234.2784</v>
      </c>
      <c r="F391">
        <v>0</v>
      </c>
      <c r="G391" s="13">
        <v>23210.46</v>
      </c>
      <c r="H391" s="13">
        <v>345438.61</v>
      </c>
    </row>
    <row r="392" spans="1:8" x14ac:dyDescent="0.2">
      <c r="A392">
        <v>82100</v>
      </c>
      <c r="B392" t="s">
        <v>506</v>
      </c>
      <c r="C392" s="13">
        <v>1272.9193</v>
      </c>
      <c r="F392">
        <v>0</v>
      </c>
      <c r="G392" s="13">
        <v>126110.82</v>
      </c>
      <c r="H392" s="13">
        <v>1876892.96</v>
      </c>
    </row>
    <row r="393" spans="1:8" x14ac:dyDescent="0.2">
      <c r="A393">
        <v>82101</v>
      </c>
      <c r="B393" t="s">
        <v>507</v>
      </c>
      <c r="C393">
        <v>406.4726</v>
      </c>
      <c r="F393">
        <v>0</v>
      </c>
      <c r="G393" s="13">
        <v>40270.1</v>
      </c>
      <c r="H393" s="13">
        <v>599335.37</v>
      </c>
    </row>
    <row r="394" spans="1:8" x14ac:dyDescent="0.2">
      <c r="A394">
        <v>82105</v>
      </c>
      <c r="B394" t="s">
        <v>508</v>
      </c>
      <c r="C394">
        <v>48.840699999999998</v>
      </c>
      <c r="F394">
        <v>0</v>
      </c>
      <c r="G394" s="13">
        <v>4838.75</v>
      </c>
      <c r="H394" s="13">
        <v>72014.59</v>
      </c>
    </row>
    <row r="395" spans="1:8" x14ac:dyDescent="0.2">
      <c r="A395">
        <v>82108</v>
      </c>
      <c r="B395" t="s">
        <v>509</v>
      </c>
      <c r="C395">
        <v>696.29240000000004</v>
      </c>
      <c r="F395">
        <v>0</v>
      </c>
      <c r="G395" s="13">
        <v>68983.17</v>
      </c>
      <c r="H395" s="13">
        <v>1026668.62</v>
      </c>
    </row>
    <row r="396" spans="1:8" x14ac:dyDescent="0.2">
      <c r="A396">
        <v>83001</v>
      </c>
      <c r="B396" t="s">
        <v>510</v>
      </c>
      <c r="C396">
        <v>561.38930000000005</v>
      </c>
      <c r="F396">
        <v>0</v>
      </c>
      <c r="G396" s="13">
        <v>55618.03</v>
      </c>
      <c r="H396" s="13">
        <v>827756.81</v>
      </c>
    </row>
    <row r="397" spans="1:8" x14ac:dyDescent="0.2">
      <c r="A397">
        <v>83002</v>
      </c>
      <c r="B397" t="s">
        <v>511</v>
      </c>
      <c r="C397">
        <v>638.26859999999999</v>
      </c>
      <c r="F397">
        <v>0</v>
      </c>
      <c r="G397" s="13">
        <v>63234.63</v>
      </c>
      <c r="H397" s="13">
        <v>941113.74</v>
      </c>
    </row>
    <row r="398" spans="1:8" x14ac:dyDescent="0.2">
      <c r="A398">
        <v>83003</v>
      </c>
      <c r="B398" t="s">
        <v>512</v>
      </c>
      <c r="C398" s="13">
        <v>3894.9612999999999</v>
      </c>
      <c r="F398">
        <v>0</v>
      </c>
      <c r="G398" s="13">
        <v>385882.1</v>
      </c>
      <c r="H398" s="13">
        <v>5743039.2000000002</v>
      </c>
    </row>
    <row r="399" spans="1:8" x14ac:dyDescent="0.2">
      <c r="A399">
        <v>83005</v>
      </c>
      <c r="B399" t="s">
        <v>513</v>
      </c>
      <c r="C399" s="13">
        <v>11288.3631</v>
      </c>
      <c r="F399">
        <v>0</v>
      </c>
      <c r="G399" s="13">
        <v>1118362.1299999999</v>
      </c>
      <c r="H399" s="13">
        <v>16644455.93</v>
      </c>
    </row>
    <row r="400" spans="1:8" x14ac:dyDescent="0.2">
      <c r="A400">
        <v>84001</v>
      </c>
      <c r="B400" t="s">
        <v>514</v>
      </c>
      <c r="C400" s="13">
        <v>2693.2777000000001</v>
      </c>
      <c r="F400">
        <v>0</v>
      </c>
      <c r="G400" s="13">
        <v>266828.75</v>
      </c>
      <c r="H400" s="13">
        <v>3971181.79</v>
      </c>
    </row>
    <row r="401" spans="1:8" x14ac:dyDescent="0.2">
      <c r="A401">
        <v>84002</v>
      </c>
      <c r="B401" t="s">
        <v>515</v>
      </c>
      <c r="C401">
        <v>399.09050000000002</v>
      </c>
      <c r="F401">
        <v>0</v>
      </c>
      <c r="G401" s="13">
        <v>39538.74</v>
      </c>
      <c r="H401" s="13">
        <v>588450.61</v>
      </c>
    </row>
    <row r="402" spans="1:8" x14ac:dyDescent="0.2">
      <c r="A402">
        <v>84003</v>
      </c>
      <c r="B402" t="s">
        <v>516</v>
      </c>
      <c r="C402">
        <v>271.10199999999998</v>
      </c>
      <c r="F402">
        <v>0</v>
      </c>
      <c r="G402" s="13">
        <v>26858.65</v>
      </c>
      <c r="H402" s="13">
        <v>399734.24</v>
      </c>
    </row>
    <row r="403" spans="1:8" x14ac:dyDescent="0.2">
      <c r="A403">
        <v>84004</v>
      </c>
      <c r="B403" t="s">
        <v>517</v>
      </c>
      <c r="C403">
        <v>383.97570000000002</v>
      </c>
      <c r="F403">
        <v>0</v>
      </c>
      <c r="G403" s="13">
        <v>38041.29</v>
      </c>
      <c r="H403" s="13">
        <v>566164.16</v>
      </c>
    </row>
    <row r="404" spans="1:8" x14ac:dyDescent="0.2">
      <c r="A404">
        <v>84005</v>
      </c>
      <c r="B404" t="s">
        <v>518</v>
      </c>
      <c r="C404">
        <v>544.75310000000002</v>
      </c>
      <c r="F404">
        <v>0</v>
      </c>
      <c r="G404" s="13">
        <v>53969.85</v>
      </c>
      <c r="H404" s="13">
        <v>803227.09</v>
      </c>
    </row>
    <row r="405" spans="1:8" x14ac:dyDescent="0.2">
      <c r="A405">
        <v>84006</v>
      </c>
      <c r="B405" t="s">
        <v>519</v>
      </c>
      <c r="C405">
        <v>770.77880000000005</v>
      </c>
      <c r="F405">
        <v>0</v>
      </c>
      <c r="G405" s="13">
        <v>76362.69</v>
      </c>
      <c r="H405" s="13">
        <v>1136497.26</v>
      </c>
    </row>
    <row r="406" spans="1:8" x14ac:dyDescent="0.2">
      <c r="A406">
        <v>85043</v>
      </c>
      <c r="B406" t="s">
        <v>520</v>
      </c>
      <c r="C406">
        <v>45.418100000000003</v>
      </c>
      <c r="F406">
        <v>0</v>
      </c>
      <c r="G406" s="13">
        <v>4499.67</v>
      </c>
      <c r="H406" s="13">
        <v>66968.039999999994</v>
      </c>
    </row>
    <row r="407" spans="1:8" x14ac:dyDescent="0.2">
      <c r="A407">
        <v>85044</v>
      </c>
      <c r="B407" t="s">
        <v>521</v>
      </c>
      <c r="C407">
        <v>456.24970000000002</v>
      </c>
      <c r="F407">
        <v>0</v>
      </c>
      <c r="G407" s="13">
        <v>45201.63</v>
      </c>
      <c r="H407" s="13">
        <v>672730.67</v>
      </c>
    </row>
    <row r="408" spans="1:8" x14ac:dyDescent="0.2">
      <c r="A408">
        <v>85045</v>
      </c>
      <c r="B408" t="s">
        <v>522</v>
      </c>
      <c r="C408">
        <v>614.70230000000004</v>
      </c>
      <c r="F408">
        <v>0</v>
      </c>
      <c r="G408" s="13">
        <v>60899.86</v>
      </c>
      <c r="H408" s="13">
        <v>906365.72</v>
      </c>
    </row>
    <row r="409" spans="1:8" x14ac:dyDescent="0.2">
      <c r="A409">
        <v>85046</v>
      </c>
      <c r="B409" t="s">
        <v>523</v>
      </c>
      <c r="C409" s="13">
        <v>4520.8280999999997</v>
      </c>
      <c r="F409">
        <v>0</v>
      </c>
      <c r="G409" s="13">
        <v>447888.05</v>
      </c>
      <c r="H409" s="13">
        <v>6665866.7300000004</v>
      </c>
    </row>
    <row r="410" spans="1:8" x14ac:dyDescent="0.2">
      <c r="A410">
        <v>85048</v>
      </c>
      <c r="B410" t="s">
        <v>524</v>
      </c>
      <c r="C410">
        <v>848.61239999999998</v>
      </c>
      <c r="F410">
        <v>0</v>
      </c>
      <c r="G410" s="13">
        <v>84073.83</v>
      </c>
      <c r="H410" s="13">
        <v>1251261.28</v>
      </c>
    </row>
    <row r="411" spans="1:8" x14ac:dyDescent="0.2">
      <c r="A411">
        <v>85049</v>
      </c>
      <c r="B411" t="s">
        <v>525</v>
      </c>
      <c r="C411">
        <v>525.75689999999997</v>
      </c>
      <c r="F411">
        <v>0</v>
      </c>
      <c r="G411" s="13">
        <v>52087.85</v>
      </c>
      <c r="H411" s="13">
        <v>775217.58</v>
      </c>
    </row>
    <row r="412" spans="1:8" x14ac:dyDescent="0.2">
      <c r="A412">
        <v>85050</v>
      </c>
      <c r="B412" t="s">
        <v>526</v>
      </c>
      <c r="C412" s="13">
        <v>1360.7345</v>
      </c>
      <c r="F412">
        <v>0</v>
      </c>
      <c r="G412" s="13">
        <v>134810.85999999999</v>
      </c>
      <c r="H412" s="13">
        <v>2006374.64</v>
      </c>
    </row>
    <row r="413" spans="1:8" x14ac:dyDescent="0.2">
      <c r="A413">
        <v>86100</v>
      </c>
      <c r="B413" t="s">
        <v>527</v>
      </c>
      <c r="C413">
        <v>648.10389999999995</v>
      </c>
      <c r="F413">
        <v>0</v>
      </c>
      <c r="G413" s="13">
        <v>64209.03</v>
      </c>
      <c r="H413" s="13">
        <v>955615.68</v>
      </c>
    </row>
    <row r="414" spans="1:8" x14ac:dyDescent="0.2">
      <c r="A414">
        <v>87083</v>
      </c>
      <c r="B414" t="s">
        <v>528</v>
      </c>
      <c r="C414">
        <v>809.65430000000003</v>
      </c>
      <c r="F414">
        <v>0</v>
      </c>
      <c r="G414" s="13">
        <v>80214.17</v>
      </c>
      <c r="H414" s="13">
        <v>1193818.3700000001</v>
      </c>
    </row>
    <row r="415" spans="1:8" x14ac:dyDescent="0.2">
      <c r="A415">
        <v>88072</v>
      </c>
      <c r="B415" t="s">
        <v>529</v>
      </c>
      <c r="C415">
        <v>303.35480000000001</v>
      </c>
      <c r="F415">
        <v>0</v>
      </c>
      <c r="G415" s="13">
        <v>30054</v>
      </c>
      <c r="H415" s="13">
        <v>447290.32</v>
      </c>
    </row>
    <row r="416" spans="1:8" x14ac:dyDescent="0.2">
      <c r="A416">
        <v>88073</v>
      </c>
      <c r="B416" t="s">
        <v>530</v>
      </c>
      <c r="C416">
        <v>123.5378</v>
      </c>
      <c r="F416">
        <v>0</v>
      </c>
      <c r="G416" s="13">
        <v>12239.15</v>
      </c>
      <c r="H416" s="13">
        <v>182153.91</v>
      </c>
    </row>
    <row r="417" spans="1:8" x14ac:dyDescent="0.2">
      <c r="A417">
        <v>88075</v>
      </c>
      <c r="B417" t="s">
        <v>531</v>
      </c>
      <c r="C417">
        <v>191.11279999999999</v>
      </c>
      <c r="F417">
        <v>0</v>
      </c>
      <c r="G417" s="13">
        <v>18933.95</v>
      </c>
      <c r="H417" s="13">
        <v>281791.84000000003</v>
      </c>
    </row>
    <row r="418" spans="1:8" x14ac:dyDescent="0.2">
      <c r="A418">
        <v>88080</v>
      </c>
      <c r="B418" t="s">
        <v>532</v>
      </c>
      <c r="C418">
        <v>621.34699999999998</v>
      </c>
      <c r="F418">
        <v>0</v>
      </c>
      <c r="G418" s="13">
        <v>61558.17</v>
      </c>
      <c r="H418" s="13">
        <v>916163.19</v>
      </c>
    </row>
    <row r="419" spans="1:8" x14ac:dyDescent="0.2">
      <c r="A419">
        <v>88081</v>
      </c>
      <c r="B419" t="s">
        <v>533</v>
      </c>
      <c r="C419" s="13">
        <v>2020.9283</v>
      </c>
      <c r="F419">
        <v>0</v>
      </c>
      <c r="G419" s="13">
        <v>200217.66</v>
      </c>
      <c r="H419" s="13">
        <v>2979816.62</v>
      </c>
    </row>
    <row r="420" spans="1:8" x14ac:dyDescent="0.2">
      <c r="A420">
        <v>89080</v>
      </c>
      <c r="B420" t="s">
        <v>534</v>
      </c>
      <c r="C420" s="13">
        <v>1051.3313000000001</v>
      </c>
      <c r="D420" t="s">
        <v>715</v>
      </c>
      <c r="F420">
        <v>0</v>
      </c>
      <c r="G420" s="13">
        <v>104157.63</v>
      </c>
      <c r="H420" s="13">
        <v>1548917.76</v>
      </c>
    </row>
    <row r="421" spans="1:8" x14ac:dyDescent="0.2">
      <c r="A421">
        <v>89087</v>
      </c>
      <c r="B421" t="s">
        <v>535</v>
      </c>
      <c r="C421">
        <v>286.08</v>
      </c>
      <c r="F421">
        <v>0</v>
      </c>
      <c r="G421" s="13">
        <v>28342.55</v>
      </c>
      <c r="H421" s="13">
        <v>421818.99</v>
      </c>
    </row>
    <row r="422" spans="1:8" x14ac:dyDescent="0.2">
      <c r="A422">
        <v>89088</v>
      </c>
      <c r="B422" t="s">
        <v>536</v>
      </c>
      <c r="C422">
        <v>208.51419999999999</v>
      </c>
      <c r="F422">
        <v>0</v>
      </c>
      <c r="G422" s="13">
        <v>20657.95</v>
      </c>
      <c r="H422" s="13">
        <v>307449.84000000003</v>
      </c>
    </row>
    <row r="423" spans="1:8" x14ac:dyDescent="0.2">
      <c r="A423">
        <v>89089</v>
      </c>
      <c r="B423" t="s">
        <v>537</v>
      </c>
      <c r="C423" s="13">
        <v>1418.0703000000001</v>
      </c>
      <c r="F423">
        <v>0</v>
      </c>
      <c r="G423" s="13">
        <v>140491.24</v>
      </c>
      <c r="H423" s="13">
        <v>2090915.08</v>
      </c>
    </row>
    <row r="424" spans="1:8" x14ac:dyDescent="0.2">
      <c r="A424">
        <v>90075</v>
      </c>
      <c r="B424" t="s">
        <v>538</v>
      </c>
      <c r="C424">
        <v>51.352600000000002</v>
      </c>
      <c r="F424">
        <v>0</v>
      </c>
      <c r="G424" s="13">
        <v>5087.6099999999997</v>
      </c>
      <c r="H424" s="13">
        <v>75718.34</v>
      </c>
    </row>
    <row r="425" spans="1:8" x14ac:dyDescent="0.2">
      <c r="A425">
        <v>90076</v>
      </c>
      <c r="B425" t="s">
        <v>539</v>
      </c>
      <c r="C425">
        <v>436.35500000000002</v>
      </c>
      <c r="F425">
        <v>0</v>
      </c>
      <c r="G425" s="13">
        <v>43230.62</v>
      </c>
      <c r="H425" s="13">
        <v>643396.35</v>
      </c>
    </row>
    <row r="426" spans="1:8" x14ac:dyDescent="0.2">
      <c r="A426">
        <v>90077</v>
      </c>
      <c r="B426" t="s">
        <v>540</v>
      </c>
      <c r="C426">
        <v>230.01419999999999</v>
      </c>
      <c r="F426">
        <v>0</v>
      </c>
      <c r="G426" s="13">
        <v>22788</v>
      </c>
      <c r="H426" s="13">
        <v>339151.14</v>
      </c>
    </row>
    <row r="427" spans="1:8" x14ac:dyDescent="0.2">
      <c r="A427">
        <v>90078</v>
      </c>
      <c r="B427" t="s">
        <v>541</v>
      </c>
      <c r="C427">
        <v>189.92420000000001</v>
      </c>
      <c r="F427">
        <v>0</v>
      </c>
      <c r="G427" s="13">
        <v>18816.189999999999</v>
      </c>
      <c r="H427" s="13">
        <v>280039.27</v>
      </c>
    </row>
    <row r="428" spans="1:8" x14ac:dyDescent="0.2">
      <c r="A428">
        <v>91091</v>
      </c>
      <c r="B428" t="s">
        <v>542</v>
      </c>
      <c r="C428">
        <v>380.33010000000002</v>
      </c>
      <c r="F428">
        <v>0</v>
      </c>
      <c r="G428" s="13">
        <v>37680.11</v>
      </c>
      <c r="H428" s="13">
        <v>560788.80000000005</v>
      </c>
    </row>
    <row r="429" spans="1:8" x14ac:dyDescent="0.2">
      <c r="A429">
        <v>91092</v>
      </c>
      <c r="B429" t="s">
        <v>543</v>
      </c>
      <c r="C429" s="13">
        <v>1539.2982999999999</v>
      </c>
      <c r="F429">
        <v>0</v>
      </c>
      <c r="G429" s="13">
        <v>152501.54999999999</v>
      </c>
      <c r="H429" s="13">
        <v>2269663.23</v>
      </c>
    </row>
    <row r="430" spans="1:8" x14ac:dyDescent="0.2">
      <c r="A430">
        <v>91093</v>
      </c>
      <c r="B430" t="s">
        <v>544</v>
      </c>
      <c r="C430">
        <v>160.47139999999999</v>
      </c>
      <c r="F430">
        <v>0</v>
      </c>
      <c r="G430" s="13">
        <v>15898.24</v>
      </c>
      <c r="H430" s="13">
        <v>236611.73</v>
      </c>
    </row>
    <row r="431" spans="1:8" x14ac:dyDescent="0.2">
      <c r="A431">
        <v>91095</v>
      </c>
      <c r="B431" t="s">
        <v>545</v>
      </c>
      <c r="C431">
        <v>147.1301</v>
      </c>
      <c r="F431">
        <v>0</v>
      </c>
      <c r="G431" s="13">
        <v>14576.49</v>
      </c>
      <c r="H431" s="13">
        <v>216940.26</v>
      </c>
    </row>
    <row r="432" spans="1:8" x14ac:dyDescent="0.2">
      <c r="A432">
        <v>92087</v>
      </c>
      <c r="B432" t="s">
        <v>1174</v>
      </c>
      <c r="C432" s="13">
        <v>16366.1358</v>
      </c>
      <c r="F432">
        <v>0</v>
      </c>
      <c r="G432" s="13">
        <v>1621427.86</v>
      </c>
      <c r="H432" s="13">
        <v>24131525.859999999</v>
      </c>
    </row>
    <row r="433" spans="1:8" x14ac:dyDescent="0.2">
      <c r="A433">
        <v>92088</v>
      </c>
      <c r="B433" t="s">
        <v>547</v>
      </c>
      <c r="C433" s="13">
        <v>15338.631100000001</v>
      </c>
      <c r="F433">
        <v>0</v>
      </c>
      <c r="G433" s="13">
        <v>1519630.79</v>
      </c>
      <c r="H433" s="13">
        <v>22616491.609999999</v>
      </c>
    </row>
    <row r="434" spans="1:8" x14ac:dyDescent="0.2">
      <c r="A434">
        <v>92089</v>
      </c>
      <c r="B434" t="s">
        <v>548</v>
      </c>
      <c r="C434" s="13">
        <v>16544.154200000001</v>
      </c>
      <c r="D434" t="s">
        <v>715</v>
      </c>
      <c r="F434">
        <v>0</v>
      </c>
      <c r="G434" s="13">
        <v>1639064.52</v>
      </c>
      <c r="H434" s="13">
        <v>24393865.719999999</v>
      </c>
    </row>
    <row r="435" spans="1:8" x14ac:dyDescent="0.2">
      <c r="A435">
        <v>92090</v>
      </c>
      <c r="B435" t="s">
        <v>549</v>
      </c>
      <c r="C435" s="13">
        <v>4573.3642</v>
      </c>
      <c r="D435" t="s">
        <v>715</v>
      </c>
      <c r="F435">
        <v>0</v>
      </c>
      <c r="G435" s="13">
        <v>453092.91</v>
      </c>
      <c r="H435" s="13">
        <v>6743188.7199999997</v>
      </c>
    </row>
    <row r="436" spans="1:8" x14ac:dyDescent="0.2">
      <c r="A436">
        <v>92091</v>
      </c>
      <c r="B436" t="s">
        <v>550</v>
      </c>
      <c r="C436" s="13">
        <v>2066.8216000000002</v>
      </c>
      <c r="F436">
        <v>0</v>
      </c>
      <c r="G436" s="13">
        <v>204764.41</v>
      </c>
      <c r="H436" s="13">
        <v>3047485.34</v>
      </c>
    </row>
    <row r="437" spans="1:8" x14ac:dyDescent="0.2">
      <c r="A437">
        <v>93120</v>
      </c>
      <c r="B437" t="s">
        <v>551</v>
      </c>
      <c r="C437">
        <v>285.89710000000002</v>
      </c>
      <c r="F437">
        <v>0</v>
      </c>
      <c r="G437" s="13">
        <v>28324.43</v>
      </c>
      <c r="H437" s="13">
        <v>421549.31</v>
      </c>
    </row>
    <row r="438" spans="1:8" x14ac:dyDescent="0.2">
      <c r="A438">
        <v>93121</v>
      </c>
      <c r="B438" t="s">
        <v>552</v>
      </c>
      <c r="C438">
        <v>74.661000000000001</v>
      </c>
      <c r="F438">
        <v>0</v>
      </c>
      <c r="G438" s="13">
        <v>7396.82</v>
      </c>
      <c r="H438" s="13">
        <v>110086.08</v>
      </c>
    </row>
    <row r="439" spans="1:8" x14ac:dyDescent="0.2">
      <c r="A439">
        <v>93123</v>
      </c>
      <c r="B439" t="s">
        <v>553</v>
      </c>
      <c r="C439">
        <v>403.18650000000002</v>
      </c>
      <c r="F439">
        <v>0</v>
      </c>
      <c r="G439" s="13">
        <v>39944.54</v>
      </c>
      <c r="H439" s="13">
        <v>594490.07999999996</v>
      </c>
    </row>
    <row r="440" spans="1:8" x14ac:dyDescent="0.2">
      <c r="A440">
        <v>93124</v>
      </c>
      <c r="B440" t="s">
        <v>554</v>
      </c>
      <c r="C440">
        <v>506.54489999999998</v>
      </c>
      <c r="F440">
        <v>0</v>
      </c>
      <c r="G440" s="13">
        <v>50184.480000000003</v>
      </c>
      <c r="H440" s="13">
        <v>746889.89</v>
      </c>
    </row>
    <row r="441" spans="1:8" x14ac:dyDescent="0.2">
      <c r="A441">
        <v>94076</v>
      </c>
      <c r="B441" t="s">
        <v>555</v>
      </c>
      <c r="C441">
        <v>522.86149999999998</v>
      </c>
      <c r="F441">
        <v>0</v>
      </c>
      <c r="G441" s="13">
        <v>51801</v>
      </c>
      <c r="H441" s="13">
        <v>770948.38</v>
      </c>
    </row>
    <row r="442" spans="1:8" x14ac:dyDescent="0.2">
      <c r="A442">
        <v>94078</v>
      </c>
      <c r="B442" t="s">
        <v>556</v>
      </c>
      <c r="C442" s="13">
        <v>3751.2609000000002</v>
      </c>
      <c r="F442">
        <v>0</v>
      </c>
      <c r="G442" s="13">
        <v>371645.39</v>
      </c>
      <c r="H442" s="13">
        <v>5531155.9500000002</v>
      </c>
    </row>
    <row r="443" spans="1:8" x14ac:dyDescent="0.2">
      <c r="A443">
        <v>94083</v>
      </c>
      <c r="B443" t="s">
        <v>557</v>
      </c>
      <c r="C443" s="13">
        <v>2478.3818000000001</v>
      </c>
      <c r="F443">
        <v>0</v>
      </c>
      <c r="G443" s="13">
        <v>245538.55</v>
      </c>
      <c r="H443" s="13">
        <v>3654322.26</v>
      </c>
    </row>
    <row r="444" spans="1:8" x14ac:dyDescent="0.2">
      <c r="A444">
        <v>94086</v>
      </c>
      <c r="B444" t="s">
        <v>558</v>
      </c>
      <c r="C444" s="13">
        <v>2034.2592999999999</v>
      </c>
      <c r="F444">
        <v>0</v>
      </c>
      <c r="G444" s="13">
        <v>201538.39</v>
      </c>
      <c r="H444" s="13">
        <v>2999472.9</v>
      </c>
    </row>
    <row r="445" spans="1:8" x14ac:dyDescent="0.2">
      <c r="A445">
        <v>94087</v>
      </c>
      <c r="B445" t="s">
        <v>559</v>
      </c>
      <c r="C445" s="13">
        <v>1027.6348</v>
      </c>
      <c r="F445">
        <v>0</v>
      </c>
      <c r="G445" s="13">
        <v>101809.96</v>
      </c>
      <c r="H445" s="13">
        <v>1515226.07</v>
      </c>
    </row>
    <row r="446" spans="1:8" x14ac:dyDescent="0.2">
      <c r="A446">
        <v>95059</v>
      </c>
      <c r="B446" t="s">
        <v>560</v>
      </c>
      <c r="C446" s="13">
        <v>1759.7800999999999</v>
      </c>
      <c r="F446">
        <v>0</v>
      </c>
      <c r="G446" s="13">
        <v>174345.16</v>
      </c>
      <c r="H446" s="13">
        <v>2594759.06</v>
      </c>
    </row>
    <row r="447" spans="1:8" x14ac:dyDescent="0.2">
      <c r="A447">
        <v>96088</v>
      </c>
      <c r="B447" t="s">
        <v>561</v>
      </c>
      <c r="C447" s="13">
        <v>14761.0365</v>
      </c>
      <c r="F447">
        <v>0</v>
      </c>
      <c r="G447" s="13">
        <v>1462407.26</v>
      </c>
      <c r="H447" s="13">
        <v>21764840.420000002</v>
      </c>
    </row>
    <row r="448" spans="1:8" x14ac:dyDescent="0.2">
      <c r="A448">
        <v>96089</v>
      </c>
      <c r="B448" t="s">
        <v>562</v>
      </c>
      <c r="C448" s="13">
        <v>9301.7818000000007</v>
      </c>
      <c r="F448">
        <v>0</v>
      </c>
      <c r="G448" s="13">
        <v>921547.29</v>
      </c>
      <c r="H448" s="13">
        <v>13715283.23</v>
      </c>
    </row>
    <row r="449" spans="1:8" x14ac:dyDescent="0.2">
      <c r="A449">
        <v>96090</v>
      </c>
      <c r="B449" t="s">
        <v>563</v>
      </c>
      <c r="C449" s="13">
        <v>5891.8136000000004</v>
      </c>
      <c r="F449">
        <v>0</v>
      </c>
      <c r="G449" s="13">
        <v>583714.5</v>
      </c>
      <c r="H449" s="13">
        <v>8687356.2599999998</v>
      </c>
    </row>
    <row r="450" spans="1:8" x14ac:dyDescent="0.2">
      <c r="A450">
        <v>96091</v>
      </c>
      <c r="B450" t="s">
        <v>564</v>
      </c>
      <c r="C450" s="13">
        <v>17557.650300000001</v>
      </c>
      <c r="F450">
        <v>0</v>
      </c>
      <c r="G450" s="13">
        <v>1739473.74</v>
      </c>
      <c r="H450" s="13">
        <v>25888389.140000001</v>
      </c>
    </row>
    <row r="451" spans="1:8" x14ac:dyDescent="0.2">
      <c r="A451">
        <v>96092</v>
      </c>
      <c r="B451" t="s">
        <v>565</v>
      </c>
      <c r="C451" s="13">
        <v>5385.8630000000003</v>
      </c>
      <c r="F451">
        <v>0</v>
      </c>
      <c r="G451" s="13">
        <v>533588.9</v>
      </c>
      <c r="H451" s="13">
        <v>8472739.6500000004</v>
      </c>
    </row>
    <row r="452" spans="1:8" x14ac:dyDescent="0.2">
      <c r="A452">
        <v>96093</v>
      </c>
      <c r="B452" t="s">
        <v>566</v>
      </c>
      <c r="C452" s="13">
        <v>6694.7182000000003</v>
      </c>
      <c r="F452">
        <v>0</v>
      </c>
      <c r="G452" s="13">
        <v>663259.96</v>
      </c>
      <c r="H452" s="13">
        <v>9871222.3399999999</v>
      </c>
    </row>
    <row r="453" spans="1:8" x14ac:dyDescent="0.2">
      <c r="A453">
        <v>96094</v>
      </c>
      <c r="B453" t="s">
        <v>567</v>
      </c>
      <c r="C453" s="13">
        <v>9512.3467000000001</v>
      </c>
      <c r="F453">
        <v>0</v>
      </c>
      <c r="G453" s="13">
        <v>942408.41</v>
      </c>
      <c r="H453" s="13">
        <v>14025756.789999999</v>
      </c>
    </row>
    <row r="454" spans="1:8" x14ac:dyDescent="0.2">
      <c r="A454">
        <v>96095</v>
      </c>
      <c r="B454" t="s">
        <v>568</v>
      </c>
      <c r="C454" s="13">
        <v>14675.224</v>
      </c>
      <c r="F454">
        <v>0</v>
      </c>
      <c r="G454" s="13">
        <v>1453905.64</v>
      </c>
      <c r="H454" s="13">
        <v>21638311.68</v>
      </c>
    </row>
    <row r="455" spans="1:8" x14ac:dyDescent="0.2">
      <c r="A455">
        <v>96098</v>
      </c>
      <c r="B455" t="s">
        <v>569</v>
      </c>
      <c r="C455" s="13">
        <v>2343.5034999999998</v>
      </c>
      <c r="F455">
        <v>0</v>
      </c>
      <c r="G455" s="13">
        <v>232175.87</v>
      </c>
      <c r="H455" s="13">
        <v>3455447.02</v>
      </c>
    </row>
    <row r="456" spans="1:8" x14ac:dyDescent="0.2">
      <c r="A456">
        <v>96099</v>
      </c>
      <c r="B456" t="s">
        <v>570</v>
      </c>
      <c r="C456" s="13">
        <v>1813.2082</v>
      </c>
      <c r="F456">
        <v>0</v>
      </c>
      <c r="G456" s="13">
        <v>179638.39</v>
      </c>
      <c r="H456" s="13">
        <v>2673537.67</v>
      </c>
    </row>
    <row r="457" spans="1:8" x14ac:dyDescent="0.2">
      <c r="A457">
        <v>96101</v>
      </c>
      <c r="B457" t="s">
        <v>571</v>
      </c>
      <c r="C457">
        <v>627.32659999999998</v>
      </c>
      <c r="F457">
        <v>0</v>
      </c>
      <c r="G457" s="13">
        <v>62150.58</v>
      </c>
      <c r="H457" s="13">
        <v>924979.99</v>
      </c>
    </row>
    <row r="458" spans="1:8" x14ac:dyDescent="0.2">
      <c r="A458">
        <v>96102</v>
      </c>
      <c r="B458" t="s">
        <v>572</v>
      </c>
      <c r="C458" s="13">
        <v>1976.2499</v>
      </c>
      <c r="F458">
        <v>0</v>
      </c>
      <c r="G458" s="13">
        <v>195791.28</v>
      </c>
      <c r="H458" s="13">
        <v>2913939.26</v>
      </c>
    </row>
    <row r="459" spans="1:8" x14ac:dyDescent="0.2">
      <c r="A459">
        <v>96103</v>
      </c>
      <c r="B459" t="s">
        <v>573</v>
      </c>
      <c r="C459" s="13">
        <v>1150.5297</v>
      </c>
      <c r="F459">
        <v>0</v>
      </c>
      <c r="G459" s="13">
        <v>113985.42</v>
      </c>
      <c r="H459" s="13">
        <v>1696432.04</v>
      </c>
    </row>
    <row r="460" spans="1:8" x14ac:dyDescent="0.2">
      <c r="A460">
        <v>96104</v>
      </c>
      <c r="B460" t="s">
        <v>574</v>
      </c>
      <c r="C460" s="13">
        <v>2345.2366000000002</v>
      </c>
      <c r="F460">
        <v>0</v>
      </c>
      <c r="G460" s="13">
        <v>232347.57</v>
      </c>
      <c r="H460" s="13">
        <v>3458002.44</v>
      </c>
    </row>
    <row r="461" spans="1:8" x14ac:dyDescent="0.2">
      <c r="A461">
        <v>96106</v>
      </c>
      <c r="B461" t="s">
        <v>575</v>
      </c>
      <c r="C461" s="13">
        <v>3973.5</v>
      </c>
      <c r="F461">
        <v>0</v>
      </c>
      <c r="G461" s="13">
        <v>393663.09</v>
      </c>
      <c r="H461" s="13">
        <v>5858842.8700000001</v>
      </c>
    </row>
    <row r="462" spans="1:8" x14ac:dyDescent="0.2">
      <c r="A462">
        <v>96107</v>
      </c>
      <c r="B462" t="s">
        <v>576</v>
      </c>
      <c r="C462" s="13">
        <v>1256.7082</v>
      </c>
      <c r="F462">
        <v>0</v>
      </c>
      <c r="G462" s="13">
        <v>124504.75</v>
      </c>
      <c r="H462" s="13">
        <v>1852990.02</v>
      </c>
    </row>
    <row r="463" spans="1:8" x14ac:dyDescent="0.2">
      <c r="A463">
        <v>96109</v>
      </c>
      <c r="B463" t="s">
        <v>736</v>
      </c>
      <c r="C463" s="13">
        <v>2959.0646000000002</v>
      </c>
      <c r="F463">
        <v>0</v>
      </c>
      <c r="G463" s="13">
        <v>293160.82</v>
      </c>
      <c r="H463" s="13">
        <v>4363079.03</v>
      </c>
    </row>
    <row r="464" spans="1:8" x14ac:dyDescent="0.2">
      <c r="A464">
        <v>96110</v>
      </c>
      <c r="B464" t="s">
        <v>578</v>
      </c>
      <c r="C464" s="13">
        <v>7052.0865000000003</v>
      </c>
      <c r="F464">
        <v>0</v>
      </c>
      <c r="G464" s="13">
        <v>698665.2</v>
      </c>
      <c r="H464" s="13">
        <v>10398154.449999999</v>
      </c>
    </row>
    <row r="465" spans="1:8" x14ac:dyDescent="0.2">
      <c r="A465">
        <v>96111</v>
      </c>
      <c r="B465" t="s">
        <v>579</v>
      </c>
      <c r="C465" s="13">
        <v>4757.7506999999996</v>
      </c>
      <c r="F465">
        <v>0</v>
      </c>
      <c r="G465" s="13">
        <v>471360.47</v>
      </c>
      <c r="H465" s="13">
        <v>7015204.1600000001</v>
      </c>
    </row>
    <row r="466" spans="1:8" x14ac:dyDescent="0.2">
      <c r="A466">
        <v>96112</v>
      </c>
      <c r="B466" t="s">
        <v>580</v>
      </c>
      <c r="C466" s="13">
        <v>2483.5466000000001</v>
      </c>
      <c r="F466">
        <v>0</v>
      </c>
      <c r="G466" s="13">
        <v>246050.24</v>
      </c>
      <c r="H466" s="13">
        <v>3661937.66</v>
      </c>
    </row>
    <row r="467" spans="1:8" x14ac:dyDescent="0.2">
      <c r="A467">
        <v>96113</v>
      </c>
      <c r="B467" t="s">
        <v>581</v>
      </c>
      <c r="C467">
        <v>620.7251</v>
      </c>
      <c r="F467">
        <v>0</v>
      </c>
      <c r="G467" s="13">
        <v>61496.56</v>
      </c>
      <c r="H467" s="13">
        <v>915246.22</v>
      </c>
    </row>
    <row r="468" spans="1:8" x14ac:dyDescent="0.2">
      <c r="A468">
        <v>96114</v>
      </c>
      <c r="B468" t="s">
        <v>582</v>
      </c>
      <c r="C468" s="13">
        <v>3878.5358999999999</v>
      </c>
      <c r="F468">
        <v>0</v>
      </c>
      <c r="G468" s="13">
        <v>384254.8</v>
      </c>
      <c r="H468" s="13">
        <v>5718820.29</v>
      </c>
    </row>
    <row r="469" spans="1:8" x14ac:dyDescent="0.2">
      <c r="A469">
        <v>96119</v>
      </c>
      <c r="B469" t="s">
        <v>583</v>
      </c>
      <c r="C469" s="13">
        <v>5516.5099</v>
      </c>
      <c r="F469">
        <v>0</v>
      </c>
      <c r="G469" s="13">
        <v>546532.36</v>
      </c>
      <c r="H469" s="13">
        <v>8133978.7800000003</v>
      </c>
    </row>
    <row r="470" spans="1:8" x14ac:dyDescent="0.2">
      <c r="A470">
        <v>96121</v>
      </c>
      <c r="B470" t="s">
        <v>584</v>
      </c>
      <c r="C470" s="13">
        <v>2905.4587000000001</v>
      </c>
      <c r="F470">
        <v>0</v>
      </c>
      <c r="G470" s="13">
        <v>287849.96999999997</v>
      </c>
      <c r="H470" s="13">
        <v>4284038.25</v>
      </c>
    </row>
    <row r="471" spans="1:8" x14ac:dyDescent="0.2">
      <c r="A471">
        <v>96901</v>
      </c>
      <c r="B471" t="s">
        <v>1041</v>
      </c>
      <c r="C471">
        <v>76.183400000000006</v>
      </c>
      <c r="F471">
        <v>0</v>
      </c>
      <c r="G471" s="13">
        <v>7547.65</v>
      </c>
      <c r="H471" s="13">
        <v>112330.83</v>
      </c>
    </row>
    <row r="472" spans="1:8" x14ac:dyDescent="0.2">
      <c r="A472">
        <v>97116</v>
      </c>
      <c r="B472" t="s">
        <v>158</v>
      </c>
      <c r="C472">
        <v>80.396600000000007</v>
      </c>
      <c r="F472">
        <v>0</v>
      </c>
      <c r="G472" s="13">
        <v>7965.06</v>
      </c>
      <c r="H472" s="13">
        <v>118543.11</v>
      </c>
    </row>
    <row r="473" spans="1:8" x14ac:dyDescent="0.2">
      <c r="A473">
        <v>97118</v>
      </c>
      <c r="B473" t="s">
        <v>585</v>
      </c>
      <c r="C473">
        <v>68.591499999999996</v>
      </c>
      <c r="F473">
        <v>0</v>
      </c>
      <c r="G473" s="13">
        <v>6795.51</v>
      </c>
      <c r="H473" s="13">
        <v>101136.74</v>
      </c>
    </row>
    <row r="474" spans="1:8" x14ac:dyDescent="0.2">
      <c r="A474">
        <v>97119</v>
      </c>
      <c r="B474" t="s">
        <v>586</v>
      </c>
      <c r="C474">
        <v>57.001199999999997</v>
      </c>
      <c r="F474">
        <v>0</v>
      </c>
      <c r="G474" s="13">
        <v>5647.23</v>
      </c>
      <c r="H474" s="13">
        <v>84047.08</v>
      </c>
    </row>
    <row r="475" spans="1:8" x14ac:dyDescent="0.2">
      <c r="A475">
        <v>97122</v>
      </c>
      <c r="B475" t="s">
        <v>587</v>
      </c>
      <c r="C475">
        <v>72.477400000000003</v>
      </c>
      <c r="F475">
        <v>0</v>
      </c>
      <c r="G475" s="13">
        <v>7180.49</v>
      </c>
      <c r="H475" s="13">
        <v>106866.41</v>
      </c>
    </row>
    <row r="476" spans="1:8" x14ac:dyDescent="0.2">
      <c r="A476">
        <v>97127</v>
      </c>
      <c r="B476" t="s">
        <v>588</v>
      </c>
      <c r="C476">
        <v>46.222299999999997</v>
      </c>
      <c r="F476">
        <v>0</v>
      </c>
      <c r="G476" s="13">
        <v>4579.34</v>
      </c>
      <c r="H476" s="13">
        <v>68153.820000000007</v>
      </c>
    </row>
    <row r="477" spans="1:8" x14ac:dyDescent="0.2">
      <c r="A477">
        <v>97129</v>
      </c>
      <c r="B477" t="s">
        <v>589</v>
      </c>
      <c r="C477" s="13">
        <v>2390.7132999999999</v>
      </c>
      <c r="F477">
        <v>0</v>
      </c>
      <c r="G477" s="13">
        <v>236853.05</v>
      </c>
      <c r="H477" s="13">
        <v>3525056.89</v>
      </c>
    </row>
    <row r="478" spans="1:8" x14ac:dyDescent="0.2">
      <c r="A478">
        <v>97130</v>
      </c>
      <c r="B478" t="s">
        <v>590</v>
      </c>
      <c r="C478">
        <v>299.16919999999999</v>
      </c>
      <c r="F478">
        <v>0</v>
      </c>
      <c r="G478" s="13">
        <v>29639.33</v>
      </c>
      <c r="H478" s="13">
        <v>441118.75</v>
      </c>
    </row>
    <row r="479" spans="1:8" x14ac:dyDescent="0.2">
      <c r="A479">
        <v>97131</v>
      </c>
      <c r="B479" t="s">
        <v>591</v>
      </c>
      <c r="C479">
        <v>381.88209999999998</v>
      </c>
      <c r="F479">
        <v>0</v>
      </c>
      <c r="G479" s="13">
        <v>37833.870000000003</v>
      </c>
      <c r="H479" s="13">
        <v>563077.18999999994</v>
      </c>
    </row>
    <row r="480" spans="1:8" x14ac:dyDescent="0.2">
      <c r="A480">
        <v>98080</v>
      </c>
      <c r="B480" t="s">
        <v>592</v>
      </c>
      <c r="C480">
        <v>570.64459999999997</v>
      </c>
      <c r="F480">
        <v>0</v>
      </c>
      <c r="G480" s="13">
        <v>56534.97</v>
      </c>
      <c r="H480" s="13">
        <v>841403.56</v>
      </c>
    </row>
    <row r="481" spans="1:8" x14ac:dyDescent="0.2">
      <c r="A481">
        <v>99082</v>
      </c>
      <c r="B481" t="s">
        <v>594</v>
      </c>
      <c r="C481">
        <v>533.02850000000001</v>
      </c>
      <c r="F481">
        <v>0</v>
      </c>
      <c r="G481" s="13">
        <v>52808.27</v>
      </c>
      <c r="H481" s="13">
        <v>785939.41</v>
      </c>
    </row>
    <row r="482" spans="1:8" x14ac:dyDescent="0.2">
      <c r="A482">
        <v>100059</v>
      </c>
      <c r="B482" t="s">
        <v>595</v>
      </c>
      <c r="C482">
        <v>764.68989999999997</v>
      </c>
      <c r="F482">
        <v>0</v>
      </c>
      <c r="G482" s="13">
        <v>75759.45</v>
      </c>
      <c r="H482" s="13">
        <v>1127519.3</v>
      </c>
    </row>
    <row r="483" spans="1:8" x14ac:dyDescent="0.2">
      <c r="A483">
        <v>100060</v>
      </c>
      <c r="B483" t="s">
        <v>596</v>
      </c>
      <c r="C483">
        <v>609.08619999999996</v>
      </c>
      <c r="F483">
        <v>0</v>
      </c>
      <c r="G483" s="13">
        <v>60343.46</v>
      </c>
      <c r="H483" s="13">
        <v>898084.89</v>
      </c>
    </row>
    <row r="484" spans="1:8" x14ac:dyDescent="0.2">
      <c r="A484">
        <v>100061</v>
      </c>
      <c r="B484" t="s">
        <v>597</v>
      </c>
      <c r="C484">
        <v>919.15779999999995</v>
      </c>
      <c r="F484">
        <v>0</v>
      </c>
      <c r="G484" s="13">
        <v>91062.92</v>
      </c>
      <c r="H484" s="13">
        <v>1355279.01</v>
      </c>
    </row>
    <row r="485" spans="1:8" x14ac:dyDescent="0.2">
      <c r="A485">
        <v>100062</v>
      </c>
      <c r="B485" t="s">
        <v>598</v>
      </c>
      <c r="C485">
        <v>272.75319999999999</v>
      </c>
      <c r="F485">
        <v>0</v>
      </c>
      <c r="G485" s="13">
        <v>27022.240000000002</v>
      </c>
      <c r="H485" s="13">
        <v>402168.9</v>
      </c>
    </row>
    <row r="486" spans="1:8" x14ac:dyDescent="0.2">
      <c r="A486">
        <v>100063</v>
      </c>
      <c r="B486" t="s">
        <v>599</v>
      </c>
      <c r="C486" s="13">
        <v>3183.6957000000002</v>
      </c>
      <c r="F486">
        <v>0</v>
      </c>
      <c r="G486" s="13">
        <v>315415.5</v>
      </c>
      <c r="H486" s="13">
        <v>4694292.9000000004</v>
      </c>
    </row>
    <row r="487" spans="1:8" x14ac:dyDescent="0.2">
      <c r="A487">
        <v>100064</v>
      </c>
      <c r="B487" t="s">
        <v>600</v>
      </c>
      <c r="C487">
        <v>192.49459999999999</v>
      </c>
      <c r="F487">
        <v>0</v>
      </c>
      <c r="G487" s="13">
        <v>19070.849999999999</v>
      </c>
      <c r="H487" s="13">
        <v>283829.27</v>
      </c>
    </row>
    <row r="488" spans="1:8" x14ac:dyDescent="0.2">
      <c r="A488">
        <v>100065</v>
      </c>
      <c r="B488" t="s">
        <v>601</v>
      </c>
      <c r="C488">
        <v>334.58780000000002</v>
      </c>
      <c r="F488">
        <v>0</v>
      </c>
      <c r="G488" s="13">
        <v>33148.32</v>
      </c>
      <c r="H488" s="13">
        <v>493342.73</v>
      </c>
    </row>
    <row r="489" spans="1:8" x14ac:dyDescent="0.2">
      <c r="A489">
        <v>101105</v>
      </c>
      <c r="B489" t="s">
        <v>602</v>
      </c>
      <c r="C489">
        <v>431.15249999999997</v>
      </c>
      <c r="F489">
        <v>0</v>
      </c>
      <c r="G489" s="13">
        <v>42715.19</v>
      </c>
      <c r="H489" s="13">
        <v>635725.36</v>
      </c>
    </row>
    <row r="490" spans="1:8" x14ac:dyDescent="0.2">
      <c r="A490">
        <v>101107</v>
      </c>
      <c r="B490" t="s">
        <v>603</v>
      </c>
      <c r="C490">
        <v>244.50020000000001</v>
      </c>
      <c r="F490">
        <v>0</v>
      </c>
      <c r="G490" s="13">
        <v>24223.15</v>
      </c>
      <c r="H490" s="13">
        <v>360510.44</v>
      </c>
    </row>
    <row r="491" spans="1:8" x14ac:dyDescent="0.2">
      <c r="A491">
        <v>102081</v>
      </c>
      <c r="B491" t="s">
        <v>604</v>
      </c>
      <c r="C491">
        <v>275.7364</v>
      </c>
      <c r="F491">
        <v>0</v>
      </c>
      <c r="G491" s="13">
        <v>27317.79</v>
      </c>
      <c r="H491" s="13">
        <v>406567.57</v>
      </c>
    </row>
    <row r="492" spans="1:8" x14ac:dyDescent="0.2">
      <c r="A492">
        <v>102085</v>
      </c>
      <c r="B492" t="s">
        <v>605</v>
      </c>
      <c r="C492">
        <v>637.04</v>
      </c>
      <c r="F492">
        <v>0</v>
      </c>
      <c r="G492" s="13">
        <v>63112.91</v>
      </c>
      <c r="H492" s="13">
        <v>939302.2</v>
      </c>
    </row>
    <row r="493" spans="1:8" x14ac:dyDescent="0.2">
      <c r="A493">
        <v>103127</v>
      </c>
      <c r="B493" t="s">
        <v>606</v>
      </c>
      <c r="C493">
        <v>265.11</v>
      </c>
      <c r="F493">
        <v>0</v>
      </c>
      <c r="G493" s="13">
        <v>26265.01</v>
      </c>
      <c r="H493" s="13">
        <v>390899.16</v>
      </c>
    </row>
    <row r="494" spans="1:8" x14ac:dyDescent="0.2">
      <c r="A494">
        <v>103128</v>
      </c>
      <c r="B494" t="s">
        <v>607</v>
      </c>
      <c r="C494">
        <v>208.38730000000001</v>
      </c>
      <c r="F494">
        <v>0</v>
      </c>
      <c r="G494" s="13">
        <v>20645.37</v>
      </c>
      <c r="H494" s="13">
        <v>307262.71999999997</v>
      </c>
    </row>
    <row r="495" spans="1:8" x14ac:dyDescent="0.2">
      <c r="A495">
        <v>103129</v>
      </c>
      <c r="B495" t="s">
        <v>608</v>
      </c>
      <c r="C495">
        <v>409.10849999999999</v>
      </c>
      <c r="F495">
        <v>0</v>
      </c>
      <c r="G495" s="13">
        <v>40531.25</v>
      </c>
      <c r="H495" s="13">
        <v>603221.94999999995</v>
      </c>
    </row>
    <row r="496" spans="1:8" x14ac:dyDescent="0.2">
      <c r="A496">
        <v>103130</v>
      </c>
      <c r="B496" t="s">
        <v>609</v>
      </c>
      <c r="C496">
        <v>753.00300000000004</v>
      </c>
      <c r="F496">
        <v>0</v>
      </c>
      <c r="G496" s="13">
        <v>74601.61</v>
      </c>
      <c r="H496" s="13">
        <v>1110287.22</v>
      </c>
    </row>
    <row r="497" spans="1:8" x14ac:dyDescent="0.2">
      <c r="A497">
        <v>103131</v>
      </c>
      <c r="B497" t="s">
        <v>610</v>
      </c>
      <c r="C497">
        <v>592.04089999999997</v>
      </c>
      <c r="F497">
        <v>0</v>
      </c>
      <c r="G497" s="13">
        <v>58654.75</v>
      </c>
      <c r="H497" s="13">
        <v>872951.96</v>
      </c>
    </row>
    <row r="498" spans="1:8" x14ac:dyDescent="0.2">
      <c r="A498">
        <v>103132</v>
      </c>
      <c r="B498" t="s">
        <v>611</v>
      </c>
      <c r="C498" s="13">
        <v>2035.1772000000001</v>
      </c>
      <c r="F498">
        <v>0</v>
      </c>
      <c r="G498" s="13">
        <v>201629.33</v>
      </c>
      <c r="H498" s="13">
        <v>3000826.33</v>
      </c>
    </row>
    <row r="499" spans="1:8" x14ac:dyDescent="0.2">
      <c r="A499">
        <v>103135</v>
      </c>
      <c r="B499" t="s">
        <v>612</v>
      </c>
      <c r="C499">
        <v>497.08769999999998</v>
      </c>
      <c r="F499">
        <v>0</v>
      </c>
      <c r="G499" s="13">
        <v>49247.54</v>
      </c>
      <c r="H499" s="13">
        <v>732945.45</v>
      </c>
    </row>
    <row r="500" spans="1:8" x14ac:dyDescent="0.2">
      <c r="A500">
        <v>104041</v>
      </c>
      <c r="B500" t="s">
        <v>613</v>
      </c>
      <c r="C500">
        <v>195.84649999999999</v>
      </c>
      <c r="F500">
        <v>0</v>
      </c>
      <c r="G500" s="13">
        <v>19402.93</v>
      </c>
      <c r="H500" s="13">
        <v>288771.58</v>
      </c>
    </row>
    <row r="501" spans="1:8" x14ac:dyDescent="0.2">
      <c r="A501">
        <v>104042</v>
      </c>
      <c r="B501" t="s">
        <v>614</v>
      </c>
      <c r="C501">
        <v>432.67779999999999</v>
      </c>
      <c r="F501">
        <v>0</v>
      </c>
      <c r="G501" s="13">
        <v>42866.31</v>
      </c>
      <c r="H501" s="13">
        <v>637974.39</v>
      </c>
    </row>
    <row r="502" spans="1:8" x14ac:dyDescent="0.2">
      <c r="A502">
        <v>104043</v>
      </c>
      <c r="B502" t="s">
        <v>615</v>
      </c>
      <c r="C502">
        <v>560.31659999999999</v>
      </c>
      <c r="F502">
        <v>0</v>
      </c>
      <c r="G502" s="13">
        <v>55511.76</v>
      </c>
      <c r="H502" s="13">
        <v>826175.14</v>
      </c>
    </row>
    <row r="503" spans="1:8" x14ac:dyDescent="0.2">
      <c r="A503">
        <v>104044</v>
      </c>
      <c r="B503" t="s">
        <v>616</v>
      </c>
      <c r="C503" s="13">
        <v>1745.7213999999999</v>
      </c>
      <c r="F503">
        <v>0</v>
      </c>
      <c r="G503" s="13">
        <v>172952.33</v>
      </c>
      <c r="H503" s="13">
        <v>2574029.79</v>
      </c>
    </row>
    <row r="504" spans="1:8" x14ac:dyDescent="0.2">
      <c r="A504">
        <v>104045</v>
      </c>
      <c r="B504" t="s">
        <v>617</v>
      </c>
      <c r="C504">
        <v>504.33569999999997</v>
      </c>
      <c r="F504">
        <v>0</v>
      </c>
      <c r="G504" s="13">
        <v>49965.61</v>
      </c>
      <c r="H504" s="13">
        <v>743632.47</v>
      </c>
    </row>
    <row r="505" spans="1:8" x14ac:dyDescent="0.2">
      <c r="A505">
        <v>105123</v>
      </c>
      <c r="B505" t="s">
        <v>618</v>
      </c>
      <c r="C505">
        <v>251.58199999999999</v>
      </c>
      <c r="F505">
        <v>0</v>
      </c>
      <c r="G505" s="13">
        <v>24924.76</v>
      </c>
      <c r="H505" s="13">
        <v>370952.41</v>
      </c>
    </row>
    <row r="506" spans="1:8" x14ac:dyDescent="0.2">
      <c r="A506">
        <v>105124</v>
      </c>
      <c r="B506" t="s">
        <v>619</v>
      </c>
      <c r="C506">
        <v>765.46500000000003</v>
      </c>
      <c r="F506">
        <v>0</v>
      </c>
      <c r="G506" s="13">
        <v>75836.240000000005</v>
      </c>
      <c r="H506" s="13">
        <v>1128662.17</v>
      </c>
    </row>
    <row r="507" spans="1:8" x14ac:dyDescent="0.2">
      <c r="A507">
        <v>105125</v>
      </c>
      <c r="B507" t="s">
        <v>620</v>
      </c>
      <c r="C507">
        <v>82.8733</v>
      </c>
      <c r="F507">
        <v>0</v>
      </c>
      <c r="G507" s="13">
        <v>8210.43</v>
      </c>
      <c r="H507" s="13">
        <v>122194.95</v>
      </c>
    </row>
    <row r="508" spans="1:8" x14ac:dyDescent="0.2">
      <c r="A508">
        <v>106001</v>
      </c>
      <c r="B508" t="s">
        <v>621</v>
      </c>
      <c r="C508">
        <v>178.13470000000001</v>
      </c>
      <c r="F508">
        <v>0</v>
      </c>
      <c r="G508" s="13">
        <v>17648.18</v>
      </c>
      <c r="H508" s="13">
        <v>262655.90000000002</v>
      </c>
    </row>
    <row r="509" spans="1:8" x14ac:dyDescent="0.2">
      <c r="A509">
        <v>106002</v>
      </c>
      <c r="B509" t="s">
        <v>622</v>
      </c>
      <c r="C509">
        <v>209.8066</v>
      </c>
      <c r="F509">
        <v>0</v>
      </c>
      <c r="G509" s="13">
        <v>20785.990000000002</v>
      </c>
      <c r="H509" s="13">
        <v>309355.46000000002</v>
      </c>
    </row>
    <row r="510" spans="1:8" x14ac:dyDescent="0.2">
      <c r="A510">
        <v>106003</v>
      </c>
      <c r="B510" t="s">
        <v>623</v>
      </c>
      <c r="C510" s="13">
        <v>1228.5178000000001</v>
      </c>
      <c r="F510">
        <v>0</v>
      </c>
      <c r="G510" s="13">
        <v>121711.87</v>
      </c>
      <c r="H510" s="13">
        <v>1811423.87</v>
      </c>
    </row>
    <row r="511" spans="1:8" x14ac:dyDescent="0.2">
      <c r="A511">
        <v>106004</v>
      </c>
      <c r="B511" t="s">
        <v>624</v>
      </c>
      <c r="C511" s="13">
        <v>4501.2116999999998</v>
      </c>
      <c r="F511">
        <v>0</v>
      </c>
      <c r="G511" s="13">
        <v>445944.61</v>
      </c>
      <c r="H511" s="13">
        <v>6636942.7599999998</v>
      </c>
    </row>
    <row r="512" spans="1:8" x14ac:dyDescent="0.2">
      <c r="A512">
        <v>106005</v>
      </c>
      <c r="B512" t="s">
        <v>625</v>
      </c>
      <c r="C512" s="13">
        <v>1314.3892000000001</v>
      </c>
      <c r="F512">
        <v>0</v>
      </c>
      <c r="G512" s="13">
        <v>130219.33</v>
      </c>
      <c r="H512" s="13">
        <v>1938039.46</v>
      </c>
    </row>
    <row r="513" spans="1:8" x14ac:dyDescent="0.2">
      <c r="A513">
        <v>106006</v>
      </c>
      <c r="B513" t="s">
        <v>626</v>
      </c>
      <c r="C513">
        <v>347.81009999999998</v>
      </c>
      <c r="F513">
        <v>0</v>
      </c>
      <c r="G513" s="13">
        <v>34458.29</v>
      </c>
      <c r="H513" s="13">
        <v>512838.74</v>
      </c>
    </row>
    <row r="514" spans="1:8" x14ac:dyDescent="0.2">
      <c r="A514">
        <v>106008</v>
      </c>
      <c r="B514" t="s">
        <v>627</v>
      </c>
      <c r="C514">
        <v>72.368899999999996</v>
      </c>
      <c r="F514">
        <v>0</v>
      </c>
      <c r="G514" s="13">
        <v>7169.74</v>
      </c>
      <c r="H514" s="13">
        <v>106706.43</v>
      </c>
    </row>
    <row r="515" spans="1:8" x14ac:dyDescent="0.2">
      <c r="A515">
        <v>107151</v>
      </c>
      <c r="B515" t="s">
        <v>628</v>
      </c>
      <c r="C515">
        <v>134.81209999999999</v>
      </c>
      <c r="F515">
        <v>0</v>
      </c>
      <c r="G515" s="13">
        <v>13356.12</v>
      </c>
      <c r="H515" s="13">
        <v>198777.63</v>
      </c>
    </row>
    <row r="516" spans="1:8" x14ac:dyDescent="0.2">
      <c r="A516">
        <v>107152</v>
      </c>
      <c r="B516" t="s">
        <v>629</v>
      </c>
      <c r="C516">
        <v>905.08450000000005</v>
      </c>
      <c r="F516">
        <v>0</v>
      </c>
      <c r="G516" s="13">
        <v>89668.65</v>
      </c>
      <c r="H516" s="13">
        <v>1334528.22</v>
      </c>
    </row>
    <row r="517" spans="1:8" x14ac:dyDescent="0.2">
      <c r="A517">
        <v>107153</v>
      </c>
      <c r="B517" t="s">
        <v>630</v>
      </c>
      <c r="C517">
        <v>415.35289999999998</v>
      </c>
      <c r="F517">
        <v>0</v>
      </c>
      <c r="G517" s="13">
        <v>41149.89</v>
      </c>
      <c r="H517" s="13">
        <v>612429.18000000005</v>
      </c>
    </row>
    <row r="518" spans="1:8" x14ac:dyDescent="0.2">
      <c r="A518">
        <v>107154</v>
      </c>
      <c r="B518" t="s">
        <v>631</v>
      </c>
      <c r="C518">
        <v>786.47739999999999</v>
      </c>
      <c r="F518">
        <v>0</v>
      </c>
      <c r="G518" s="13">
        <v>77917.990000000005</v>
      </c>
      <c r="H518" s="13">
        <v>1159644.52</v>
      </c>
    </row>
    <row r="519" spans="1:8" x14ac:dyDescent="0.2">
      <c r="A519">
        <v>107155</v>
      </c>
      <c r="B519" t="s">
        <v>632</v>
      </c>
      <c r="C519">
        <v>787.36590000000001</v>
      </c>
      <c r="F519">
        <v>0</v>
      </c>
      <c r="G519" s="13">
        <v>78006.009999999995</v>
      </c>
      <c r="H519" s="13">
        <v>1160954.5900000001</v>
      </c>
    </row>
    <row r="520" spans="1:8" x14ac:dyDescent="0.2">
      <c r="A520">
        <v>107156</v>
      </c>
      <c r="B520" t="s">
        <v>633</v>
      </c>
      <c r="C520">
        <v>502.59199999999998</v>
      </c>
      <c r="F520">
        <v>0</v>
      </c>
      <c r="G520" s="13">
        <v>49792.86</v>
      </c>
      <c r="H520" s="13">
        <v>741061.42</v>
      </c>
    </row>
    <row r="521" spans="1:8" x14ac:dyDescent="0.2">
      <c r="A521">
        <v>107158</v>
      </c>
      <c r="B521" t="s">
        <v>634</v>
      </c>
      <c r="C521">
        <v>190.6593</v>
      </c>
      <c r="F521">
        <v>0</v>
      </c>
      <c r="G521" s="13">
        <v>18889.02</v>
      </c>
      <c r="H521" s="13">
        <v>281123.15999999997</v>
      </c>
    </row>
    <row r="522" spans="1:8" x14ac:dyDescent="0.2">
      <c r="A522">
        <v>108142</v>
      </c>
      <c r="B522" t="s">
        <v>635</v>
      </c>
      <c r="C522" s="13">
        <v>2318.9758999999999</v>
      </c>
      <c r="F522">
        <v>0</v>
      </c>
      <c r="G522" s="13">
        <v>229745.87</v>
      </c>
      <c r="H522" s="13">
        <v>3419281.59</v>
      </c>
    </row>
    <row r="523" spans="1:8" x14ac:dyDescent="0.2">
      <c r="A523">
        <v>108143</v>
      </c>
      <c r="B523" t="s">
        <v>636</v>
      </c>
      <c r="C523">
        <v>172.37289999999999</v>
      </c>
      <c r="F523">
        <v>0</v>
      </c>
      <c r="G523" s="13">
        <v>17077.349999999999</v>
      </c>
      <c r="H523" s="13">
        <v>254160.25</v>
      </c>
    </row>
    <row r="524" spans="1:8" x14ac:dyDescent="0.2">
      <c r="A524">
        <v>108144</v>
      </c>
      <c r="B524" t="s">
        <v>637</v>
      </c>
      <c r="C524">
        <v>189.34899999999999</v>
      </c>
      <c r="F524">
        <v>0</v>
      </c>
      <c r="G524" s="13">
        <v>18759.21</v>
      </c>
      <c r="H524" s="13">
        <v>279191.15000000002</v>
      </c>
    </row>
    <row r="525" spans="1:8" x14ac:dyDescent="0.2">
      <c r="A525">
        <v>108147</v>
      </c>
      <c r="B525" t="s">
        <v>638</v>
      </c>
      <c r="C525">
        <v>197.3648</v>
      </c>
      <c r="F525">
        <v>0</v>
      </c>
      <c r="G525" s="13">
        <v>19553.349999999999</v>
      </c>
      <c r="H525" s="13">
        <v>291010.28000000003</v>
      </c>
    </row>
    <row r="526" spans="1:8" x14ac:dyDescent="0.2">
      <c r="A526">
        <v>109002</v>
      </c>
      <c r="B526" t="s">
        <v>639</v>
      </c>
      <c r="C526" s="13">
        <v>1770.9364</v>
      </c>
      <c r="F526">
        <v>0</v>
      </c>
      <c r="G526" s="13">
        <v>175450.43</v>
      </c>
      <c r="H526" s="13">
        <v>2611208.7799999998</v>
      </c>
    </row>
    <row r="527" spans="1:8" x14ac:dyDescent="0.2">
      <c r="A527">
        <v>109003</v>
      </c>
      <c r="B527" t="s">
        <v>640</v>
      </c>
      <c r="C527" s="13">
        <v>2978.3015</v>
      </c>
      <c r="F527">
        <v>0</v>
      </c>
      <c r="G527" s="13">
        <v>295066.65999999997</v>
      </c>
      <c r="H527" s="13">
        <v>4391443.4400000004</v>
      </c>
    </row>
    <row r="528" spans="1:8" x14ac:dyDescent="0.2">
      <c r="A528">
        <v>110014</v>
      </c>
      <c r="B528" t="s">
        <v>641</v>
      </c>
      <c r="C528">
        <v>791.63520000000005</v>
      </c>
      <c r="F528">
        <v>0</v>
      </c>
      <c r="G528" s="13">
        <v>78428.98</v>
      </c>
      <c r="H528" s="13">
        <v>1167249.5900000001</v>
      </c>
    </row>
    <row r="529" spans="1:8" x14ac:dyDescent="0.2">
      <c r="A529">
        <v>110029</v>
      </c>
      <c r="B529" t="s">
        <v>642</v>
      </c>
      <c r="C529" s="13">
        <v>2160.6765999999998</v>
      </c>
      <c r="F529">
        <v>0</v>
      </c>
      <c r="G529" s="13">
        <v>214062.82</v>
      </c>
      <c r="H529" s="13">
        <v>3185872.57</v>
      </c>
    </row>
    <row r="530" spans="1:8" x14ac:dyDescent="0.2">
      <c r="A530">
        <v>110030</v>
      </c>
      <c r="B530" t="s">
        <v>643</v>
      </c>
      <c r="C530">
        <v>195.1146</v>
      </c>
      <c r="F530">
        <v>0</v>
      </c>
      <c r="G530" s="13">
        <v>19330.419999999998</v>
      </c>
      <c r="H530" s="13">
        <v>287692.40999999997</v>
      </c>
    </row>
    <row r="531" spans="1:8" x14ac:dyDescent="0.2">
      <c r="A531">
        <v>110031</v>
      </c>
      <c r="B531" t="s">
        <v>644</v>
      </c>
      <c r="C531">
        <v>329.8562</v>
      </c>
      <c r="F531">
        <v>0</v>
      </c>
      <c r="G531" s="13">
        <v>32679.55</v>
      </c>
      <c r="H531" s="13">
        <v>486366.08</v>
      </c>
    </row>
    <row r="532" spans="1:8" x14ac:dyDescent="0.2">
      <c r="A532">
        <v>111086</v>
      </c>
      <c r="B532" t="s">
        <v>645</v>
      </c>
      <c r="C532">
        <v>673.05150000000003</v>
      </c>
      <c r="F532">
        <v>0</v>
      </c>
      <c r="G532" s="13">
        <v>66680.639999999999</v>
      </c>
      <c r="H532" s="13">
        <v>992400.39</v>
      </c>
    </row>
    <row r="533" spans="1:8" x14ac:dyDescent="0.2">
      <c r="A533">
        <v>111087</v>
      </c>
      <c r="B533" t="s">
        <v>646</v>
      </c>
      <c r="C533">
        <v>903.29750000000001</v>
      </c>
      <c r="F533">
        <v>0</v>
      </c>
      <c r="G533" s="13">
        <v>89491.6</v>
      </c>
      <c r="H533" s="13">
        <v>1331893.32</v>
      </c>
    </row>
    <row r="534" spans="1:8" x14ac:dyDescent="0.2">
      <c r="A534">
        <v>112099</v>
      </c>
      <c r="B534" t="s">
        <v>647</v>
      </c>
      <c r="C534">
        <v>291.3252</v>
      </c>
      <c r="F534">
        <v>0</v>
      </c>
      <c r="G534" s="13">
        <v>28862.21</v>
      </c>
      <c r="H534" s="13">
        <v>429552.93</v>
      </c>
    </row>
    <row r="535" spans="1:8" x14ac:dyDescent="0.2">
      <c r="A535">
        <v>112101</v>
      </c>
      <c r="B535" t="s">
        <v>648</v>
      </c>
      <c r="C535">
        <v>593.05070000000001</v>
      </c>
      <c r="F535">
        <v>0</v>
      </c>
      <c r="G535" s="13">
        <v>58754.79</v>
      </c>
      <c r="H535" s="13">
        <v>874440.88</v>
      </c>
    </row>
    <row r="536" spans="1:8" x14ac:dyDescent="0.2">
      <c r="A536">
        <v>112102</v>
      </c>
      <c r="B536" t="s">
        <v>649</v>
      </c>
      <c r="C536" s="13">
        <v>2848.9182999999998</v>
      </c>
      <c r="F536">
        <v>0</v>
      </c>
      <c r="G536" s="13">
        <v>282248.39</v>
      </c>
      <c r="H536" s="13">
        <v>4200670.6100000003</v>
      </c>
    </row>
    <row r="537" spans="1:8" x14ac:dyDescent="0.2">
      <c r="A537">
        <v>112103</v>
      </c>
      <c r="B537" t="s">
        <v>650</v>
      </c>
      <c r="C537">
        <v>769.21529999999996</v>
      </c>
      <c r="F537">
        <v>0</v>
      </c>
      <c r="G537" s="13">
        <v>76207.789999999994</v>
      </c>
      <c r="H537" s="13">
        <v>1134191.9099999999</v>
      </c>
    </row>
    <row r="538" spans="1:8" x14ac:dyDescent="0.2">
      <c r="A538">
        <v>113001</v>
      </c>
      <c r="B538" t="s">
        <v>651</v>
      </c>
      <c r="C538">
        <v>269.3066</v>
      </c>
      <c r="F538">
        <v>0</v>
      </c>
      <c r="G538" s="13">
        <v>26680.78</v>
      </c>
      <c r="H538" s="13">
        <v>397086.97</v>
      </c>
    </row>
    <row r="539" spans="1:8" x14ac:dyDescent="0.2">
      <c r="A539">
        <v>114112</v>
      </c>
      <c r="B539" t="s">
        <v>652</v>
      </c>
      <c r="C539">
        <v>312.60160000000002</v>
      </c>
      <c r="F539">
        <v>0</v>
      </c>
      <c r="G539" s="13">
        <v>30970.1</v>
      </c>
      <c r="H539" s="13">
        <v>460924.53</v>
      </c>
    </row>
    <row r="540" spans="1:8" x14ac:dyDescent="0.2">
      <c r="A540">
        <v>114113</v>
      </c>
      <c r="B540" t="s">
        <v>653</v>
      </c>
      <c r="C540">
        <v>681.02359999999999</v>
      </c>
      <c r="F540">
        <v>0</v>
      </c>
      <c r="G540" s="13">
        <v>67470.460000000006</v>
      </c>
      <c r="H540" s="13">
        <v>1004155.1</v>
      </c>
    </row>
    <row r="541" spans="1:8" x14ac:dyDescent="0.2">
      <c r="A541">
        <v>114114</v>
      </c>
      <c r="B541" t="s">
        <v>654</v>
      </c>
      <c r="C541" s="13">
        <v>1524.203</v>
      </c>
      <c r="F541">
        <v>0</v>
      </c>
      <c r="G541" s="13">
        <v>151006.03</v>
      </c>
      <c r="H541" s="13">
        <v>2247405.5299999998</v>
      </c>
    </row>
    <row r="542" spans="1:8" x14ac:dyDescent="0.2">
      <c r="A542">
        <v>114115</v>
      </c>
      <c r="B542" t="s">
        <v>655</v>
      </c>
      <c r="C542">
        <v>632.72460000000001</v>
      </c>
      <c r="F542">
        <v>0</v>
      </c>
      <c r="G542" s="13">
        <v>62685.37</v>
      </c>
      <c r="H542" s="13">
        <v>932939.22</v>
      </c>
    </row>
    <row r="543" spans="1:8" x14ac:dyDescent="0.2">
      <c r="A543">
        <v>114116</v>
      </c>
      <c r="B543" t="s">
        <v>656</v>
      </c>
      <c r="C543">
        <v>54.550699999999999</v>
      </c>
      <c r="F543">
        <v>0</v>
      </c>
      <c r="G543" s="13">
        <v>5404.45</v>
      </c>
      <c r="H543" s="13">
        <v>80433.87</v>
      </c>
    </row>
    <row r="544" spans="1:8" x14ac:dyDescent="0.2">
      <c r="A544">
        <v>115115</v>
      </c>
      <c r="B544" t="s">
        <v>657</v>
      </c>
      <c r="C544" s="13">
        <v>17925.9552</v>
      </c>
      <c r="D544" t="s">
        <v>715</v>
      </c>
      <c r="F544">
        <v>0</v>
      </c>
      <c r="G544" s="13">
        <v>1775962.58</v>
      </c>
      <c r="H544" s="13">
        <v>26431161.170000002</v>
      </c>
    </row>
    <row r="545" spans="1:8" x14ac:dyDescent="0.2">
      <c r="A545">
        <v>115902</v>
      </c>
      <c r="B545" t="s">
        <v>1042</v>
      </c>
      <c r="C545">
        <v>883.25369999999998</v>
      </c>
      <c r="F545">
        <v>0</v>
      </c>
      <c r="G545" s="13">
        <v>87505.82</v>
      </c>
      <c r="H545" s="13">
        <v>1302339.1599999999</v>
      </c>
    </row>
    <row r="546" spans="1:8" x14ac:dyDescent="0.2">
      <c r="A546">
        <v>115903</v>
      </c>
      <c r="B546" t="s">
        <v>1069</v>
      </c>
      <c r="C546">
        <v>988.23950000000002</v>
      </c>
      <c r="F546">
        <v>0</v>
      </c>
      <c r="G546" s="13">
        <v>97906.99</v>
      </c>
      <c r="H546" s="13">
        <v>1457138.53</v>
      </c>
    </row>
    <row r="547" spans="1:8" x14ac:dyDescent="0.2">
      <c r="A547">
        <v>115906</v>
      </c>
      <c r="B547" t="s">
        <v>1043</v>
      </c>
      <c r="C547" s="13">
        <v>2652.3616999999999</v>
      </c>
      <c r="F547">
        <v>0</v>
      </c>
      <c r="G547" s="13">
        <v>262775.11</v>
      </c>
      <c r="H547" s="13">
        <v>3910852</v>
      </c>
    </row>
    <row r="548" spans="1:8" x14ac:dyDescent="0.2">
      <c r="A548">
        <v>115911</v>
      </c>
      <c r="B548" t="s">
        <v>1070</v>
      </c>
      <c r="C548">
        <v>374.68540000000002</v>
      </c>
      <c r="F548">
        <v>0</v>
      </c>
      <c r="G548" s="13">
        <v>37120.879999999997</v>
      </c>
      <c r="H548" s="13">
        <v>552465.81000000006</v>
      </c>
    </row>
    <row r="549" spans="1:8" x14ac:dyDescent="0.2">
      <c r="A549">
        <v>115912</v>
      </c>
      <c r="B549" t="s">
        <v>1071</v>
      </c>
      <c r="C549">
        <v>436.43029999999999</v>
      </c>
      <c r="F549">
        <v>0</v>
      </c>
      <c r="G549" s="13">
        <v>43238.080000000002</v>
      </c>
      <c r="H549" s="13">
        <v>643507.38</v>
      </c>
    </row>
    <row r="550" spans="1:8" x14ac:dyDescent="0.2">
      <c r="A550">
        <v>115913</v>
      </c>
      <c r="B550" t="s">
        <v>1044</v>
      </c>
      <c r="C550">
        <v>492.64710000000002</v>
      </c>
      <c r="F550">
        <v>0</v>
      </c>
      <c r="G550" s="13">
        <v>48807.6</v>
      </c>
      <c r="H550" s="13">
        <v>726397.88</v>
      </c>
    </row>
    <row r="551" spans="1:8" x14ac:dyDescent="0.2">
      <c r="A551">
        <v>115914</v>
      </c>
      <c r="B551" t="s">
        <v>1045</v>
      </c>
      <c r="C551" s="13">
        <v>2438.0805999999998</v>
      </c>
      <c r="F551">
        <v>0</v>
      </c>
      <c r="G551" s="13">
        <v>241545.83</v>
      </c>
      <c r="H551" s="13">
        <v>3594898.99</v>
      </c>
    </row>
    <row r="552" spans="1:8" x14ac:dyDescent="0.2">
      <c r="A552">
        <v>115916</v>
      </c>
      <c r="B552" t="s">
        <v>1072</v>
      </c>
      <c r="C552" s="13">
        <v>1501.2654</v>
      </c>
      <c r="F552">
        <v>0</v>
      </c>
      <c r="G552" s="13">
        <v>148733.54999999999</v>
      </c>
      <c r="H552" s="13">
        <v>2213584.5099999998</v>
      </c>
    </row>
    <row r="553" spans="1:8" x14ac:dyDescent="0.2">
      <c r="A553">
        <v>115923</v>
      </c>
      <c r="B553" t="s">
        <v>1046</v>
      </c>
      <c r="C553">
        <v>747.2115</v>
      </c>
      <c r="F553">
        <v>0</v>
      </c>
      <c r="G553" s="13">
        <v>74027.83</v>
      </c>
      <c r="H553" s="13">
        <v>1101747.77</v>
      </c>
    </row>
    <row r="554" spans="1:8" x14ac:dyDescent="0.2">
      <c r="A554">
        <v>115924</v>
      </c>
      <c r="B554" t="s">
        <v>1073</v>
      </c>
      <c r="C554">
        <v>384.87970000000001</v>
      </c>
      <c r="F554">
        <v>0</v>
      </c>
      <c r="G554" s="13">
        <v>38130.85</v>
      </c>
      <c r="H554" s="13">
        <v>567497.09</v>
      </c>
    </row>
    <row r="555" spans="1:8" x14ac:dyDescent="0.2">
      <c r="A555">
        <v>115926</v>
      </c>
      <c r="B555" t="s">
        <v>1074</v>
      </c>
      <c r="C555">
        <v>181.1575</v>
      </c>
      <c r="F555">
        <v>0</v>
      </c>
      <c r="G555" s="13">
        <v>17947.66</v>
      </c>
      <c r="H555" s="13">
        <v>267112.96000000002</v>
      </c>
    </row>
    <row r="556" spans="1:8" x14ac:dyDescent="0.2">
      <c r="A556">
        <v>115931</v>
      </c>
      <c r="B556" t="s">
        <v>1075</v>
      </c>
      <c r="C556">
        <v>463.99130000000002</v>
      </c>
      <c r="F556">
        <v>0</v>
      </c>
      <c r="G556" s="13">
        <v>45968.6</v>
      </c>
      <c r="H556" s="13">
        <v>684145.49</v>
      </c>
    </row>
    <row r="557" spans="1:8" x14ac:dyDescent="0.2">
      <c r="A557">
        <v>115932</v>
      </c>
      <c r="B557" t="s">
        <v>1076</v>
      </c>
      <c r="C557">
        <v>121.8141</v>
      </c>
      <c r="F557">
        <v>0</v>
      </c>
      <c r="G557" s="13">
        <v>12068.38</v>
      </c>
      <c r="H557" s="13">
        <v>179612.35</v>
      </c>
    </row>
    <row r="558" spans="1:8" x14ac:dyDescent="0.2">
      <c r="A558">
        <v>115933</v>
      </c>
      <c r="B558" t="s">
        <v>1047</v>
      </c>
      <c r="C558">
        <v>212.697</v>
      </c>
      <c r="F558">
        <v>0</v>
      </c>
      <c r="G558" s="13">
        <v>21072.34</v>
      </c>
      <c r="H558" s="13">
        <v>313617.28999999998</v>
      </c>
    </row>
    <row r="559" spans="1:8" x14ac:dyDescent="0.2">
      <c r="A559">
        <v>115934</v>
      </c>
      <c r="B559" t="s">
        <v>1175</v>
      </c>
      <c r="C559">
        <v>0</v>
      </c>
      <c r="F559">
        <v>0</v>
      </c>
      <c r="G559">
        <v>0</v>
      </c>
      <c r="H559">
        <v>0</v>
      </c>
    </row>
    <row r="560" spans="1:8" x14ac:dyDescent="0.2">
      <c r="A560">
        <v>116116</v>
      </c>
      <c r="B560" t="s">
        <v>1176</v>
      </c>
      <c r="C560">
        <v>0</v>
      </c>
      <c r="F560">
        <v>0</v>
      </c>
      <c r="G560">
        <v>0</v>
      </c>
      <c r="H560">
        <v>0</v>
      </c>
    </row>
    <row r="561" spans="1:8" x14ac:dyDescent="0.2">
      <c r="A561">
        <v>347347</v>
      </c>
      <c r="B561" t="s">
        <v>658</v>
      </c>
      <c r="C561">
        <v>347.70769999999999</v>
      </c>
      <c r="F561">
        <v>0</v>
      </c>
      <c r="G561" s="13">
        <v>34448.14</v>
      </c>
      <c r="H561" s="13">
        <v>512687.74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60"/>
  <sheetViews>
    <sheetView workbookViewId="0">
      <selection sqref="A1:A1048576"/>
    </sheetView>
  </sheetViews>
  <sheetFormatPr defaultRowHeight="12.75" x14ac:dyDescent="0.2"/>
  <sheetData>
    <row r="1" spans="1:8" x14ac:dyDescent="0.2">
      <c r="A1" t="s">
        <v>1048</v>
      </c>
      <c r="B1" t="s">
        <v>776</v>
      </c>
      <c r="C1" t="s">
        <v>1049</v>
      </c>
      <c r="D1" t="s">
        <v>1050</v>
      </c>
      <c r="E1" t="s">
        <v>1051</v>
      </c>
      <c r="F1" t="s">
        <v>1052</v>
      </c>
      <c r="G1" t="s">
        <v>1053</v>
      </c>
      <c r="H1" t="s">
        <v>1054</v>
      </c>
    </row>
    <row r="2" spans="1:8" x14ac:dyDescent="0.2">
      <c r="A2">
        <v>1090</v>
      </c>
      <c r="B2" t="s">
        <v>136</v>
      </c>
      <c r="C2">
        <v>210.416</v>
      </c>
      <c r="D2">
        <v>0</v>
      </c>
      <c r="E2" s="14">
        <v>99371</v>
      </c>
      <c r="F2">
        <v>0</v>
      </c>
      <c r="G2" s="14">
        <v>8281</v>
      </c>
      <c r="H2" s="14">
        <v>99371</v>
      </c>
    </row>
    <row r="3" spans="1:8" x14ac:dyDescent="0.2">
      <c r="A3">
        <v>1091</v>
      </c>
      <c r="B3" t="s">
        <v>137</v>
      </c>
      <c r="C3" s="13">
        <v>2208.9103</v>
      </c>
      <c r="D3">
        <v>0</v>
      </c>
      <c r="E3" s="14">
        <v>1043175</v>
      </c>
      <c r="F3">
        <v>0</v>
      </c>
      <c r="G3" s="14">
        <v>86934</v>
      </c>
      <c r="H3" s="14">
        <v>1043175</v>
      </c>
    </row>
    <row r="4" spans="1:8" x14ac:dyDescent="0.2">
      <c r="A4">
        <v>1092</v>
      </c>
      <c r="B4" t="s">
        <v>138</v>
      </c>
      <c r="C4">
        <v>135.2184</v>
      </c>
      <c r="D4">
        <v>0</v>
      </c>
      <c r="E4" s="14">
        <v>63858</v>
      </c>
      <c r="F4">
        <v>0</v>
      </c>
      <c r="G4" s="14">
        <v>5322</v>
      </c>
      <c r="H4" s="14">
        <v>63858</v>
      </c>
    </row>
    <row r="5" spans="1:8" x14ac:dyDescent="0.2">
      <c r="A5">
        <v>2089</v>
      </c>
      <c r="B5" t="s">
        <v>139</v>
      </c>
      <c r="C5">
        <v>280.8177</v>
      </c>
      <c r="D5">
        <v>0</v>
      </c>
      <c r="E5" s="14">
        <v>132618</v>
      </c>
      <c r="F5">
        <v>0</v>
      </c>
      <c r="G5" s="14">
        <v>11052</v>
      </c>
      <c r="H5" s="14">
        <v>132618</v>
      </c>
    </row>
    <row r="6" spans="1:8" x14ac:dyDescent="0.2">
      <c r="A6">
        <v>2090</v>
      </c>
      <c r="B6" t="s">
        <v>140</v>
      </c>
      <c r="C6">
        <v>244.71459999999999</v>
      </c>
      <c r="D6">
        <v>0</v>
      </c>
      <c r="E6" s="14">
        <v>115568</v>
      </c>
      <c r="F6">
        <v>0</v>
      </c>
      <c r="G6" s="14">
        <v>9631</v>
      </c>
      <c r="H6" s="14">
        <v>115568</v>
      </c>
    </row>
    <row r="7" spans="1:8" x14ac:dyDescent="0.2">
      <c r="A7">
        <v>2097</v>
      </c>
      <c r="B7" t="s">
        <v>141</v>
      </c>
      <c r="C7" s="13">
        <v>2144.7867999999999</v>
      </c>
      <c r="D7">
        <v>0</v>
      </c>
      <c r="E7" s="14">
        <v>1012892</v>
      </c>
      <c r="F7">
        <v>0</v>
      </c>
      <c r="G7" s="14">
        <v>84411</v>
      </c>
      <c r="H7" s="14">
        <v>1012892</v>
      </c>
    </row>
    <row r="8" spans="1:8" x14ac:dyDescent="0.2">
      <c r="A8">
        <v>3031</v>
      </c>
      <c r="B8" t="s">
        <v>142</v>
      </c>
      <c r="C8">
        <v>294.5093</v>
      </c>
      <c r="D8">
        <v>0</v>
      </c>
      <c r="E8" s="14">
        <v>139084</v>
      </c>
      <c r="F8">
        <v>0</v>
      </c>
      <c r="G8" s="14">
        <v>11591</v>
      </c>
      <c r="H8" s="14">
        <v>139084</v>
      </c>
    </row>
    <row r="9" spans="1:8" x14ac:dyDescent="0.2">
      <c r="A9">
        <v>3032</v>
      </c>
      <c r="B9" t="s">
        <v>143</v>
      </c>
      <c r="C9">
        <v>319.34449999999998</v>
      </c>
      <c r="D9">
        <v>0</v>
      </c>
      <c r="E9" s="14">
        <v>150813</v>
      </c>
      <c r="F9">
        <v>0</v>
      </c>
      <c r="G9" s="14">
        <v>12568</v>
      </c>
      <c r="H9" s="14">
        <v>150813</v>
      </c>
    </row>
    <row r="10" spans="1:8" x14ac:dyDescent="0.2">
      <c r="A10">
        <v>3033</v>
      </c>
      <c r="B10" t="s">
        <v>144</v>
      </c>
      <c r="C10">
        <v>122.83750000000001</v>
      </c>
      <c r="D10">
        <v>0</v>
      </c>
      <c r="E10" s="14">
        <v>58011</v>
      </c>
      <c r="F10">
        <v>0</v>
      </c>
      <c r="G10" s="14">
        <v>4834</v>
      </c>
      <c r="H10" s="14">
        <v>58011</v>
      </c>
    </row>
    <row r="11" spans="1:8" x14ac:dyDescent="0.2">
      <c r="A11">
        <v>4106</v>
      </c>
      <c r="B11" t="s">
        <v>145</v>
      </c>
      <c r="C11">
        <v>288.96379999999999</v>
      </c>
      <c r="D11">
        <v>0</v>
      </c>
      <c r="E11" s="14">
        <v>136465</v>
      </c>
      <c r="F11">
        <v>0</v>
      </c>
      <c r="G11" s="14">
        <v>11373</v>
      </c>
      <c r="H11" s="14">
        <v>136465</v>
      </c>
    </row>
    <row r="12" spans="1:8" x14ac:dyDescent="0.2">
      <c r="A12">
        <v>4109</v>
      </c>
      <c r="B12" t="s">
        <v>146</v>
      </c>
      <c r="C12">
        <v>520.84450000000004</v>
      </c>
      <c r="D12">
        <v>0</v>
      </c>
      <c r="E12" s="14">
        <v>245973</v>
      </c>
      <c r="F12">
        <v>0</v>
      </c>
      <c r="G12" s="14">
        <v>20498</v>
      </c>
      <c r="H12" s="14">
        <v>245973</v>
      </c>
    </row>
    <row r="13" spans="1:8" x14ac:dyDescent="0.2">
      <c r="A13">
        <v>4110</v>
      </c>
      <c r="B13" t="s">
        <v>147</v>
      </c>
      <c r="C13" s="13">
        <v>2098.6963000000001</v>
      </c>
      <c r="D13">
        <v>0</v>
      </c>
      <c r="E13" s="14">
        <v>991125</v>
      </c>
      <c r="F13">
        <v>0</v>
      </c>
      <c r="G13" s="14">
        <v>82597</v>
      </c>
      <c r="H13" s="14">
        <v>991125</v>
      </c>
    </row>
    <row r="14" spans="1:8" x14ac:dyDescent="0.2">
      <c r="A14">
        <v>5120</v>
      </c>
      <c r="B14" t="s">
        <v>148</v>
      </c>
      <c r="C14">
        <v>385.7602</v>
      </c>
      <c r="D14">
        <v>0</v>
      </c>
      <c r="E14" s="14">
        <v>182178</v>
      </c>
      <c r="F14">
        <v>0</v>
      </c>
      <c r="G14" s="14">
        <v>15182</v>
      </c>
      <c r="H14" s="14">
        <v>182178</v>
      </c>
    </row>
    <row r="15" spans="1:8" x14ac:dyDescent="0.2">
      <c r="A15">
        <v>5121</v>
      </c>
      <c r="B15" t="s">
        <v>149</v>
      </c>
      <c r="C15">
        <v>757.91959999999995</v>
      </c>
      <c r="D15">
        <v>0</v>
      </c>
      <c r="E15" s="14">
        <v>357933</v>
      </c>
      <c r="F15">
        <v>0</v>
      </c>
      <c r="G15" s="14">
        <v>29829</v>
      </c>
      <c r="H15" s="14">
        <v>357933</v>
      </c>
    </row>
    <row r="16" spans="1:8" x14ac:dyDescent="0.2">
      <c r="A16">
        <v>5122</v>
      </c>
      <c r="B16" t="s">
        <v>150</v>
      </c>
      <c r="C16">
        <v>302.94420000000002</v>
      </c>
      <c r="D16">
        <v>0</v>
      </c>
      <c r="E16" s="14">
        <v>143068</v>
      </c>
      <c r="F16">
        <v>0</v>
      </c>
      <c r="G16" s="14">
        <v>11923</v>
      </c>
      <c r="H16" s="14">
        <v>143068</v>
      </c>
    </row>
    <row r="17" spans="1:8" x14ac:dyDescent="0.2">
      <c r="A17">
        <v>5123</v>
      </c>
      <c r="B17" t="s">
        <v>151</v>
      </c>
      <c r="C17" s="13">
        <v>1697.6202000000001</v>
      </c>
      <c r="D17">
        <v>0</v>
      </c>
      <c r="E17" s="14">
        <v>801714</v>
      </c>
      <c r="F17">
        <v>0</v>
      </c>
      <c r="G17" s="14">
        <v>66812</v>
      </c>
      <c r="H17" s="14">
        <v>801714</v>
      </c>
    </row>
    <row r="18" spans="1:8" x14ac:dyDescent="0.2">
      <c r="A18">
        <v>5124</v>
      </c>
      <c r="B18" t="s">
        <v>152</v>
      </c>
      <c r="C18">
        <v>560.62289999999996</v>
      </c>
      <c r="D18">
        <v>0</v>
      </c>
      <c r="E18" s="14">
        <v>264758</v>
      </c>
      <c r="F18">
        <v>0</v>
      </c>
      <c r="G18" s="14">
        <v>22064</v>
      </c>
      <c r="H18" s="14">
        <v>264758</v>
      </c>
    </row>
    <row r="19" spans="1:8" x14ac:dyDescent="0.2">
      <c r="A19">
        <v>5127</v>
      </c>
      <c r="B19" t="s">
        <v>153</v>
      </c>
      <c r="C19">
        <v>156.38910000000001</v>
      </c>
      <c r="D19">
        <v>0</v>
      </c>
      <c r="E19" s="14">
        <v>73856</v>
      </c>
      <c r="F19">
        <v>0</v>
      </c>
      <c r="G19" s="14">
        <v>6155</v>
      </c>
      <c r="H19" s="14">
        <v>73856</v>
      </c>
    </row>
    <row r="20" spans="1:8" x14ac:dyDescent="0.2">
      <c r="A20">
        <v>5128</v>
      </c>
      <c r="B20" t="s">
        <v>154</v>
      </c>
      <c r="C20" s="13">
        <v>2165.2316999999998</v>
      </c>
      <c r="D20">
        <v>0</v>
      </c>
      <c r="E20" s="14">
        <v>1022547</v>
      </c>
      <c r="F20">
        <v>0</v>
      </c>
      <c r="G20" s="14">
        <v>85215</v>
      </c>
      <c r="H20" s="14">
        <v>1022547</v>
      </c>
    </row>
    <row r="21" spans="1:8" x14ac:dyDescent="0.2">
      <c r="A21">
        <v>6101</v>
      </c>
      <c r="B21" t="s">
        <v>155</v>
      </c>
      <c r="C21">
        <v>282.96210000000002</v>
      </c>
      <c r="D21">
        <v>0</v>
      </c>
      <c r="E21" s="14">
        <v>133631</v>
      </c>
      <c r="F21">
        <v>0</v>
      </c>
      <c r="G21" s="14">
        <v>11136</v>
      </c>
      <c r="H21" s="14">
        <v>133631</v>
      </c>
    </row>
    <row r="22" spans="1:8" x14ac:dyDescent="0.2">
      <c r="A22">
        <v>6103</v>
      </c>
      <c r="B22" t="s">
        <v>156</v>
      </c>
      <c r="C22">
        <v>144.53980000000001</v>
      </c>
      <c r="D22">
        <v>0</v>
      </c>
      <c r="E22" s="14">
        <v>68260</v>
      </c>
      <c r="F22">
        <v>0</v>
      </c>
      <c r="G22" s="14">
        <v>5689</v>
      </c>
      <c r="H22" s="14">
        <v>68260</v>
      </c>
    </row>
    <row r="23" spans="1:8" x14ac:dyDescent="0.2">
      <c r="A23">
        <v>6104</v>
      </c>
      <c r="B23" t="s">
        <v>157</v>
      </c>
      <c r="C23" s="13">
        <v>1150.8955000000001</v>
      </c>
      <c r="D23">
        <v>0</v>
      </c>
      <c r="E23" s="14">
        <v>543519</v>
      </c>
      <c r="F23">
        <v>0</v>
      </c>
      <c r="G23" s="14">
        <v>45295</v>
      </c>
      <c r="H23" s="14">
        <v>543519</v>
      </c>
    </row>
    <row r="24" spans="1:8" x14ac:dyDescent="0.2">
      <c r="A24">
        <v>7121</v>
      </c>
      <c r="B24" t="s">
        <v>158</v>
      </c>
      <c r="C24">
        <v>150.56989999999999</v>
      </c>
      <c r="D24">
        <v>0</v>
      </c>
      <c r="E24" s="14">
        <v>71108</v>
      </c>
      <c r="F24">
        <v>0</v>
      </c>
      <c r="G24" s="14">
        <v>5926</v>
      </c>
      <c r="H24" s="14">
        <v>71108</v>
      </c>
    </row>
    <row r="25" spans="1:8" x14ac:dyDescent="0.2">
      <c r="A25">
        <v>7122</v>
      </c>
      <c r="B25" t="s">
        <v>159</v>
      </c>
      <c r="C25">
        <v>95.262699999999995</v>
      </c>
      <c r="D25">
        <v>0</v>
      </c>
      <c r="E25" s="14">
        <v>44989</v>
      </c>
      <c r="F25">
        <v>0</v>
      </c>
      <c r="G25" s="14">
        <v>3749</v>
      </c>
      <c r="H25" s="14">
        <v>44989</v>
      </c>
    </row>
    <row r="26" spans="1:8" x14ac:dyDescent="0.2">
      <c r="A26">
        <v>7123</v>
      </c>
      <c r="B26" t="s">
        <v>160</v>
      </c>
      <c r="C26">
        <v>666.13739999999996</v>
      </c>
      <c r="D26">
        <v>0</v>
      </c>
      <c r="E26" s="14">
        <v>314588</v>
      </c>
      <c r="F26">
        <v>0</v>
      </c>
      <c r="G26" s="14">
        <v>26217</v>
      </c>
      <c r="H26" s="14">
        <v>314588</v>
      </c>
    </row>
    <row r="27" spans="1:8" x14ac:dyDescent="0.2">
      <c r="A27">
        <v>7124</v>
      </c>
      <c r="B27" t="s">
        <v>161</v>
      </c>
      <c r="C27">
        <v>320.71390000000002</v>
      </c>
      <c r="D27">
        <v>0</v>
      </c>
      <c r="E27" s="14">
        <v>151460</v>
      </c>
      <c r="F27">
        <v>0</v>
      </c>
      <c r="G27" s="14">
        <v>12622</v>
      </c>
      <c r="H27" s="14">
        <v>151460</v>
      </c>
    </row>
    <row r="28" spans="1:8" x14ac:dyDescent="0.2">
      <c r="A28">
        <v>7125</v>
      </c>
      <c r="B28" t="s">
        <v>162</v>
      </c>
      <c r="C28">
        <v>105.8827</v>
      </c>
      <c r="D28">
        <v>0</v>
      </c>
      <c r="E28" s="14">
        <v>50004</v>
      </c>
      <c r="F28">
        <v>0</v>
      </c>
      <c r="G28" s="14">
        <v>4167</v>
      </c>
      <c r="H28" s="14">
        <v>50004</v>
      </c>
    </row>
    <row r="29" spans="1:8" x14ac:dyDescent="0.2">
      <c r="A29">
        <v>7126</v>
      </c>
      <c r="B29" t="s">
        <v>163</v>
      </c>
      <c r="C29">
        <v>52.537799999999997</v>
      </c>
      <c r="D29">
        <v>0</v>
      </c>
      <c r="E29" s="14">
        <v>24811</v>
      </c>
      <c r="F29">
        <v>0</v>
      </c>
      <c r="G29" s="14">
        <v>2068</v>
      </c>
      <c r="H29" s="14">
        <v>24811</v>
      </c>
    </row>
    <row r="30" spans="1:8" x14ac:dyDescent="0.2">
      <c r="A30">
        <v>7129</v>
      </c>
      <c r="B30" t="s">
        <v>164</v>
      </c>
      <c r="C30">
        <v>871.53880000000004</v>
      </c>
      <c r="D30">
        <v>0</v>
      </c>
      <c r="E30" s="14">
        <v>411591</v>
      </c>
      <c r="F30">
        <v>0</v>
      </c>
      <c r="G30" s="14">
        <v>34300</v>
      </c>
      <c r="H30" s="14">
        <v>411591</v>
      </c>
    </row>
    <row r="31" spans="1:8" x14ac:dyDescent="0.2">
      <c r="A31">
        <v>8106</v>
      </c>
      <c r="B31" t="s">
        <v>165</v>
      </c>
      <c r="C31">
        <v>467.1979</v>
      </c>
      <c r="D31">
        <v>0</v>
      </c>
      <c r="E31" s="14">
        <v>220638</v>
      </c>
      <c r="F31">
        <v>0</v>
      </c>
      <c r="G31" s="14">
        <v>18387</v>
      </c>
      <c r="H31" s="14">
        <v>220638</v>
      </c>
    </row>
    <row r="32" spans="1:8" x14ac:dyDescent="0.2">
      <c r="A32">
        <v>8107</v>
      </c>
      <c r="B32" t="s">
        <v>166</v>
      </c>
      <c r="C32" s="13">
        <v>1164.9432999999999</v>
      </c>
      <c r="D32">
        <v>0</v>
      </c>
      <c r="E32" s="14">
        <v>550153</v>
      </c>
      <c r="F32">
        <v>0</v>
      </c>
      <c r="G32" s="14">
        <v>45848</v>
      </c>
      <c r="H32" s="14">
        <v>550153</v>
      </c>
    </row>
    <row r="33" spans="1:8" x14ac:dyDescent="0.2">
      <c r="A33">
        <v>8111</v>
      </c>
      <c r="B33" t="s">
        <v>167</v>
      </c>
      <c r="C33">
        <v>692.26570000000004</v>
      </c>
      <c r="D33">
        <v>0</v>
      </c>
      <c r="E33" s="14">
        <v>326928</v>
      </c>
      <c r="F33">
        <v>0</v>
      </c>
      <c r="G33" s="14">
        <v>27245</v>
      </c>
      <c r="H33" s="14">
        <v>326928</v>
      </c>
    </row>
    <row r="34" spans="1:8" x14ac:dyDescent="0.2">
      <c r="A34">
        <v>9077</v>
      </c>
      <c r="B34" t="s">
        <v>168</v>
      </c>
      <c r="C34">
        <v>456.1857</v>
      </c>
      <c r="D34">
        <v>0</v>
      </c>
      <c r="E34" s="14">
        <v>215437</v>
      </c>
      <c r="F34">
        <v>0</v>
      </c>
      <c r="G34" s="14">
        <v>17954</v>
      </c>
      <c r="H34" s="14">
        <v>215437</v>
      </c>
    </row>
    <row r="35" spans="1:8" x14ac:dyDescent="0.2">
      <c r="A35">
        <v>9078</v>
      </c>
      <c r="B35" t="s">
        <v>169</v>
      </c>
      <c r="C35">
        <v>183.99109999999999</v>
      </c>
      <c r="D35">
        <v>0</v>
      </c>
      <c r="E35" s="14">
        <v>86891</v>
      </c>
      <c r="F35">
        <v>0</v>
      </c>
      <c r="G35" s="14">
        <v>7241</v>
      </c>
      <c r="H35" s="14">
        <v>86891</v>
      </c>
    </row>
    <row r="36" spans="1:8" x14ac:dyDescent="0.2">
      <c r="A36">
        <v>9079</v>
      </c>
      <c r="B36" t="s">
        <v>170</v>
      </c>
      <c r="C36">
        <v>177.25739999999999</v>
      </c>
      <c r="D36">
        <v>0</v>
      </c>
      <c r="E36" s="14">
        <v>83711</v>
      </c>
      <c r="F36">
        <v>0</v>
      </c>
      <c r="G36" s="14">
        <v>6976</v>
      </c>
      <c r="H36" s="14">
        <v>83711</v>
      </c>
    </row>
    <row r="37" spans="1:8" x14ac:dyDescent="0.2">
      <c r="A37">
        <v>9080</v>
      </c>
      <c r="B37" t="s">
        <v>171</v>
      </c>
      <c r="C37">
        <v>791.43140000000005</v>
      </c>
      <c r="D37">
        <v>0</v>
      </c>
      <c r="E37" s="14">
        <v>373759</v>
      </c>
      <c r="F37">
        <v>0</v>
      </c>
      <c r="G37" s="14">
        <v>31148</v>
      </c>
      <c r="H37" s="14">
        <v>373759</v>
      </c>
    </row>
    <row r="38" spans="1:8" x14ac:dyDescent="0.2">
      <c r="A38">
        <v>10087</v>
      </c>
      <c r="B38" t="s">
        <v>172</v>
      </c>
      <c r="C38" s="13">
        <v>1866.0055</v>
      </c>
      <c r="D38">
        <v>0</v>
      </c>
      <c r="E38" s="14">
        <v>881235</v>
      </c>
      <c r="F38">
        <v>0</v>
      </c>
      <c r="G38" s="14">
        <v>73439</v>
      </c>
      <c r="H38" s="14">
        <v>881235</v>
      </c>
    </row>
    <row r="39" spans="1:8" x14ac:dyDescent="0.2">
      <c r="A39">
        <v>10089</v>
      </c>
      <c r="B39" t="s">
        <v>173</v>
      </c>
      <c r="C39" s="13">
        <v>1431.4965</v>
      </c>
      <c r="D39">
        <v>0</v>
      </c>
      <c r="E39" s="14">
        <v>676035</v>
      </c>
      <c r="F39">
        <v>0</v>
      </c>
      <c r="G39" s="14">
        <v>56338</v>
      </c>
      <c r="H39" s="14">
        <v>676035</v>
      </c>
    </row>
    <row r="40" spans="1:8" x14ac:dyDescent="0.2">
      <c r="A40">
        <v>10090</v>
      </c>
      <c r="B40" t="s">
        <v>174</v>
      </c>
      <c r="C40">
        <v>390.17989999999998</v>
      </c>
      <c r="D40">
        <v>0</v>
      </c>
      <c r="E40" s="14">
        <v>184265</v>
      </c>
      <c r="F40">
        <v>0</v>
      </c>
      <c r="G40" s="14">
        <v>15356</v>
      </c>
      <c r="H40" s="14">
        <v>184265</v>
      </c>
    </row>
    <row r="41" spans="1:8" x14ac:dyDescent="0.2">
      <c r="A41">
        <v>10091</v>
      </c>
      <c r="B41" t="s">
        <v>175</v>
      </c>
      <c r="C41" s="13">
        <v>1257.5174</v>
      </c>
      <c r="D41">
        <v>0</v>
      </c>
      <c r="E41" s="14">
        <v>593872</v>
      </c>
      <c r="F41">
        <v>0</v>
      </c>
      <c r="G41" s="14">
        <v>49491</v>
      </c>
      <c r="H41" s="14">
        <v>593872</v>
      </c>
    </row>
    <row r="42" spans="1:8" x14ac:dyDescent="0.2">
      <c r="A42">
        <v>10092</v>
      </c>
      <c r="B42" t="s">
        <v>176</v>
      </c>
      <c r="C42">
        <v>545.45450000000005</v>
      </c>
      <c r="D42">
        <v>0</v>
      </c>
      <c r="E42" s="14">
        <v>257595</v>
      </c>
      <c r="F42">
        <v>0</v>
      </c>
      <c r="G42" s="14">
        <v>21467</v>
      </c>
      <c r="H42" s="14">
        <v>257595</v>
      </c>
    </row>
    <row r="43" spans="1:8" x14ac:dyDescent="0.2">
      <c r="A43">
        <v>10093</v>
      </c>
      <c r="B43" t="s">
        <v>177</v>
      </c>
      <c r="C43" s="13">
        <v>16842.199000000001</v>
      </c>
      <c r="D43">
        <v>0</v>
      </c>
      <c r="E43" s="14">
        <v>7953856</v>
      </c>
      <c r="F43">
        <v>0</v>
      </c>
      <c r="G43" s="14">
        <v>662378</v>
      </c>
      <c r="H43" s="14">
        <v>7953856</v>
      </c>
    </row>
    <row r="44" spans="1:8" x14ac:dyDescent="0.2">
      <c r="A44">
        <v>11076</v>
      </c>
      <c r="B44" t="s">
        <v>178</v>
      </c>
      <c r="C44">
        <v>681.18719999999996</v>
      </c>
      <c r="D44">
        <v>0</v>
      </c>
      <c r="E44" s="14">
        <v>321696</v>
      </c>
      <c r="F44">
        <v>0</v>
      </c>
      <c r="G44" s="14">
        <v>26809</v>
      </c>
      <c r="H44" s="14">
        <v>321696</v>
      </c>
    </row>
    <row r="45" spans="1:8" x14ac:dyDescent="0.2">
      <c r="A45">
        <v>11078</v>
      </c>
      <c r="B45" t="s">
        <v>179</v>
      </c>
      <c r="C45">
        <v>781.9982</v>
      </c>
      <c r="D45">
        <v>0</v>
      </c>
      <c r="E45" s="14">
        <v>369305</v>
      </c>
      <c r="F45">
        <v>0</v>
      </c>
      <c r="G45" s="14">
        <v>30776</v>
      </c>
      <c r="H45" s="14">
        <v>369305</v>
      </c>
    </row>
    <row r="46" spans="1:8" x14ac:dyDescent="0.2">
      <c r="A46">
        <v>11079</v>
      </c>
      <c r="B46" t="s">
        <v>180</v>
      </c>
      <c r="C46">
        <v>251.1429</v>
      </c>
      <c r="D46">
        <v>0</v>
      </c>
      <c r="E46" s="14">
        <v>118604</v>
      </c>
      <c r="F46">
        <v>0</v>
      </c>
      <c r="G46" s="14">
        <v>9884</v>
      </c>
      <c r="H46" s="14">
        <v>118604</v>
      </c>
    </row>
    <row r="47" spans="1:8" x14ac:dyDescent="0.2">
      <c r="A47">
        <v>11082</v>
      </c>
      <c r="B47" t="s">
        <v>181</v>
      </c>
      <c r="C47" s="13">
        <v>9594.1424000000006</v>
      </c>
      <c r="D47">
        <v>0</v>
      </c>
      <c r="E47" s="14">
        <v>4530906</v>
      </c>
      <c r="F47">
        <v>0</v>
      </c>
      <c r="G47" s="14">
        <v>377589</v>
      </c>
      <c r="H47" s="14">
        <v>4530906</v>
      </c>
    </row>
    <row r="48" spans="1:8" x14ac:dyDescent="0.2">
      <c r="A48">
        <v>12108</v>
      </c>
      <c r="B48" t="s">
        <v>182</v>
      </c>
      <c r="C48">
        <v>567.75829999999996</v>
      </c>
      <c r="D48">
        <v>0</v>
      </c>
      <c r="E48" s="14">
        <v>268128</v>
      </c>
      <c r="F48">
        <v>0</v>
      </c>
      <c r="G48" s="14">
        <v>22345</v>
      </c>
      <c r="H48" s="14">
        <v>268128</v>
      </c>
    </row>
    <row r="49" spans="1:8" x14ac:dyDescent="0.2">
      <c r="A49">
        <v>12109</v>
      </c>
      <c r="B49" t="s">
        <v>183</v>
      </c>
      <c r="C49" s="13">
        <v>4519.6823000000004</v>
      </c>
      <c r="D49">
        <v>0</v>
      </c>
      <c r="E49" s="14">
        <v>2134454</v>
      </c>
      <c r="F49">
        <v>0</v>
      </c>
      <c r="G49" s="14">
        <v>177877</v>
      </c>
      <c r="H49" s="14">
        <v>2134454</v>
      </c>
    </row>
    <row r="50" spans="1:8" x14ac:dyDescent="0.2">
      <c r="A50">
        <v>12110</v>
      </c>
      <c r="B50" t="s">
        <v>184</v>
      </c>
      <c r="C50">
        <v>756.10299999999995</v>
      </c>
      <c r="D50">
        <v>0</v>
      </c>
      <c r="E50" s="14">
        <v>357075</v>
      </c>
      <c r="F50">
        <v>0</v>
      </c>
      <c r="G50" s="14">
        <v>29757</v>
      </c>
      <c r="H50" s="14">
        <v>357075</v>
      </c>
    </row>
    <row r="51" spans="1:8" x14ac:dyDescent="0.2">
      <c r="A51">
        <v>13054</v>
      </c>
      <c r="B51" t="s">
        <v>185</v>
      </c>
      <c r="C51">
        <v>51.900700000000001</v>
      </c>
      <c r="D51">
        <v>0</v>
      </c>
      <c r="E51" s="14">
        <v>24511</v>
      </c>
      <c r="F51">
        <v>0</v>
      </c>
      <c r="G51" s="14">
        <v>2043</v>
      </c>
      <c r="H51" s="14">
        <v>24511</v>
      </c>
    </row>
    <row r="52" spans="1:8" x14ac:dyDescent="0.2">
      <c r="A52">
        <v>13055</v>
      </c>
      <c r="B52" t="s">
        <v>186</v>
      </c>
      <c r="C52">
        <v>576.57510000000002</v>
      </c>
      <c r="D52">
        <v>0</v>
      </c>
      <c r="E52" s="14">
        <v>272292</v>
      </c>
      <c r="F52">
        <v>0</v>
      </c>
      <c r="G52" s="14">
        <v>22692</v>
      </c>
      <c r="H52" s="14">
        <v>272292</v>
      </c>
    </row>
    <row r="53" spans="1:8" x14ac:dyDescent="0.2">
      <c r="A53">
        <v>13057</v>
      </c>
      <c r="B53" t="s">
        <v>187</v>
      </c>
      <c r="C53">
        <v>34.188200000000002</v>
      </c>
      <c r="D53">
        <v>0</v>
      </c>
      <c r="E53" s="14">
        <v>16146</v>
      </c>
      <c r="F53">
        <v>0</v>
      </c>
      <c r="G53" s="14">
        <v>1346</v>
      </c>
      <c r="H53" s="14">
        <v>16146</v>
      </c>
    </row>
    <row r="54" spans="1:8" x14ac:dyDescent="0.2">
      <c r="A54">
        <v>13058</v>
      </c>
      <c r="B54" t="s">
        <v>188</v>
      </c>
      <c r="C54">
        <v>54.566899999999997</v>
      </c>
      <c r="D54">
        <v>0</v>
      </c>
      <c r="E54" s="14">
        <v>25770</v>
      </c>
      <c r="F54">
        <v>0</v>
      </c>
      <c r="G54" s="14">
        <v>2148</v>
      </c>
      <c r="H54" s="14">
        <v>25770</v>
      </c>
    </row>
    <row r="55" spans="1:8" x14ac:dyDescent="0.2">
      <c r="A55">
        <v>13059</v>
      </c>
      <c r="B55" t="s">
        <v>189</v>
      </c>
      <c r="C55">
        <v>336.55360000000002</v>
      </c>
      <c r="D55">
        <v>0</v>
      </c>
      <c r="E55" s="14">
        <v>158940</v>
      </c>
      <c r="F55">
        <v>0</v>
      </c>
      <c r="G55" s="14">
        <v>13245</v>
      </c>
      <c r="H55" s="14">
        <v>158940</v>
      </c>
    </row>
    <row r="56" spans="1:8" x14ac:dyDescent="0.2">
      <c r="A56">
        <v>13060</v>
      </c>
      <c r="B56" t="s">
        <v>190</v>
      </c>
      <c r="C56">
        <v>51.834499999999998</v>
      </c>
      <c r="D56">
        <v>0</v>
      </c>
      <c r="E56" s="14">
        <v>24479</v>
      </c>
      <c r="F56">
        <v>0</v>
      </c>
      <c r="G56" s="14">
        <v>2040</v>
      </c>
      <c r="H56" s="14">
        <v>24479</v>
      </c>
    </row>
    <row r="57" spans="1:8" x14ac:dyDescent="0.2">
      <c r="A57">
        <v>13061</v>
      </c>
      <c r="B57" t="s">
        <v>191</v>
      </c>
      <c r="C57">
        <v>238.541</v>
      </c>
      <c r="D57">
        <v>0</v>
      </c>
      <c r="E57" s="14">
        <v>112653</v>
      </c>
      <c r="F57">
        <v>0</v>
      </c>
      <c r="G57" s="14">
        <v>9388</v>
      </c>
      <c r="H57" s="14">
        <v>112653</v>
      </c>
    </row>
    <row r="58" spans="1:8" x14ac:dyDescent="0.2">
      <c r="A58">
        <v>13062</v>
      </c>
      <c r="B58" t="s">
        <v>192</v>
      </c>
      <c r="C58">
        <v>36.706499999999998</v>
      </c>
      <c r="D58">
        <v>0</v>
      </c>
      <c r="E58" s="14">
        <v>17335</v>
      </c>
      <c r="F58">
        <v>0</v>
      </c>
      <c r="G58" s="14">
        <v>1445</v>
      </c>
      <c r="H58" s="14">
        <v>17335</v>
      </c>
    </row>
    <row r="59" spans="1:8" x14ac:dyDescent="0.2">
      <c r="A59">
        <v>14126</v>
      </c>
      <c r="B59" t="s">
        <v>193</v>
      </c>
      <c r="C59">
        <v>947.85320000000002</v>
      </c>
      <c r="D59">
        <v>0</v>
      </c>
      <c r="E59" s="14">
        <v>447631</v>
      </c>
      <c r="F59">
        <v>0</v>
      </c>
      <c r="G59" s="14">
        <v>37304</v>
      </c>
      <c r="H59" s="14">
        <v>447631</v>
      </c>
    </row>
    <row r="60" spans="1:8" x14ac:dyDescent="0.2">
      <c r="A60">
        <v>14127</v>
      </c>
      <c r="B60" t="s">
        <v>194</v>
      </c>
      <c r="C60">
        <v>630.22339999999997</v>
      </c>
      <c r="D60">
        <v>0</v>
      </c>
      <c r="E60" s="14">
        <v>297628</v>
      </c>
      <c r="F60">
        <v>0</v>
      </c>
      <c r="G60" s="14">
        <v>24803</v>
      </c>
      <c r="H60" s="14">
        <v>297628</v>
      </c>
    </row>
    <row r="61" spans="1:8" x14ac:dyDescent="0.2">
      <c r="A61">
        <v>14129</v>
      </c>
      <c r="B61" t="s">
        <v>195</v>
      </c>
      <c r="C61" s="13">
        <v>1991.9641999999999</v>
      </c>
      <c r="D61">
        <v>0</v>
      </c>
      <c r="E61" s="14">
        <v>940720</v>
      </c>
      <c r="F61">
        <v>0</v>
      </c>
      <c r="G61" s="14">
        <v>78396</v>
      </c>
      <c r="H61" s="14">
        <v>940720</v>
      </c>
    </row>
    <row r="62" spans="1:8" x14ac:dyDescent="0.2">
      <c r="A62">
        <v>14130</v>
      </c>
      <c r="B62" t="s">
        <v>196</v>
      </c>
      <c r="C62">
        <v>707.14840000000004</v>
      </c>
      <c r="D62">
        <v>0</v>
      </c>
      <c r="E62" s="14">
        <v>333956</v>
      </c>
      <c r="F62">
        <v>0</v>
      </c>
      <c r="G62" s="14">
        <v>27831</v>
      </c>
      <c r="H62" s="14">
        <v>333956</v>
      </c>
    </row>
    <row r="63" spans="1:8" x14ac:dyDescent="0.2">
      <c r="A63">
        <v>15001</v>
      </c>
      <c r="B63" t="s">
        <v>197</v>
      </c>
      <c r="C63">
        <v>357.1737</v>
      </c>
      <c r="D63">
        <v>0</v>
      </c>
      <c r="E63" s="14">
        <v>168678</v>
      </c>
      <c r="F63">
        <v>0</v>
      </c>
      <c r="G63" s="14">
        <v>14057</v>
      </c>
      <c r="H63" s="14">
        <v>168678</v>
      </c>
    </row>
    <row r="64" spans="1:8" x14ac:dyDescent="0.2">
      <c r="A64">
        <v>15002</v>
      </c>
      <c r="B64" t="s">
        <v>198</v>
      </c>
      <c r="C64" s="13">
        <v>3404.9393</v>
      </c>
      <c r="D64">
        <v>0</v>
      </c>
      <c r="E64" s="14">
        <v>1608008</v>
      </c>
      <c r="F64">
        <v>0</v>
      </c>
      <c r="G64" s="14">
        <v>134005</v>
      </c>
      <c r="H64" s="14">
        <v>1608008</v>
      </c>
    </row>
    <row r="65" spans="1:8" x14ac:dyDescent="0.2">
      <c r="A65">
        <v>15003</v>
      </c>
      <c r="B65" t="s">
        <v>199</v>
      </c>
      <c r="C65">
        <v>182.61689999999999</v>
      </c>
      <c r="D65">
        <v>0</v>
      </c>
      <c r="E65" s="14">
        <v>86242</v>
      </c>
      <c r="F65">
        <v>0</v>
      </c>
      <c r="G65" s="14">
        <v>7187</v>
      </c>
      <c r="H65" s="14">
        <v>86242</v>
      </c>
    </row>
    <row r="66" spans="1:8" x14ac:dyDescent="0.2">
      <c r="A66">
        <v>15004</v>
      </c>
      <c r="B66" t="s">
        <v>200</v>
      </c>
      <c r="C66">
        <v>305.19729999999998</v>
      </c>
      <c r="D66">
        <v>0</v>
      </c>
      <c r="E66" s="14">
        <v>144132</v>
      </c>
      <c r="F66">
        <v>0</v>
      </c>
      <c r="G66" s="14">
        <v>12011</v>
      </c>
      <c r="H66" s="14">
        <v>144132</v>
      </c>
    </row>
    <row r="67" spans="1:8" x14ac:dyDescent="0.2">
      <c r="A67">
        <v>16090</v>
      </c>
      <c r="B67" t="s">
        <v>201</v>
      </c>
      <c r="C67" s="13">
        <v>5159.9805999999999</v>
      </c>
      <c r="D67">
        <v>0</v>
      </c>
      <c r="E67" s="14">
        <v>2436840</v>
      </c>
      <c r="F67">
        <v>0</v>
      </c>
      <c r="G67" s="14">
        <v>203077</v>
      </c>
      <c r="H67" s="14">
        <v>2436840</v>
      </c>
    </row>
    <row r="68" spans="1:8" x14ac:dyDescent="0.2">
      <c r="A68">
        <v>16092</v>
      </c>
      <c r="B68" t="s">
        <v>202</v>
      </c>
      <c r="C68">
        <v>197.5975</v>
      </c>
      <c r="D68">
        <v>0</v>
      </c>
      <c r="E68" s="14">
        <v>93317</v>
      </c>
      <c r="F68">
        <v>0</v>
      </c>
      <c r="G68" s="14">
        <v>7777</v>
      </c>
      <c r="H68" s="14">
        <v>93317</v>
      </c>
    </row>
    <row r="69" spans="1:8" x14ac:dyDescent="0.2">
      <c r="A69">
        <v>16094</v>
      </c>
      <c r="B69" t="s">
        <v>203</v>
      </c>
      <c r="C69">
        <v>327.36989999999997</v>
      </c>
      <c r="D69">
        <v>0</v>
      </c>
      <c r="E69" s="14">
        <v>154603</v>
      </c>
      <c r="F69">
        <v>0</v>
      </c>
      <c r="G69" s="14">
        <v>12884</v>
      </c>
      <c r="H69" s="14">
        <v>154603</v>
      </c>
    </row>
    <row r="70" spans="1:8" x14ac:dyDescent="0.2">
      <c r="A70">
        <v>16096</v>
      </c>
      <c r="B70" t="s">
        <v>204</v>
      </c>
      <c r="C70" s="13">
        <v>3706.8986</v>
      </c>
      <c r="D70">
        <v>0</v>
      </c>
      <c r="E70" s="14">
        <v>1750611</v>
      </c>
      <c r="F70">
        <v>0</v>
      </c>
      <c r="G70" s="14">
        <v>145889</v>
      </c>
      <c r="H70" s="14">
        <v>1750611</v>
      </c>
    </row>
    <row r="71" spans="1:8" x14ac:dyDescent="0.2">
      <c r="A71">
        <v>16097</v>
      </c>
      <c r="B71" t="s">
        <v>205</v>
      </c>
      <c r="C71">
        <v>309.74029999999999</v>
      </c>
      <c r="D71">
        <v>0</v>
      </c>
      <c r="E71" s="14">
        <v>146277</v>
      </c>
      <c r="F71">
        <v>0</v>
      </c>
      <c r="G71" s="14">
        <v>12190</v>
      </c>
      <c r="H71" s="14">
        <v>146277</v>
      </c>
    </row>
    <row r="72" spans="1:8" x14ac:dyDescent="0.2">
      <c r="A72">
        <v>17121</v>
      </c>
      <c r="B72" t="s">
        <v>206</v>
      </c>
      <c r="C72">
        <v>97.101699999999994</v>
      </c>
      <c r="D72">
        <v>0</v>
      </c>
      <c r="E72" s="14">
        <v>45857</v>
      </c>
      <c r="F72">
        <v>0</v>
      </c>
      <c r="G72" s="14">
        <v>3822</v>
      </c>
      <c r="H72" s="14">
        <v>45857</v>
      </c>
    </row>
    <row r="73" spans="1:8" x14ac:dyDescent="0.2">
      <c r="A73">
        <v>17122</v>
      </c>
      <c r="B73" t="s">
        <v>207</v>
      </c>
      <c r="C73">
        <v>125.9164</v>
      </c>
      <c r="D73">
        <v>0</v>
      </c>
      <c r="E73" s="14">
        <v>59465</v>
      </c>
      <c r="F73">
        <v>0</v>
      </c>
      <c r="G73" s="14">
        <v>4956</v>
      </c>
      <c r="H73" s="14">
        <v>59465</v>
      </c>
    </row>
    <row r="74" spans="1:8" x14ac:dyDescent="0.2">
      <c r="A74">
        <v>17124</v>
      </c>
      <c r="B74" t="s">
        <v>208</v>
      </c>
      <c r="C74">
        <v>40.885899999999999</v>
      </c>
      <c r="D74">
        <v>0</v>
      </c>
      <c r="E74" s="14">
        <v>19309</v>
      </c>
      <c r="F74">
        <v>0</v>
      </c>
      <c r="G74" s="14">
        <v>1609</v>
      </c>
      <c r="H74" s="14">
        <v>19309</v>
      </c>
    </row>
    <row r="75" spans="1:8" x14ac:dyDescent="0.2">
      <c r="A75">
        <v>17125</v>
      </c>
      <c r="B75" t="s">
        <v>209</v>
      </c>
      <c r="C75">
        <v>781.05409999999995</v>
      </c>
      <c r="D75">
        <v>0</v>
      </c>
      <c r="E75" s="14">
        <v>368859</v>
      </c>
      <c r="F75">
        <v>0</v>
      </c>
      <c r="G75" s="14">
        <v>30739</v>
      </c>
      <c r="H75" s="14">
        <v>368859</v>
      </c>
    </row>
    <row r="76" spans="1:8" x14ac:dyDescent="0.2">
      <c r="A76">
        <v>17126</v>
      </c>
      <c r="B76" t="s">
        <v>210</v>
      </c>
      <c r="C76">
        <v>132.39609999999999</v>
      </c>
      <c r="D76">
        <v>0</v>
      </c>
      <c r="E76" s="14">
        <v>62525</v>
      </c>
      <c r="F76">
        <v>0</v>
      </c>
      <c r="G76" s="14">
        <v>5211</v>
      </c>
      <c r="H76" s="14">
        <v>62525</v>
      </c>
    </row>
    <row r="77" spans="1:8" x14ac:dyDescent="0.2">
      <c r="A77">
        <v>18047</v>
      </c>
      <c r="B77" t="s">
        <v>211</v>
      </c>
      <c r="C77">
        <v>607.61059999999998</v>
      </c>
      <c r="D77">
        <v>0</v>
      </c>
      <c r="E77" s="14">
        <v>286949</v>
      </c>
      <c r="F77">
        <v>0</v>
      </c>
      <c r="G77" s="14">
        <v>23913</v>
      </c>
      <c r="H77" s="14">
        <v>286949</v>
      </c>
    </row>
    <row r="78" spans="1:8" x14ac:dyDescent="0.2">
      <c r="A78">
        <v>18050</v>
      </c>
      <c r="B78" t="s">
        <v>212</v>
      </c>
      <c r="C78">
        <v>457.30009999999999</v>
      </c>
      <c r="D78">
        <v>0</v>
      </c>
      <c r="E78" s="14">
        <v>215963</v>
      </c>
      <c r="F78">
        <v>0</v>
      </c>
      <c r="G78" s="14">
        <v>17998</v>
      </c>
      <c r="H78" s="14">
        <v>215963</v>
      </c>
    </row>
    <row r="79" spans="1:8" x14ac:dyDescent="0.2">
      <c r="A79">
        <v>19139</v>
      </c>
      <c r="B79" t="s">
        <v>213</v>
      </c>
      <c r="C79">
        <v>479.87259999999998</v>
      </c>
      <c r="D79">
        <v>0</v>
      </c>
      <c r="E79" s="14">
        <v>226623</v>
      </c>
      <c r="F79">
        <v>0</v>
      </c>
      <c r="G79" s="14">
        <v>18886</v>
      </c>
      <c r="H79" s="14">
        <v>226623</v>
      </c>
    </row>
    <row r="80" spans="1:8" x14ac:dyDescent="0.2">
      <c r="A80">
        <v>19140</v>
      </c>
      <c r="B80" t="s">
        <v>214</v>
      </c>
      <c r="C80">
        <v>156.67939999999999</v>
      </c>
      <c r="D80">
        <v>0</v>
      </c>
      <c r="E80" s="14">
        <v>73993</v>
      </c>
      <c r="F80">
        <v>0</v>
      </c>
      <c r="G80" s="14">
        <v>6166</v>
      </c>
      <c r="H80" s="14">
        <v>73993</v>
      </c>
    </row>
    <row r="81" spans="1:8" x14ac:dyDescent="0.2">
      <c r="A81">
        <v>19142</v>
      </c>
      <c r="B81" t="s">
        <v>215</v>
      </c>
      <c r="C81" s="13">
        <v>5890.9121999999998</v>
      </c>
      <c r="D81">
        <v>0</v>
      </c>
      <c r="E81" s="14">
        <v>2782028</v>
      </c>
      <c r="F81">
        <v>0</v>
      </c>
      <c r="G81" s="14">
        <v>231844</v>
      </c>
      <c r="H81" s="14">
        <v>2782028</v>
      </c>
    </row>
    <row r="82" spans="1:8" x14ac:dyDescent="0.2">
      <c r="A82">
        <v>19144</v>
      </c>
      <c r="B82" t="s">
        <v>216</v>
      </c>
      <c r="C82">
        <v>734.26819999999998</v>
      </c>
      <c r="D82">
        <v>0</v>
      </c>
      <c r="E82" s="14">
        <v>346764</v>
      </c>
      <c r="F82">
        <v>0</v>
      </c>
      <c r="G82" s="14">
        <v>28898</v>
      </c>
      <c r="H82" s="14">
        <v>346764</v>
      </c>
    </row>
    <row r="83" spans="1:8" x14ac:dyDescent="0.2">
      <c r="A83">
        <v>19147</v>
      </c>
      <c r="B83" t="s">
        <v>217</v>
      </c>
      <c r="C83">
        <v>177.89179999999999</v>
      </c>
      <c r="D83">
        <v>0</v>
      </c>
      <c r="E83" s="14">
        <v>84011</v>
      </c>
      <c r="F83">
        <v>0</v>
      </c>
      <c r="G83" s="14">
        <v>7001</v>
      </c>
      <c r="H83" s="14">
        <v>84011</v>
      </c>
    </row>
    <row r="84" spans="1:8" x14ac:dyDescent="0.2">
      <c r="A84">
        <v>19148</v>
      </c>
      <c r="B84" t="s">
        <v>218</v>
      </c>
      <c r="C84" s="13">
        <v>1996.9097999999999</v>
      </c>
      <c r="D84">
        <v>0</v>
      </c>
      <c r="E84" s="14">
        <v>943056</v>
      </c>
      <c r="F84">
        <v>0</v>
      </c>
      <c r="G84" s="14">
        <v>78591</v>
      </c>
      <c r="H84" s="14">
        <v>943056</v>
      </c>
    </row>
    <row r="85" spans="1:8" x14ac:dyDescent="0.2">
      <c r="A85">
        <v>19149</v>
      </c>
      <c r="B85" t="s">
        <v>219</v>
      </c>
      <c r="C85" s="13">
        <v>1954.2708</v>
      </c>
      <c r="D85">
        <v>0</v>
      </c>
      <c r="E85" s="14">
        <v>922919</v>
      </c>
      <c r="F85">
        <v>0</v>
      </c>
      <c r="G85" s="14">
        <v>76913</v>
      </c>
      <c r="H85" s="14">
        <v>922919</v>
      </c>
    </row>
    <row r="86" spans="1:8" x14ac:dyDescent="0.2">
      <c r="A86">
        <v>19150</v>
      </c>
      <c r="B86" t="s">
        <v>220</v>
      </c>
      <c r="C86">
        <v>259.42419999999998</v>
      </c>
      <c r="D86">
        <v>0</v>
      </c>
      <c r="E86" s="14">
        <v>122515</v>
      </c>
      <c r="F86">
        <v>0</v>
      </c>
      <c r="G86" s="14">
        <v>10210</v>
      </c>
      <c r="H86" s="14">
        <v>122515</v>
      </c>
    </row>
    <row r="87" spans="1:8" x14ac:dyDescent="0.2">
      <c r="A87">
        <v>19151</v>
      </c>
      <c r="B87" t="s">
        <v>221</v>
      </c>
      <c r="C87">
        <v>420.44959999999998</v>
      </c>
      <c r="D87">
        <v>0</v>
      </c>
      <c r="E87" s="14">
        <v>198561</v>
      </c>
      <c r="F87">
        <v>0</v>
      </c>
      <c r="G87" s="14">
        <v>16547</v>
      </c>
      <c r="H87" s="14">
        <v>198561</v>
      </c>
    </row>
    <row r="88" spans="1:8" x14ac:dyDescent="0.2">
      <c r="A88">
        <v>19152</v>
      </c>
      <c r="B88" t="s">
        <v>222</v>
      </c>
      <c r="C88" s="13">
        <v>3785.3332999999998</v>
      </c>
      <c r="D88">
        <v>0</v>
      </c>
      <c r="E88" s="14">
        <v>1787652</v>
      </c>
      <c r="F88">
        <v>0</v>
      </c>
      <c r="G88" s="14">
        <v>148976</v>
      </c>
      <c r="H88" s="14">
        <v>1787652</v>
      </c>
    </row>
    <row r="89" spans="1:8" x14ac:dyDescent="0.2">
      <c r="A89">
        <v>19153</v>
      </c>
      <c r="B89" t="s">
        <v>223</v>
      </c>
      <c r="C89">
        <v>54.761899999999997</v>
      </c>
      <c r="D89">
        <v>0</v>
      </c>
      <c r="E89" s="14">
        <v>25862</v>
      </c>
      <c r="F89">
        <v>0</v>
      </c>
      <c r="G89" s="14">
        <v>2155</v>
      </c>
      <c r="H89" s="14">
        <v>25862</v>
      </c>
    </row>
    <row r="90" spans="1:8" x14ac:dyDescent="0.2">
      <c r="A90">
        <v>20001</v>
      </c>
      <c r="B90" t="s">
        <v>224</v>
      </c>
      <c r="C90">
        <v>897.80889999999999</v>
      </c>
      <c r="D90">
        <v>0</v>
      </c>
      <c r="E90" s="14">
        <v>423997</v>
      </c>
      <c r="F90">
        <v>0</v>
      </c>
      <c r="G90" s="14">
        <v>35334</v>
      </c>
      <c r="H90" s="14">
        <v>423997</v>
      </c>
    </row>
    <row r="91" spans="1:8" x14ac:dyDescent="0.2">
      <c r="A91">
        <v>20002</v>
      </c>
      <c r="B91" t="s">
        <v>225</v>
      </c>
      <c r="C91" s="13">
        <v>1090.8246999999999</v>
      </c>
      <c r="D91">
        <v>0</v>
      </c>
      <c r="E91" s="14">
        <v>515150</v>
      </c>
      <c r="F91">
        <v>0</v>
      </c>
      <c r="G91" s="14">
        <v>42931</v>
      </c>
      <c r="H91" s="14">
        <v>515150</v>
      </c>
    </row>
    <row r="92" spans="1:8" x14ac:dyDescent="0.2">
      <c r="A92">
        <v>21148</v>
      </c>
      <c r="B92" t="s">
        <v>226</v>
      </c>
      <c r="C92">
        <v>139.8794</v>
      </c>
      <c r="D92">
        <v>0</v>
      </c>
      <c r="E92" s="14">
        <v>66059</v>
      </c>
      <c r="F92">
        <v>0</v>
      </c>
      <c r="G92" s="14">
        <v>5505</v>
      </c>
      <c r="H92" s="14">
        <v>66059</v>
      </c>
    </row>
    <row r="93" spans="1:8" x14ac:dyDescent="0.2">
      <c r="A93">
        <v>21149</v>
      </c>
      <c r="B93" t="s">
        <v>227</v>
      </c>
      <c r="C93">
        <v>234.7758</v>
      </c>
      <c r="D93">
        <v>0</v>
      </c>
      <c r="E93" s="14">
        <v>110875</v>
      </c>
      <c r="F93">
        <v>0</v>
      </c>
      <c r="G93" s="14">
        <v>9240</v>
      </c>
      <c r="H93" s="14">
        <v>110875</v>
      </c>
    </row>
    <row r="94" spans="1:8" x14ac:dyDescent="0.2">
      <c r="A94">
        <v>21150</v>
      </c>
      <c r="B94" t="s">
        <v>228</v>
      </c>
      <c r="C94">
        <v>101.08069999999999</v>
      </c>
      <c r="D94">
        <v>0</v>
      </c>
      <c r="E94" s="14">
        <v>47736</v>
      </c>
      <c r="F94">
        <v>0</v>
      </c>
      <c r="G94" s="14">
        <v>3978</v>
      </c>
      <c r="H94" s="14">
        <v>47736</v>
      </c>
    </row>
    <row r="95" spans="1:8" x14ac:dyDescent="0.2">
      <c r="A95">
        <v>21151</v>
      </c>
      <c r="B95" t="s">
        <v>229</v>
      </c>
      <c r="C95">
        <v>424.73239999999998</v>
      </c>
      <c r="D95">
        <v>0</v>
      </c>
      <c r="E95" s="14">
        <v>200583</v>
      </c>
      <c r="F95">
        <v>0</v>
      </c>
      <c r="G95" s="14">
        <v>16716</v>
      </c>
      <c r="H95" s="14">
        <v>200583</v>
      </c>
    </row>
    <row r="96" spans="1:8" x14ac:dyDescent="0.2">
      <c r="A96">
        <v>22088</v>
      </c>
      <c r="B96" t="s">
        <v>230</v>
      </c>
      <c r="C96">
        <v>240.44290000000001</v>
      </c>
      <c r="D96">
        <v>0</v>
      </c>
      <c r="E96" s="14">
        <v>113551</v>
      </c>
      <c r="F96">
        <v>0</v>
      </c>
      <c r="G96" s="14">
        <v>9463</v>
      </c>
      <c r="H96" s="14">
        <v>113551</v>
      </c>
    </row>
    <row r="97" spans="1:8" x14ac:dyDescent="0.2">
      <c r="A97">
        <v>22089</v>
      </c>
      <c r="B97" t="s">
        <v>231</v>
      </c>
      <c r="C97" s="13">
        <v>6238.2848999999997</v>
      </c>
      <c r="D97">
        <v>0</v>
      </c>
      <c r="E97" s="14">
        <v>2946077</v>
      </c>
      <c r="F97">
        <v>0</v>
      </c>
      <c r="G97" s="14">
        <v>245515</v>
      </c>
      <c r="H97" s="14">
        <v>2946077</v>
      </c>
    </row>
    <row r="98" spans="1:8" x14ac:dyDescent="0.2">
      <c r="A98">
        <v>22090</v>
      </c>
      <c r="B98" t="s">
        <v>232</v>
      </c>
      <c r="C98">
        <v>691.7088</v>
      </c>
      <c r="D98">
        <v>0</v>
      </c>
      <c r="E98" s="14">
        <v>326665</v>
      </c>
      <c r="F98">
        <v>0</v>
      </c>
      <c r="G98" s="14">
        <v>27223</v>
      </c>
      <c r="H98" s="14">
        <v>326665</v>
      </c>
    </row>
    <row r="99" spans="1:8" x14ac:dyDescent="0.2">
      <c r="A99">
        <v>22091</v>
      </c>
      <c r="B99" t="s">
        <v>233</v>
      </c>
      <c r="C99">
        <v>367.4545</v>
      </c>
      <c r="D99">
        <v>0</v>
      </c>
      <c r="E99" s="14">
        <v>173533</v>
      </c>
      <c r="F99">
        <v>0</v>
      </c>
      <c r="G99" s="14">
        <v>14462</v>
      </c>
      <c r="H99" s="14">
        <v>173533</v>
      </c>
    </row>
    <row r="100" spans="1:8" x14ac:dyDescent="0.2">
      <c r="A100">
        <v>22092</v>
      </c>
      <c r="B100" t="s">
        <v>234</v>
      </c>
      <c r="C100" s="13">
        <v>1204.8572999999999</v>
      </c>
      <c r="D100">
        <v>0</v>
      </c>
      <c r="E100" s="14">
        <v>569003</v>
      </c>
      <c r="F100">
        <v>0</v>
      </c>
      <c r="G100" s="14">
        <v>47419</v>
      </c>
      <c r="H100" s="14">
        <v>569003</v>
      </c>
    </row>
    <row r="101" spans="1:8" x14ac:dyDescent="0.2">
      <c r="A101">
        <v>22093</v>
      </c>
      <c r="B101" t="s">
        <v>235</v>
      </c>
      <c r="C101" s="13">
        <v>5618.8706000000002</v>
      </c>
      <c r="D101">
        <v>0</v>
      </c>
      <c r="E101" s="14">
        <v>2653554</v>
      </c>
      <c r="F101">
        <v>0</v>
      </c>
      <c r="G101" s="14">
        <v>221137</v>
      </c>
      <c r="H101" s="14">
        <v>2653554</v>
      </c>
    </row>
    <row r="102" spans="1:8" x14ac:dyDescent="0.2">
      <c r="A102">
        <v>22094</v>
      </c>
      <c r="B102" t="s">
        <v>236</v>
      </c>
      <c r="C102">
        <v>639.25310000000002</v>
      </c>
      <c r="D102">
        <v>0</v>
      </c>
      <c r="E102" s="14">
        <v>301892</v>
      </c>
      <c r="F102">
        <v>0</v>
      </c>
      <c r="G102" s="14">
        <v>25159</v>
      </c>
      <c r="H102" s="14">
        <v>301892</v>
      </c>
    </row>
    <row r="103" spans="1:8" x14ac:dyDescent="0.2">
      <c r="A103">
        <v>23101</v>
      </c>
      <c r="B103" t="s">
        <v>238</v>
      </c>
      <c r="C103">
        <v>968.08910000000003</v>
      </c>
      <c r="D103">
        <v>0</v>
      </c>
      <c r="E103" s="14">
        <v>457187</v>
      </c>
      <c r="F103">
        <v>0</v>
      </c>
      <c r="G103" s="14">
        <v>38100</v>
      </c>
      <c r="H103" s="14">
        <v>457187</v>
      </c>
    </row>
    <row r="104" spans="1:8" x14ac:dyDescent="0.2">
      <c r="A104">
        <v>24086</v>
      </c>
      <c r="B104" t="s">
        <v>239</v>
      </c>
      <c r="C104" s="13">
        <v>3249.1723999999999</v>
      </c>
      <c r="D104">
        <v>0</v>
      </c>
      <c r="E104" s="14">
        <v>1534446</v>
      </c>
      <c r="F104">
        <v>0</v>
      </c>
      <c r="G104" s="14">
        <v>127875</v>
      </c>
      <c r="H104" s="14">
        <v>1534446</v>
      </c>
    </row>
    <row r="105" spans="1:8" x14ac:dyDescent="0.2">
      <c r="A105">
        <v>24087</v>
      </c>
      <c r="B105" t="s">
        <v>240</v>
      </c>
      <c r="C105" s="13">
        <v>2408.5904999999998</v>
      </c>
      <c r="D105">
        <v>0</v>
      </c>
      <c r="E105" s="14">
        <v>1137475</v>
      </c>
      <c r="F105">
        <v>0</v>
      </c>
      <c r="G105" s="14">
        <v>94793</v>
      </c>
      <c r="H105" s="14">
        <v>1137475</v>
      </c>
    </row>
    <row r="106" spans="1:8" x14ac:dyDescent="0.2">
      <c r="A106">
        <v>24089</v>
      </c>
      <c r="B106" t="s">
        <v>241</v>
      </c>
      <c r="C106" s="13">
        <v>2394.5073000000002</v>
      </c>
      <c r="D106">
        <v>0</v>
      </c>
      <c r="E106" s="14">
        <v>1130824</v>
      </c>
      <c r="F106">
        <v>0</v>
      </c>
      <c r="G106" s="14">
        <v>94239</v>
      </c>
      <c r="H106" s="14">
        <v>1130824</v>
      </c>
    </row>
    <row r="107" spans="1:8" x14ac:dyDescent="0.2">
      <c r="A107">
        <v>24090</v>
      </c>
      <c r="B107" t="s">
        <v>242</v>
      </c>
      <c r="C107" s="13">
        <v>11664.762500000001</v>
      </c>
      <c r="D107">
        <v>0</v>
      </c>
      <c r="E107" s="14">
        <v>5508772</v>
      </c>
      <c r="F107">
        <v>0</v>
      </c>
      <c r="G107" s="14">
        <v>459080</v>
      </c>
      <c r="H107" s="14">
        <v>5508772</v>
      </c>
    </row>
    <row r="108" spans="1:8" x14ac:dyDescent="0.2">
      <c r="A108">
        <v>24091</v>
      </c>
      <c r="B108" t="s">
        <v>243</v>
      </c>
      <c r="C108">
        <v>22.135200000000001</v>
      </c>
      <c r="D108">
        <v>0</v>
      </c>
      <c r="E108" s="14">
        <v>10454</v>
      </c>
      <c r="F108">
        <v>0</v>
      </c>
      <c r="G108">
        <v>871</v>
      </c>
      <c r="H108" s="14">
        <v>10454</v>
      </c>
    </row>
    <row r="109" spans="1:8" x14ac:dyDescent="0.2">
      <c r="A109">
        <v>24093</v>
      </c>
      <c r="B109" t="s">
        <v>244</v>
      </c>
      <c r="C109" s="13">
        <v>19547.0304</v>
      </c>
      <c r="D109">
        <v>0</v>
      </c>
      <c r="E109" s="14">
        <v>9231233</v>
      </c>
      <c r="F109">
        <v>0</v>
      </c>
      <c r="G109" s="14">
        <v>769296</v>
      </c>
      <c r="H109" s="14">
        <v>9231233</v>
      </c>
    </row>
    <row r="110" spans="1:8" x14ac:dyDescent="0.2">
      <c r="A110">
        <v>25001</v>
      </c>
      <c r="B110" t="s">
        <v>245</v>
      </c>
      <c r="C110" s="13">
        <v>1497.7915</v>
      </c>
      <c r="D110">
        <v>0</v>
      </c>
      <c r="E110" s="14">
        <v>707343</v>
      </c>
      <c r="F110">
        <v>0</v>
      </c>
      <c r="G110" s="14">
        <v>58947</v>
      </c>
      <c r="H110" s="14">
        <v>707343</v>
      </c>
    </row>
    <row r="111" spans="1:8" x14ac:dyDescent="0.2">
      <c r="A111">
        <v>25002</v>
      </c>
      <c r="B111" t="s">
        <v>246</v>
      </c>
      <c r="C111">
        <v>844.70929999999998</v>
      </c>
      <c r="D111">
        <v>0</v>
      </c>
      <c r="E111" s="14">
        <v>398920</v>
      </c>
      <c r="F111">
        <v>0</v>
      </c>
      <c r="G111" s="14">
        <v>33245</v>
      </c>
      <c r="H111" s="14">
        <v>398920</v>
      </c>
    </row>
    <row r="112" spans="1:8" x14ac:dyDescent="0.2">
      <c r="A112">
        <v>25003</v>
      </c>
      <c r="B112" t="s">
        <v>247</v>
      </c>
      <c r="C112">
        <v>608.19219999999996</v>
      </c>
      <c r="D112">
        <v>0</v>
      </c>
      <c r="E112" s="14">
        <v>287223</v>
      </c>
      <c r="F112">
        <v>0</v>
      </c>
      <c r="G112" s="14">
        <v>23936</v>
      </c>
      <c r="H112" s="14">
        <v>287223</v>
      </c>
    </row>
    <row r="113" spans="1:8" x14ac:dyDescent="0.2">
      <c r="A113">
        <v>26001</v>
      </c>
      <c r="B113" t="s">
        <v>248</v>
      </c>
      <c r="C113">
        <v>565.40599999999995</v>
      </c>
      <c r="D113">
        <v>0</v>
      </c>
      <c r="E113" s="14">
        <v>267017</v>
      </c>
      <c r="F113">
        <v>0</v>
      </c>
      <c r="G113" s="14">
        <v>22252</v>
      </c>
      <c r="H113" s="14">
        <v>267017</v>
      </c>
    </row>
    <row r="114" spans="1:8" x14ac:dyDescent="0.2">
      <c r="A114">
        <v>26002</v>
      </c>
      <c r="B114" t="s">
        <v>249</v>
      </c>
      <c r="C114" s="13">
        <v>1137.6697999999999</v>
      </c>
      <c r="D114">
        <v>0</v>
      </c>
      <c r="E114" s="14">
        <v>537273</v>
      </c>
      <c r="F114">
        <v>0</v>
      </c>
      <c r="G114" s="14">
        <v>44774</v>
      </c>
      <c r="H114" s="14">
        <v>537273</v>
      </c>
    </row>
    <row r="115" spans="1:8" x14ac:dyDescent="0.2">
      <c r="A115">
        <v>26005</v>
      </c>
      <c r="B115" t="s">
        <v>250</v>
      </c>
      <c r="C115">
        <v>579.66520000000003</v>
      </c>
      <c r="D115">
        <v>0</v>
      </c>
      <c r="E115" s="14">
        <v>273751</v>
      </c>
      <c r="F115">
        <v>0</v>
      </c>
      <c r="G115" s="14">
        <v>22813</v>
      </c>
      <c r="H115" s="14">
        <v>273751</v>
      </c>
    </row>
    <row r="116" spans="1:8" x14ac:dyDescent="0.2">
      <c r="A116">
        <v>26006</v>
      </c>
      <c r="B116" t="s">
        <v>251</v>
      </c>
      <c r="C116" s="13">
        <v>7721.4038</v>
      </c>
      <c r="D116">
        <v>0</v>
      </c>
      <c r="E116" s="14">
        <v>3646491</v>
      </c>
      <c r="F116">
        <v>0</v>
      </c>
      <c r="G116" s="14">
        <v>303885</v>
      </c>
      <c r="H116" s="14">
        <v>3646491</v>
      </c>
    </row>
    <row r="117" spans="1:8" x14ac:dyDescent="0.2">
      <c r="A117">
        <v>27055</v>
      </c>
      <c r="B117" t="s">
        <v>252</v>
      </c>
      <c r="C117">
        <v>122.2748</v>
      </c>
      <c r="D117">
        <v>0</v>
      </c>
      <c r="E117" s="14">
        <v>57745</v>
      </c>
      <c r="F117">
        <v>0</v>
      </c>
      <c r="G117" s="14">
        <v>4812</v>
      </c>
      <c r="H117" s="14">
        <v>57745</v>
      </c>
    </row>
    <row r="118" spans="1:8" x14ac:dyDescent="0.2">
      <c r="A118">
        <v>27056</v>
      </c>
      <c r="B118" t="s">
        <v>253</v>
      </c>
      <c r="C118">
        <v>73.927099999999996</v>
      </c>
      <c r="D118">
        <v>0</v>
      </c>
      <c r="E118" s="14">
        <v>34913</v>
      </c>
      <c r="F118">
        <v>0</v>
      </c>
      <c r="G118" s="14">
        <v>2909</v>
      </c>
      <c r="H118" s="14">
        <v>34913</v>
      </c>
    </row>
    <row r="119" spans="1:8" x14ac:dyDescent="0.2">
      <c r="A119">
        <v>27057</v>
      </c>
      <c r="B119" t="s">
        <v>254</v>
      </c>
      <c r="C119">
        <v>133.24789999999999</v>
      </c>
      <c r="D119">
        <v>0</v>
      </c>
      <c r="E119" s="14">
        <v>62927</v>
      </c>
      <c r="F119">
        <v>0</v>
      </c>
      <c r="G119" s="14">
        <v>5244</v>
      </c>
      <c r="H119" s="14">
        <v>62927</v>
      </c>
    </row>
    <row r="120" spans="1:8" x14ac:dyDescent="0.2">
      <c r="A120">
        <v>27058</v>
      </c>
      <c r="B120" t="s">
        <v>255</v>
      </c>
      <c r="C120">
        <v>191.76650000000001</v>
      </c>
      <c r="D120">
        <v>0</v>
      </c>
      <c r="E120" s="14">
        <v>90563</v>
      </c>
      <c r="F120">
        <v>0</v>
      </c>
      <c r="G120" s="14">
        <v>7547</v>
      </c>
      <c r="H120" s="14">
        <v>90563</v>
      </c>
    </row>
    <row r="121" spans="1:8" x14ac:dyDescent="0.2">
      <c r="A121">
        <v>27059</v>
      </c>
      <c r="B121" t="s">
        <v>256</v>
      </c>
      <c r="C121">
        <v>188.3939</v>
      </c>
      <c r="D121">
        <v>0</v>
      </c>
      <c r="E121" s="14">
        <v>88970</v>
      </c>
      <c r="F121">
        <v>0</v>
      </c>
      <c r="G121" s="14">
        <v>7414</v>
      </c>
      <c r="H121" s="14">
        <v>88970</v>
      </c>
    </row>
    <row r="122" spans="1:8" x14ac:dyDescent="0.2">
      <c r="A122">
        <v>27061</v>
      </c>
      <c r="B122" t="s">
        <v>257</v>
      </c>
      <c r="C122" s="13">
        <v>1451.6641</v>
      </c>
      <c r="D122">
        <v>0</v>
      </c>
      <c r="E122" s="14">
        <v>685559</v>
      </c>
      <c r="F122">
        <v>0</v>
      </c>
      <c r="G122" s="14">
        <v>57132</v>
      </c>
      <c r="H122" s="14">
        <v>685559</v>
      </c>
    </row>
    <row r="123" spans="1:8" x14ac:dyDescent="0.2">
      <c r="A123">
        <v>28101</v>
      </c>
      <c r="B123" t="s">
        <v>258</v>
      </c>
      <c r="C123">
        <v>790.75170000000003</v>
      </c>
      <c r="D123">
        <v>0</v>
      </c>
      <c r="E123" s="14">
        <v>373438</v>
      </c>
      <c r="F123">
        <v>0</v>
      </c>
      <c r="G123" s="14">
        <v>31121</v>
      </c>
      <c r="H123" s="14">
        <v>373438</v>
      </c>
    </row>
    <row r="124" spans="1:8" x14ac:dyDescent="0.2">
      <c r="A124">
        <v>28102</v>
      </c>
      <c r="B124" t="s">
        <v>259</v>
      </c>
      <c r="C124" s="13">
        <v>1220.6042</v>
      </c>
      <c r="D124">
        <v>0</v>
      </c>
      <c r="E124" s="14">
        <v>576440</v>
      </c>
      <c r="F124">
        <v>0</v>
      </c>
      <c r="G124" s="14">
        <v>48038</v>
      </c>
      <c r="H124" s="14">
        <v>576440</v>
      </c>
    </row>
    <row r="125" spans="1:8" x14ac:dyDescent="0.2">
      <c r="A125">
        <v>28103</v>
      </c>
      <c r="B125" t="s">
        <v>260</v>
      </c>
      <c r="C125">
        <v>861.15840000000003</v>
      </c>
      <c r="D125">
        <v>0</v>
      </c>
      <c r="E125" s="14">
        <v>406689</v>
      </c>
      <c r="F125">
        <v>0</v>
      </c>
      <c r="G125" s="14">
        <v>33892</v>
      </c>
      <c r="H125" s="14">
        <v>406689</v>
      </c>
    </row>
    <row r="126" spans="1:8" x14ac:dyDescent="0.2">
      <c r="A126">
        <v>29001</v>
      </c>
      <c r="B126" t="s">
        <v>261</v>
      </c>
      <c r="C126">
        <v>245.03399999999999</v>
      </c>
      <c r="D126">
        <v>0</v>
      </c>
      <c r="E126" s="14">
        <v>115719</v>
      </c>
      <c r="F126">
        <v>0</v>
      </c>
      <c r="G126" s="14">
        <v>9644</v>
      </c>
      <c r="H126" s="14">
        <v>115719</v>
      </c>
    </row>
    <row r="127" spans="1:8" x14ac:dyDescent="0.2">
      <c r="A127">
        <v>29002</v>
      </c>
      <c r="B127" t="s">
        <v>262</v>
      </c>
      <c r="C127">
        <v>186.2193</v>
      </c>
      <c r="D127">
        <v>0</v>
      </c>
      <c r="E127" s="14">
        <v>87943</v>
      </c>
      <c r="F127">
        <v>0</v>
      </c>
      <c r="G127" s="14">
        <v>7329</v>
      </c>
      <c r="H127" s="14">
        <v>87943</v>
      </c>
    </row>
    <row r="128" spans="1:8" x14ac:dyDescent="0.2">
      <c r="A128">
        <v>29003</v>
      </c>
      <c r="B128" t="s">
        <v>263</v>
      </c>
      <c r="C128">
        <v>137.3852</v>
      </c>
      <c r="D128">
        <v>0</v>
      </c>
      <c r="E128" s="14">
        <v>64881</v>
      </c>
      <c r="F128">
        <v>0</v>
      </c>
      <c r="G128" s="14">
        <v>5407</v>
      </c>
      <c r="H128" s="14">
        <v>64881</v>
      </c>
    </row>
    <row r="129" spans="1:8" x14ac:dyDescent="0.2">
      <c r="A129">
        <v>29004</v>
      </c>
      <c r="B129" t="s">
        <v>264</v>
      </c>
      <c r="C129">
        <v>307.48660000000001</v>
      </c>
      <c r="D129">
        <v>0</v>
      </c>
      <c r="E129" s="14">
        <v>145213</v>
      </c>
      <c r="F129">
        <v>0</v>
      </c>
      <c r="G129" s="14">
        <v>12102</v>
      </c>
      <c r="H129" s="14">
        <v>145213</v>
      </c>
    </row>
    <row r="130" spans="1:8" x14ac:dyDescent="0.2">
      <c r="A130">
        <v>30093</v>
      </c>
      <c r="B130" t="s">
        <v>265</v>
      </c>
      <c r="C130" s="13">
        <v>1586.7275999999999</v>
      </c>
      <c r="D130">
        <v>0</v>
      </c>
      <c r="E130" s="14">
        <v>749344</v>
      </c>
      <c r="F130">
        <v>0</v>
      </c>
      <c r="G130" s="14">
        <v>62448</v>
      </c>
      <c r="H130" s="14">
        <v>749344</v>
      </c>
    </row>
    <row r="131" spans="1:8" x14ac:dyDescent="0.2">
      <c r="A131">
        <v>31116</v>
      </c>
      <c r="B131" t="s">
        <v>266</v>
      </c>
      <c r="C131">
        <v>172.01669999999999</v>
      </c>
      <c r="D131">
        <v>0</v>
      </c>
      <c r="E131" s="14">
        <v>81236</v>
      </c>
      <c r="F131">
        <v>0</v>
      </c>
      <c r="G131" s="14">
        <v>6770</v>
      </c>
      <c r="H131" s="14">
        <v>81236</v>
      </c>
    </row>
    <row r="132" spans="1:8" x14ac:dyDescent="0.2">
      <c r="A132">
        <v>31117</v>
      </c>
      <c r="B132" t="s">
        <v>267</v>
      </c>
      <c r="C132">
        <v>129.0581</v>
      </c>
      <c r="D132">
        <v>0</v>
      </c>
      <c r="E132" s="14">
        <v>60949</v>
      </c>
      <c r="F132">
        <v>0</v>
      </c>
      <c r="G132" s="14">
        <v>5079</v>
      </c>
      <c r="H132" s="14">
        <v>60949</v>
      </c>
    </row>
    <row r="133" spans="1:8" x14ac:dyDescent="0.2">
      <c r="A133">
        <v>31118</v>
      </c>
      <c r="B133" t="s">
        <v>268</v>
      </c>
      <c r="C133">
        <v>52.288400000000003</v>
      </c>
      <c r="D133">
        <v>0</v>
      </c>
      <c r="E133" s="14">
        <v>24694</v>
      </c>
      <c r="F133">
        <v>0</v>
      </c>
      <c r="G133" s="14">
        <v>2058</v>
      </c>
      <c r="H133" s="14">
        <v>24694</v>
      </c>
    </row>
    <row r="134" spans="1:8" x14ac:dyDescent="0.2">
      <c r="A134">
        <v>31121</v>
      </c>
      <c r="B134" t="s">
        <v>269</v>
      </c>
      <c r="C134">
        <v>526.93280000000004</v>
      </c>
      <c r="D134">
        <v>0</v>
      </c>
      <c r="E134" s="14">
        <v>248848</v>
      </c>
      <c r="F134">
        <v>0</v>
      </c>
      <c r="G134" s="14">
        <v>20738</v>
      </c>
      <c r="H134" s="14">
        <v>248848</v>
      </c>
    </row>
    <row r="135" spans="1:8" x14ac:dyDescent="0.2">
      <c r="A135">
        <v>31122</v>
      </c>
      <c r="B135" t="s">
        <v>270</v>
      </c>
      <c r="C135">
        <v>139.36680000000001</v>
      </c>
      <c r="D135">
        <v>0</v>
      </c>
      <c r="E135" s="14">
        <v>65817</v>
      </c>
      <c r="F135">
        <v>0</v>
      </c>
      <c r="G135" s="14">
        <v>5485</v>
      </c>
      <c r="H135" s="14">
        <v>65817</v>
      </c>
    </row>
    <row r="136" spans="1:8" x14ac:dyDescent="0.2">
      <c r="A136">
        <v>32054</v>
      </c>
      <c r="B136" t="s">
        <v>271</v>
      </c>
      <c r="C136">
        <v>115.82040000000001</v>
      </c>
      <c r="D136">
        <v>0</v>
      </c>
      <c r="E136" s="14">
        <v>54697</v>
      </c>
      <c r="F136">
        <v>0</v>
      </c>
      <c r="G136" s="14">
        <v>4558</v>
      </c>
      <c r="H136" s="14">
        <v>54697</v>
      </c>
    </row>
    <row r="137" spans="1:8" x14ac:dyDescent="0.2">
      <c r="A137">
        <v>32055</v>
      </c>
      <c r="B137" t="s">
        <v>272</v>
      </c>
      <c r="C137">
        <v>488.79340000000002</v>
      </c>
      <c r="D137">
        <v>0</v>
      </c>
      <c r="E137" s="14">
        <v>230836</v>
      </c>
      <c r="F137">
        <v>0</v>
      </c>
      <c r="G137" s="14">
        <v>19237</v>
      </c>
      <c r="H137" s="14">
        <v>230836</v>
      </c>
    </row>
    <row r="138" spans="1:8" x14ac:dyDescent="0.2">
      <c r="A138">
        <v>32056</v>
      </c>
      <c r="B138" t="s">
        <v>273</v>
      </c>
      <c r="C138">
        <v>141.7457</v>
      </c>
      <c r="D138">
        <v>0</v>
      </c>
      <c r="E138" s="14">
        <v>66940</v>
      </c>
      <c r="F138">
        <v>0</v>
      </c>
      <c r="G138" s="14">
        <v>5579</v>
      </c>
      <c r="H138" s="14">
        <v>66940</v>
      </c>
    </row>
    <row r="139" spans="1:8" x14ac:dyDescent="0.2">
      <c r="A139">
        <v>32058</v>
      </c>
      <c r="B139" t="s">
        <v>274</v>
      </c>
      <c r="C139">
        <v>242.48599999999999</v>
      </c>
      <c r="D139">
        <v>0</v>
      </c>
      <c r="E139" s="14">
        <v>114516</v>
      </c>
      <c r="F139">
        <v>0</v>
      </c>
      <c r="G139" s="14">
        <v>9543</v>
      </c>
      <c r="H139" s="14">
        <v>114516</v>
      </c>
    </row>
    <row r="140" spans="1:8" x14ac:dyDescent="0.2">
      <c r="A140">
        <v>33090</v>
      </c>
      <c r="B140" t="s">
        <v>275</v>
      </c>
      <c r="C140">
        <v>997.09829999999999</v>
      </c>
      <c r="D140">
        <v>0</v>
      </c>
      <c r="E140" s="14">
        <v>470887</v>
      </c>
      <c r="F140">
        <v>0</v>
      </c>
      <c r="G140" s="14">
        <v>39242</v>
      </c>
      <c r="H140" s="14">
        <v>470887</v>
      </c>
    </row>
    <row r="141" spans="1:8" x14ac:dyDescent="0.2">
      <c r="A141">
        <v>33091</v>
      </c>
      <c r="B141" t="s">
        <v>276</v>
      </c>
      <c r="C141">
        <v>175.5145</v>
      </c>
      <c r="D141">
        <v>0</v>
      </c>
      <c r="E141" s="14">
        <v>82888</v>
      </c>
      <c r="F141">
        <v>0</v>
      </c>
      <c r="G141" s="14">
        <v>6908</v>
      </c>
      <c r="H141" s="14">
        <v>82888</v>
      </c>
    </row>
    <row r="142" spans="1:8" x14ac:dyDescent="0.2">
      <c r="A142">
        <v>33092</v>
      </c>
      <c r="B142" t="s">
        <v>277</v>
      </c>
      <c r="C142">
        <v>204.2218</v>
      </c>
      <c r="D142">
        <v>0</v>
      </c>
      <c r="E142" s="14">
        <v>96445</v>
      </c>
      <c r="F142">
        <v>0</v>
      </c>
      <c r="G142" s="14">
        <v>8037</v>
      </c>
      <c r="H142" s="14">
        <v>96445</v>
      </c>
    </row>
    <row r="143" spans="1:8" x14ac:dyDescent="0.2">
      <c r="A143">
        <v>33093</v>
      </c>
      <c r="B143" t="s">
        <v>278</v>
      </c>
      <c r="C143">
        <v>336.81470000000002</v>
      </c>
      <c r="D143">
        <v>0</v>
      </c>
      <c r="E143" s="14">
        <v>159063</v>
      </c>
      <c r="F143">
        <v>0</v>
      </c>
      <c r="G143" s="14">
        <v>13256</v>
      </c>
      <c r="H143" s="14">
        <v>159063</v>
      </c>
    </row>
    <row r="144" spans="1:8" x14ac:dyDescent="0.2">
      <c r="A144">
        <v>33094</v>
      </c>
      <c r="B144" t="s">
        <v>279</v>
      </c>
      <c r="C144">
        <v>241.90520000000001</v>
      </c>
      <c r="D144">
        <v>0</v>
      </c>
      <c r="E144" s="14">
        <v>114242</v>
      </c>
      <c r="F144">
        <v>0</v>
      </c>
      <c r="G144" s="14">
        <v>9520</v>
      </c>
      <c r="H144" s="14">
        <v>114242</v>
      </c>
    </row>
    <row r="145" spans="1:8" x14ac:dyDescent="0.2">
      <c r="A145">
        <v>34121</v>
      </c>
      <c r="B145" t="s">
        <v>280</v>
      </c>
      <c r="C145">
        <v>96.923500000000004</v>
      </c>
      <c r="D145">
        <v>0</v>
      </c>
      <c r="E145" s="14">
        <v>45773</v>
      </c>
      <c r="F145">
        <v>0</v>
      </c>
      <c r="G145" s="14">
        <v>3815</v>
      </c>
      <c r="H145" s="14">
        <v>45773</v>
      </c>
    </row>
    <row r="146" spans="1:8" x14ac:dyDescent="0.2">
      <c r="A146">
        <v>34122</v>
      </c>
      <c r="B146" t="s">
        <v>281</v>
      </c>
      <c r="C146">
        <v>105.82389999999999</v>
      </c>
      <c r="D146">
        <v>0</v>
      </c>
      <c r="E146" s="14">
        <v>49976</v>
      </c>
      <c r="F146">
        <v>0</v>
      </c>
      <c r="G146" s="14">
        <v>4165</v>
      </c>
      <c r="H146" s="14">
        <v>49976</v>
      </c>
    </row>
    <row r="147" spans="1:8" x14ac:dyDescent="0.2">
      <c r="A147">
        <v>34124</v>
      </c>
      <c r="B147" t="s">
        <v>282</v>
      </c>
      <c r="C147" s="13">
        <v>1230.5737999999999</v>
      </c>
      <c r="D147">
        <v>0</v>
      </c>
      <c r="E147" s="14">
        <v>581148</v>
      </c>
      <c r="F147">
        <v>0</v>
      </c>
      <c r="G147" s="14">
        <v>48431</v>
      </c>
      <c r="H147" s="14">
        <v>581148</v>
      </c>
    </row>
    <row r="148" spans="1:8" x14ac:dyDescent="0.2">
      <c r="A148">
        <v>35092</v>
      </c>
      <c r="B148" t="s">
        <v>283</v>
      </c>
      <c r="C148">
        <v>798.21389999999997</v>
      </c>
      <c r="D148">
        <v>0</v>
      </c>
      <c r="E148" s="14">
        <v>376963</v>
      </c>
      <c r="F148">
        <v>0</v>
      </c>
      <c r="G148" s="14">
        <v>31415</v>
      </c>
      <c r="H148" s="14">
        <v>376963</v>
      </c>
    </row>
    <row r="149" spans="1:8" x14ac:dyDescent="0.2">
      <c r="A149">
        <v>35093</v>
      </c>
      <c r="B149" t="s">
        <v>284</v>
      </c>
      <c r="C149">
        <v>507.62130000000002</v>
      </c>
      <c r="D149">
        <v>0</v>
      </c>
      <c r="E149" s="14">
        <v>239728</v>
      </c>
      <c r="F149">
        <v>0</v>
      </c>
      <c r="G149" s="14">
        <v>19978</v>
      </c>
      <c r="H149" s="14">
        <v>239728</v>
      </c>
    </row>
    <row r="150" spans="1:8" x14ac:dyDescent="0.2">
      <c r="A150">
        <v>35094</v>
      </c>
      <c r="B150" t="s">
        <v>285</v>
      </c>
      <c r="C150">
        <v>394.07130000000001</v>
      </c>
      <c r="D150">
        <v>0</v>
      </c>
      <c r="E150" s="14">
        <v>186103</v>
      </c>
      <c r="F150">
        <v>0</v>
      </c>
      <c r="G150" s="14">
        <v>15509</v>
      </c>
      <c r="H150" s="14">
        <v>186103</v>
      </c>
    </row>
    <row r="151" spans="1:8" x14ac:dyDescent="0.2">
      <c r="A151">
        <v>35097</v>
      </c>
      <c r="B151" t="s">
        <v>286</v>
      </c>
      <c r="C151">
        <v>279.41469999999998</v>
      </c>
      <c r="D151">
        <v>0</v>
      </c>
      <c r="E151" s="14">
        <v>131956</v>
      </c>
      <c r="F151">
        <v>0</v>
      </c>
      <c r="G151" s="14">
        <v>10997</v>
      </c>
      <c r="H151" s="14">
        <v>131956</v>
      </c>
    </row>
    <row r="152" spans="1:8" x14ac:dyDescent="0.2">
      <c r="A152">
        <v>35098</v>
      </c>
      <c r="B152" t="s">
        <v>287</v>
      </c>
      <c r="C152">
        <v>644.35199999999998</v>
      </c>
      <c r="D152">
        <v>0</v>
      </c>
      <c r="E152" s="14">
        <v>304300</v>
      </c>
      <c r="F152">
        <v>0</v>
      </c>
      <c r="G152" s="14">
        <v>25359</v>
      </c>
      <c r="H152" s="14">
        <v>304300</v>
      </c>
    </row>
    <row r="153" spans="1:8" x14ac:dyDescent="0.2">
      <c r="A153">
        <v>35099</v>
      </c>
      <c r="B153" t="s">
        <v>288</v>
      </c>
      <c r="C153">
        <v>214.70599999999999</v>
      </c>
      <c r="D153">
        <v>0</v>
      </c>
      <c r="E153" s="14">
        <v>101397</v>
      </c>
      <c r="F153">
        <v>0</v>
      </c>
      <c r="G153" s="14">
        <v>8450</v>
      </c>
      <c r="H153" s="14">
        <v>101397</v>
      </c>
    </row>
    <row r="154" spans="1:8" x14ac:dyDescent="0.2">
      <c r="A154">
        <v>35102</v>
      </c>
      <c r="B154" t="s">
        <v>289</v>
      </c>
      <c r="C154" s="13">
        <v>1675.1865</v>
      </c>
      <c r="D154">
        <v>0</v>
      </c>
      <c r="E154" s="14">
        <v>791119</v>
      </c>
      <c r="F154">
        <v>0</v>
      </c>
      <c r="G154" s="14">
        <v>65929</v>
      </c>
      <c r="H154" s="14">
        <v>791119</v>
      </c>
    </row>
    <row r="155" spans="1:8" x14ac:dyDescent="0.2">
      <c r="A155">
        <v>36123</v>
      </c>
      <c r="B155" t="s">
        <v>290</v>
      </c>
      <c r="C155">
        <v>156.64269999999999</v>
      </c>
      <c r="D155">
        <v>0</v>
      </c>
      <c r="E155" s="14">
        <v>73976</v>
      </c>
      <c r="F155">
        <v>0</v>
      </c>
      <c r="G155" s="14">
        <v>6165</v>
      </c>
      <c r="H155" s="14">
        <v>73976</v>
      </c>
    </row>
    <row r="156" spans="1:8" x14ac:dyDescent="0.2">
      <c r="A156">
        <v>36126</v>
      </c>
      <c r="B156" t="s">
        <v>291</v>
      </c>
      <c r="C156" s="13">
        <v>2812.4184</v>
      </c>
      <c r="D156">
        <v>0</v>
      </c>
      <c r="E156" s="14">
        <v>1328186</v>
      </c>
      <c r="F156">
        <v>0</v>
      </c>
      <c r="G156" s="14">
        <v>110686</v>
      </c>
      <c r="H156" s="14">
        <v>1328186</v>
      </c>
    </row>
    <row r="157" spans="1:8" x14ac:dyDescent="0.2">
      <c r="A157">
        <v>36131</v>
      </c>
      <c r="B157" t="s">
        <v>292</v>
      </c>
      <c r="C157" s="13">
        <v>2913.8166000000001</v>
      </c>
      <c r="D157">
        <v>0</v>
      </c>
      <c r="E157" s="14">
        <v>1376072</v>
      </c>
      <c r="F157">
        <v>0</v>
      </c>
      <c r="G157" s="14">
        <v>114677</v>
      </c>
      <c r="H157" s="14">
        <v>1376072</v>
      </c>
    </row>
    <row r="158" spans="1:8" x14ac:dyDescent="0.2">
      <c r="A158">
        <v>36133</v>
      </c>
      <c r="B158" t="s">
        <v>1055</v>
      </c>
      <c r="C158">
        <v>433.6771</v>
      </c>
      <c r="D158">
        <v>0</v>
      </c>
      <c r="E158" s="14">
        <v>204807</v>
      </c>
      <c r="F158">
        <v>0</v>
      </c>
      <c r="G158" s="14">
        <v>17068</v>
      </c>
      <c r="H158" s="14">
        <v>204807</v>
      </c>
    </row>
    <row r="159" spans="1:8" x14ac:dyDescent="0.2">
      <c r="A159">
        <v>36134</v>
      </c>
      <c r="B159" t="s">
        <v>294</v>
      </c>
      <c r="C159">
        <v>286.88389999999998</v>
      </c>
      <c r="D159">
        <v>0</v>
      </c>
      <c r="E159" s="14">
        <v>135483</v>
      </c>
      <c r="F159">
        <v>0</v>
      </c>
      <c r="G159" s="14">
        <v>11291</v>
      </c>
      <c r="H159" s="14">
        <v>135483</v>
      </c>
    </row>
    <row r="160" spans="1:8" x14ac:dyDescent="0.2">
      <c r="A160">
        <v>36135</v>
      </c>
      <c r="B160" t="s">
        <v>295</v>
      </c>
      <c r="C160">
        <v>93.323700000000002</v>
      </c>
      <c r="D160">
        <v>0</v>
      </c>
      <c r="E160" s="14">
        <v>44073</v>
      </c>
      <c r="F160">
        <v>0</v>
      </c>
      <c r="G160" s="14">
        <v>3673</v>
      </c>
      <c r="H160" s="14">
        <v>44073</v>
      </c>
    </row>
    <row r="161" spans="1:8" x14ac:dyDescent="0.2">
      <c r="A161">
        <v>36136</v>
      </c>
      <c r="B161" t="s">
        <v>296</v>
      </c>
      <c r="C161" s="13">
        <v>1906.453</v>
      </c>
      <c r="D161">
        <v>0</v>
      </c>
      <c r="E161" s="14">
        <v>900337</v>
      </c>
      <c r="F161">
        <v>0</v>
      </c>
      <c r="G161" s="14">
        <v>75031</v>
      </c>
      <c r="H161" s="14">
        <v>900337</v>
      </c>
    </row>
    <row r="162" spans="1:8" x14ac:dyDescent="0.2">
      <c r="A162">
        <v>36137</v>
      </c>
      <c r="B162" t="s">
        <v>733</v>
      </c>
      <c r="C162" s="13">
        <v>1802.6378</v>
      </c>
      <c r="D162">
        <v>0</v>
      </c>
      <c r="E162" s="14">
        <v>851309</v>
      </c>
      <c r="F162">
        <v>0</v>
      </c>
      <c r="G162" s="14">
        <v>70945</v>
      </c>
      <c r="H162" s="14">
        <v>851309</v>
      </c>
    </row>
    <row r="163" spans="1:8" x14ac:dyDescent="0.2">
      <c r="A163">
        <v>36138</v>
      </c>
      <c r="B163" t="s">
        <v>298</v>
      </c>
      <c r="C163">
        <v>454.70839999999998</v>
      </c>
      <c r="D163">
        <v>0</v>
      </c>
      <c r="E163" s="14">
        <v>214739</v>
      </c>
      <c r="F163">
        <v>0</v>
      </c>
      <c r="G163" s="14">
        <v>17896</v>
      </c>
      <c r="H163" s="14">
        <v>214739</v>
      </c>
    </row>
    <row r="164" spans="1:8" x14ac:dyDescent="0.2">
      <c r="A164">
        <v>36139</v>
      </c>
      <c r="B164" t="s">
        <v>299</v>
      </c>
      <c r="C164" s="13">
        <v>3370.4189999999999</v>
      </c>
      <c r="D164">
        <v>0</v>
      </c>
      <c r="E164" s="14">
        <v>1591706</v>
      </c>
      <c r="F164">
        <v>0</v>
      </c>
      <c r="G164" s="14">
        <v>132647</v>
      </c>
      <c r="H164" s="14">
        <v>1591706</v>
      </c>
    </row>
    <row r="165" spans="1:8" x14ac:dyDescent="0.2">
      <c r="A165">
        <v>37037</v>
      </c>
      <c r="B165" t="s">
        <v>300</v>
      </c>
      <c r="C165" s="13">
        <v>1605.1405</v>
      </c>
      <c r="D165">
        <v>0</v>
      </c>
      <c r="E165" s="14">
        <v>758040</v>
      </c>
      <c r="F165">
        <v>0</v>
      </c>
      <c r="G165" s="14">
        <v>63172</v>
      </c>
      <c r="H165" s="14">
        <v>758040</v>
      </c>
    </row>
    <row r="166" spans="1:8" x14ac:dyDescent="0.2">
      <c r="A166">
        <v>37039</v>
      </c>
      <c r="B166" t="s">
        <v>301</v>
      </c>
      <c r="C166">
        <v>791.59699999999998</v>
      </c>
      <c r="D166">
        <v>0</v>
      </c>
      <c r="E166" s="14">
        <v>373838</v>
      </c>
      <c r="F166">
        <v>0</v>
      </c>
      <c r="G166" s="14">
        <v>31154</v>
      </c>
      <c r="H166" s="14">
        <v>373838</v>
      </c>
    </row>
    <row r="167" spans="1:8" x14ac:dyDescent="0.2">
      <c r="A167">
        <v>38044</v>
      </c>
      <c r="B167" t="s">
        <v>302</v>
      </c>
      <c r="C167">
        <v>305.25349999999997</v>
      </c>
      <c r="D167">
        <v>0</v>
      </c>
      <c r="E167" s="14">
        <v>144158</v>
      </c>
      <c r="F167">
        <v>0</v>
      </c>
      <c r="G167" s="14">
        <v>12014</v>
      </c>
      <c r="H167" s="14">
        <v>144158</v>
      </c>
    </row>
    <row r="168" spans="1:8" x14ac:dyDescent="0.2">
      <c r="A168">
        <v>38045</v>
      </c>
      <c r="B168" t="s">
        <v>303</v>
      </c>
      <c r="C168">
        <v>353.51299999999998</v>
      </c>
      <c r="D168">
        <v>0</v>
      </c>
      <c r="E168" s="14">
        <v>166949</v>
      </c>
      <c r="F168">
        <v>0</v>
      </c>
      <c r="G168" s="14">
        <v>13913</v>
      </c>
      <c r="H168" s="14">
        <v>166949</v>
      </c>
    </row>
    <row r="169" spans="1:8" x14ac:dyDescent="0.2">
      <c r="A169">
        <v>38046</v>
      </c>
      <c r="B169" t="s">
        <v>304</v>
      </c>
      <c r="C169">
        <v>421.58940000000001</v>
      </c>
      <c r="D169">
        <v>0</v>
      </c>
      <c r="E169" s="14">
        <v>199099</v>
      </c>
      <c r="F169">
        <v>0</v>
      </c>
      <c r="G169" s="14">
        <v>16592</v>
      </c>
      <c r="H169" s="14">
        <v>199099</v>
      </c>
    </row>
    <row r="170" spans="1:8" x14ac:dyDescent="0.2">
      <c r="A170">
        <v>39133</v>
      </c>
      <c r="B170" t="s">
        <v>305</v>
      </c>
      <c r="C170" s="13">
        <v>4282.4913999999999</v>
      </c>
      <c r="D170">
        <v>0</v>
      </c>
      <c r="E170" s="14">
        <v>2022439</v>
      </c>
      <c r="F170">
        <v>0</v>
      </c>
      <c r="G170" s="14">
        <v>168543</v>
      </c>
      <c r="H170" s="14">
        <v>2022439</v>
      </c>
    </row>
    <row r="171" spans="1:8" x14ac:dyDescent="0.2">
      <c r="A171">
        <v>39134</v>
      </c>
      <c r="B171" t="s">
        <v>306</v>
      </c>
      <c r="C171" s="13">
        <v>4822.4404999999997</v>
      </c>
      <c r="D171">
        <v>0</v>
      </c>
      <c r="E171" s="14">
        <v>2277434</v>
      </c>
      <c r="F171">
        <v>0</v>
      </c>
      <c r="G171" s="14">
        <v>189793</v>
      </c>
      <c r="H171" s="14">
        <v>2277434</v>
      </c>
    </row>
    <row r="172" spans="1:8" x14ac:dyDescent="0.2">
      <c r="A172">
        <v>39135</v>
      </c>
      <c r="B172" t="s">
        <v>307</v>
      </c>
      <c r="C172">
        <v>661.47379999999998</v>
      </c>
      <c r="D172">
        <v>0</v>
      </c>
      <c r="E172" s="14">
        <v>312386</v>
      </c>
      <c r="F172">
        <v>0</v>
      </c>
      <c r="G172" s="14">
        <v>26032</v>
      </c>
      <c r="H172" s="14">
        <v>312386</v>
      </c>
    </row>
    <row r="173" spans="1:8" x14ac:dyDescent="0.2">
      <c r="A173">
        <v>39136</v>
      </c>
      <c r="B173" t="s">
        <v>308</v>
      </c>
      <c r="C173">
        <v>255.65940000000001</v>
      </c>
      <c r="D173">
        <v>0</v>
      </c>
      <c r="E173" s="14">
        <v>120737</v>
      </c>
      <c r="F173">
        <v>0</v>
      </c>
      <c r="G173" s="14">
        <v>10062</v>
      </c>
      <c r="H173" s="14">
        <v>120737</v>
      </c>
    </row>
    <row r="174" spans="1:8" x14ac:dyDescent="0.2">
      <c r="A174">
        <v>39137</v>
      </c>
      <c r="B174" t="s">
        <v>309</v>
      </c>
      <c r="C174" s="13">
        <v>1260.1638</v>
      </c>
      <c r="D174">
        <v>0</v>
      </c>
      <c r="E174" s="14">
        <v>595122</v>
      </c>
      <c r="F174">
        <v>0</v>
      </c>
      <c r="G174" s="14">
        <v>49595</v>
      </c>
      <c r="H174" s="14">
        <v>595122</v>
      </c>
    </row>
    <row r="175" spans="1:8" x14ac:dyDescent="0.2">
      <c r="A175">
        <v>39139</v>
      </c>
      <c r="B175" t="s">
        <v>310</v>
      </c>
      <c r="C175" s="13">
        <v>2259.0118000000002</v>
      </c>
      <c r="D175">
        <v>0</v>
      </c>
      <c r="E175" s="14">
        <v>1066835</v>
      </c>
      <c r="F175">
        <v>0</v>
      </c>
      <c r="G175" s="14">
        <v>88906</v>
      </c>
      <c r="H175" s="14">
        <v>1066835</v>
      </c>
    </row>
    <row r="176" spans="1:8" x14ac:dyDescent="0.2">
      <c r="A176">
        <v>39141</v>
      </c>
      <c r="B176" t="s">
        <v>311</v>
      </c>
      <c r="C176" s="13">
        <v>21812.346600000001</v>
      </c>
      <c r="D176">
        <v>0</v>
      </c>
      <c r="E176" s="14">
        <v>10301045</v>
      </c>
      <c r="F176">
        <v>0</v>
      </c>
      <c r="G176" s="14">
        <v>858451</v>
      </c>
      <c r="H176" s="14">
        <v>10301045</v>
      </c>
    </row>
    <row r="177" spans="1:8" x14ac:dyDescent="0.2">
      <c r="A177">
        <v>39142</v>
      </c>
      <c r="B177" t="s">
        <v>312</v>
      </c>
      <c r="C177" s="13">
        <v>1170.7492</v>
      </c>
      <c r="D177">
        <v>0</v>
      </c>
      <c r="E177" s="14">
        <v>552895</v>
      </c>
      <c r="F177">
        <v>0</v>
      </c>
      <c r="G177" s="14">
        <v>46076</v>
      </c>
      <c r="H177" s="14">
        <v>552895</v>
      </c>
    </row>
    <row r="178" spans="1:8" x14ac:dyDescent="0.2">
      <c r="A178">
        <v>40100</v>
      </c>
      <c r="B178" t="s">
        <v>734</v>
      </c>
      <c r="C178">
        <v>106.5853</v>
      </c>
      <c r="D178">
        <v>0</v>
      </c>
      <c r="E178" s="14">
        <v>50336</v>
      </c>
      <c r="F178">
        <v>0</v>
      </c>
      <c r="G178" s="14">
        <v>4195</v>
      </c>
      <c r="H178" s="14">
        <v>50336</v>
      </c>
    </row>
    <row r="179" spans="1:8" x14ac:dyDescent="0.2">
      <c r="A179">
        <v>40101</v>
      </c>
      <c r="B179" t="s">
        <v>314</v>
      </c>
      <c r="C179">
        <v>37.588000000000001</v>
      </c>
      <c r="D179">
        <v>0</v>
      </c>
      <c r="E179" s="14">
        <v>17751</v>
      </c>
      <c r="F179">
        <v>0</v>
      </c>
      <c r="G179" s="14">
        <v>1479</v>
      </c>
      <c r="H179" s="14">
        <v>17751</v>
      </c>
    </row>
    <row r="180" spans="1:8" x14ac:dyDescent="0.2">
      <c r="A180">
        <v>40103</v>
      </c>
      <c r="B180" t="s">
        <v>315</v>
      </c>
      <c r="C180">
        <v>71.083399999999997</v>
      </c>
      <c r="D180">
        <v>0</v>
      </c>
      <c r="E180" s="14">
        <v>33570</v>
      </c>
      <c r="F180">
        <v>0</v>
      </c>
      <c r="G180" s="14">
        <v>2798</v>
      </c>
      <c r="H180" s="14">
        <v>33570</v>
      </c>
    </row>
    <row r="181" spans="1:8" x14ac:dyDescent="0.2">
      <c r="A181">
        <v>40104</v>
      </c>
      <c r="B181" t="s">
        <v>316</v>
      </c>
      <c r="C181">
        <v>62.471899999999998</v>
      </c>
      <c r="D181">
        <v>0</v>
      </c>
      <c r="E181" s="14">
        <v>29503</v>
      </c>
      <c r="F181">
        <v>0</v>
      </c>
      <c r="G181" s="14">
        <v>2459</v>
      </c>
      <c r="H181" s="14">
        <v>29503</v>
      </c>
    </row>
    <row r="182" spans="1:8" x14ac:dyDescent="0.2">
      <c r="A182">
        <v>40107</v>
      </c>
      <c r="B182" t="s">
        <v>317</v>
      </c>
      <c r="C182">
        <v>960.84069999999997</v>
      </c>
      <c r="D182">
        <v>0</v>
      </c>
      <c r="E182" s="14">
        <v>453764</v>
      </c>
      <c r="F182">
        <v>0</v>
      </c>
      <c r="G182" s="14">
        <v>37815</v>
      </c>
      <c r="H182" s="14">
        <v>453764</v>
      </c>
    </row>
    <row r="183" spans="1:8" x14ac:dyDescent="0.2">
      <c r="A183">
        <v>41001</v>
      </c>
      <c r="B183" t="s">
        <v>318</v>
      </c>
      <c r="C183">
        <v>69.393900000000002</v>
      </c>
      <c r="D183">
        <v>0</v>
      </c>
      <c r="E183" s="14">
        <v>32772</v>
      </c>
      <c r="F183">
        <v>0</v>
      </c>
      <c r="G183" s="14">
        <v>2731</v>
      </c>
      <c r="H183" s="14">
        <v>32772</v>
      </c>
    </row>
    <row r="184" spans="1:8" x14ac:dyDescent="0.2">
      <c r="A184">
        <v>41002</v>
      </c>
      <c r="B184" t="s">
        <v>319</v>
      </c>
      <c r="C184">
        <v>752.34789999999998</v>
      </c>
      <c r="D184">
        <v>0</v>
      </c>
      <c r="E184" s="14">
        <v>355302</v>
      </c>
      <c r="F184">
        <v>0</v>
      </c>
      <c r="G184" s="14">
        <v>29610</v>
      </c>
      <c r="H184" s="14">
        <v>355302</v>
      </c>
    </row>
    <row r="185" spans="1:8" x14ac:dyDescent="0.2">
      <c r="A185">
        <v>41003</v>
      </c>
      <c r="B185" t="s">
        <v>320</v>
      </c>
      <c r="C185">
        <v>178.1908</v>
      </c>
      <c r="D185">
        <v>0</v>
      </c>
      <c r="E185" s="14">
        <v>84152</v>
      </c>
      <c r="F185">
        <v>0</v>
      </c>
      <c r="G185" s="14">
        <v>7013</v>
      </c>
      <c r="H185" s="14">
        <v>84152</v>
      </c>
    </row>
    <row r="186" spans="1:8" x14ac:dyDescent="0.2">
      <c r="A186">
        <v>41004</v>
      </c>
      <c r="B186" t="s">
        <v>321</v>
      </c>
      <c r="C186">
        <v>143.8022</v>
      </c>
      <c r="D186">
        <v>0</v>
      </c>
      <c r="E186" s="14">
        <v>67912</v>
      </c>
      <c r="F186">
        <v>0</v>
      </c>
      <c r="G186" s="14">
        <v>5660</v>
      </c>
      <c r="H186" s="14">
        <v>67912</v>
      </c>
    </row>
    <row r="187" spans="1:8" x14ac:dyDescent="0.2">
      <c r="A187">
        <v>41005</v>
      </c>
      <c r="B187" t="s">
        <v>322</v>
      </c>
      <c r="C187">
        <v>63.211300000000001</v>
      </c>
      <c r="D187">
        <v>0</v>
      </c>
      <c r="E187" s="14">
        <v>29852</v>
      </c>
      <c r="F187">
        <v>0</v>
      </c>
      <c r="G187" s="14">
        <v>2488</v>
      </c>
      <c r="H187" s="14">
        <v>29852</v>
      </c>
    </row>
    <row r="188" spans="1:8" x14ac:dyDescent="0.2">
      <c r="A188">
        <v>42111</v>
      </c>
      <c r="B188" t="s">
        <v>323</v>
      </c>
      <c r="C188">
        <v>634.5231</v>
      </c>
      <c r="D188">
        <v>0</v>
      </c>
      <c r="E188" s="14">
        <v>299658</v>
      </c>
      <c r="F188">
        <v>0</v>
      </c>
      <c r="G188" s="14">
        <v>24972</v>
      </c>
      <c r="H188" s="14">
        <v>299658</v>
      </c>
    </row>
    <row r="189" spans="1:8" x14ac:dyDescent="0.2">
      <c r="A189">
        <v>42113</v>
      </c>
      <c r="B189" t="s">
        <v>324</v>
      </c>
      <c r="C189">
        <v>71.612200000000001</v>
      </c>
      <c r="D189">
        <v>0</v>
      </c>
      <c r="E189" s="14">
        <v>33819</v>
      </c>
      <c r="F189">
        <v>0</v>
      </c>
      <c r="G189" s="14">
        <v>2818</v>
      </c>
      <c r="H189" s="14">
        <v>33819</v>
      </c>
    </row>
    <row r="190" spans="1:8" x14ac:dyDescent="0.2">
      <c r="A190">
        <v>42117</v>
      </c>
      <c r="B190" t="s">
        <v>325</v>
      </c>
      <c r="C190">
        <v>80.005899999999997</v>
      </c>
      <c r="D190">
        <v>0</v>
      </c>
      <c r="E190" s="14">
        <v>37783</v>
      </c>
      <c r="F190">
        <v>0</v>
      </c>
      <c r="G190" s="14">
        <v>3149</v>
      </c>
      <c r="H190" s="14">
        <v>37783</v>
      </c>
    </row>
    <row r="191" spans="1:8" x14ac:dyDescent="0.2">
      <c r="A191">
        <v>42118</v>
      </c>
      <c r="B191" t="s">
        <v>326</v>
      </c>
      <c r="C191">
        <v>119.04600000000001</v>
      </c>
      <c r="D191">
        <v>0</v>
      </c>
      <c r="E191" s="14">
        <v>56220</v>
      </c>
      <c r="F191">
        <v>0</v>
      </c>
      <c r="G191" s="14">
        <v>4685</v>
      </c>
      <c r="H191" s="14">
        <v>56220</v>
      </c>
    </row>
    <row r="192" spans="1:8" x14ac:dyDescent="0.2">
      <c r="A192">
        <v>42119</v>
      </c>
      <c r="B192" t="s">
        <v>327</v>
      </c>
      <c r="C192">
        <v>52.837200000000003</v>
      </c>
      <c r="D192">
        <v>0</v>
      </c>
      <c r="E192" s="14">
        <v>24953</v>
      </c>
      <c r="F192">
        <v>0</v>
      </c>
      <c r="G192" s="14">
        <v>2079</v>
      </c>
      <c r="H192" s="14">
        <v>24953</v>
      </c>
    </row>
    <row r="193" spans="1:8" x14ac:dyDescent="0.2">
      <c r="A193">
        <v>42121</v>
      </c>
      <c r="B193" t="s">
        <v>328</v>
      </c>
      <c r="C193">
        <v>70.545100000000005</v>
      </c>
      <c r="D193">
        <v>0</v>
      </c>
      <c r="E193" s="14">
        <v>33315</v>
      </c>
      <c r="F193">
        <v>0</v>
      </c>
      <c r="G193" s="14">
        <v>2776</v>
      </c>
      <c r="H193" s="14">
        <v>33315</v>
      </c>
    </row>
    <row r="194" spans="1:8" x14ac:dyDescent="0.2">
      <c r="A194">
        <v>42124</v>
      </c>
      <c r="B194" t="s">
        <v>329</v>
      </c>
      <c r="C194" s="13">
        <v>1588.5246999999999</v>
      </c>
      <c r="D194">
        <v>0</v>
      </c>
      <c r="E194" s="14">
        <v>750193</v>
      </c>
      <c r="F194">
        <v>0</v>
      </c>
      <c r="G194" s="14">
        <v>62518</v>
      </c>
      <c r="H194" s="14">
        <v>750193</v>
      </c>
    </row>
    <row r="195" spans="1:8" x14ac:dyDescent="0.2">
      <c r="A195">
        <v>43001</v>
      </c>
      <c r="B195" t="s">
        <v>330</v>
      </c>
      <c r="C195">
        <v>678.82460000000003</v>
      </c>
      <c r="D195">
        <v>0</v>
      </c>
      <c r="E195" s="14">
        <v>320580</v>
      </c>
      <c r="F195">
        <v>0</v>
      </c>
      <c r="G195" s="14">
        <v>26963</v>
      </c>
      <c r="H195" s="14">
        <v>320580</v>
      </c>
    </row>
    <row r="196" spans="1:8" x14ac:dyDescent="0.2">
      <c r="A196">
        <v>43002</v>
      </c>
      <c r="B196" t="s">
        <v>331</v>
      </c>
      <c r="C196">
        <v>254.0497</v>
      </c>
      <c r="D196">
        <v>0</v>
      </c>
      <c r="E196" s="14">
        <v>119977</v>
      </c>
      <c r="F196">
        <v>0</v>
      </c>
      <c r="G196" s="14">
        <v>9998</v>
      </c>
      <c r="H196" s="14">
        <v>119977</v>
      </c>
    </row>
    <row r="197" spans="1:8" x14ac:dyDescent="0.2">
      <c r="A197">
        <v>43003</v>
      </c>
      <c r="B197" t="s">
        <v>332</v>
      </c>
      <c r="C197">
        <v>338.4862</v>
      </c>
      <c r="D197">
        <v>0</v>
      </c>
      <c r="E197" s="14">
        <v>159853</v>
      </c>
      <c r="F197">
        <v>0</v>
      </c>
      <c r="G197" s="14">
        <v>13322</v>
      </c>
      <c r="H197" s="14">
        <v>159853</v>
      </c>
    </row>
    <row r="198" spans="1:8" x14ac:dyDescent="0.2">
      <c r="A198">
        <v>43004</v>
      </c>
      <c r="B198" t="s">
        <v>333</v>
      </c>
      <c r="C198">
        <v>237.94069999999999</v>
      </c>
      <c r="D198">
        <v>0</v>
      </c>
      <c r="E198" s="14">
        <v>112369</v>
      </c>
      <c r="F198">
        <v>0</v>
      </c>
      <c r="G198" s="14">
        <v>9364</v>
      </c>
      <c r="H198" s="14">
        <v>112369</v>
      </c>
    </row>
    <row r="199" spans="1:8" x14ac:dyDescent="0.2">
      <c r="A199">
        <v>44078</v>
      </c>
      <c r="B199" t="s">
        <v>334</v>
      </c>
      <c r="C199">
        <v>51.016100000000002</v>
      </c>
      <c r="D199">
        <v>0</v>
      </c>
      <c r="E199" s="14">
        <v>24093</v>
      </c>
      <c r="F199">
        <v>0</v>
      </c>
      <c r="G199" s="14">
        <v>2008</v>
      </c>
      <c r="H199" s="14">
        <v>24093</v>
      </c>
    </row>
    <row r="200" spans="1:8" x14ac:dyDescent="0.2">
      <c r="A200">
        <v>44083</v>
      </c>
      <c r="B200" t="s">
        <v>335</v>
      </c>
      <c r="C200">
        <v>247.2466</v>
      </c>
      <c r="D200">
        <v>0</v>
      </c>
      <c r="E200" s="14">
        <v>116764</v>
      </c>
      <c r="F200">
        <v>0</v>
      </c>
      <c r="G200" s="14">
        <v>9731</v>
      </c>
      <c r="H200" s="14">
        <v>116764</v>
      </c>
    </row>
    <row r="201" spans="1:8" x14ac:dyDescent="0.2">
      <c r="A201">
        <v>44084</v>
      </c>
      <c r="B201" t="s">
        <v>336</v>
      </c>
      <c r="C201">
        <v>256.0478</v>
      </c>
      <c r="D201">
        <v>0</v>
      </c>
      <c r="E201" s="14">
        <v>120921</v>
      </c>
      <c r="F201">
        <v>0</v>
      </c>
      <c r="G201" s="14">
        <v>10077</v>
      </c>
      <c r="H201" s="14">
        <v>120921</v>
      </c>
    </row>
    <row r="202" spans="1:8" x14ac:dyDescent="0.2">
      <c r="A202">
        <v>45076</v>
      </c>
      <c r="B202" t="s">
        <v>337</v>
      </c>
      <c r="C202">
        <v>384.71370000000002</v>
      </c>
      <c r="D202">
        <v>0</v>
      </c>
      <c r="E202" s="14">
        <v>181684</v>
      </c>
      <c r="F202">
        <v>0</v>
      </c>
      <c r="G202" s="14">
        <v>15141</v>
      </c>
      <c r="H202" s="14">
        <v>181684</v>
      </c>
    </row>
    <row r="203" spans="1:8" x14ac:dyDescent="0.2">
      <c r="A203">
        <v>45077</v>
      </c>
      <c r="B203" t="s">
        <v>338</v>
      </c>
      <c r="C203">
        <v>591.08370000000002</v>
      </c>
      <c r="D203">
        <v>0</v>
      </c>
      <c r="E203" s="14">
        <v>279144</v>
      </c>
      <c r="F203">
        <v>0</v>
      </c>
      <c r="G203" s="14">
        <v>23263</v>
      </c>
      <c r="H203" s="14">
        <v>279144</v>
      </c>
    </row>
    <row r="204" spans="1:8" x14ac:dyDescent="0.2">
      <c r="A204">
        <v>45078</v>
      </c>
      <c r="B204" t="s">
        <v>339</v>
      </c>
      <c r="C204">
        <v>248.79929999999999</v>
      </c>
      <c r="D204">
        <v>0</v>
      </c>
      <c r="E204" s="14">
        <v>117497</v>
      </c>
      <c r="F204">
        <v>0</v>
      </c>
      <c r="G204" s="14">
        <v>9792</v>
      </c>
      <c r="H204" s="14">
        <v>117497</v>
      </c>
    </row>
    <row r="205" spans="1:8" x14ac:dyDescent="0.2">
      <c r="A205">
        <v>46128</v>
      </c>
      <c r="B205" t="s">
        <v>340</v>
      </c>
      <c r="C205">
        <v>280.0899</v>
      </c>
      <c r="D205">
        <v>0</v>
      </c>
      <c r="E205" s="14">
        <v>132275</v>
      </c>
      <c r="F205">
        <v>0</v>
      </c>
      <c r="G205" s="14">
        <v>11023</v>
      </c>
      <c r="H205" s="14">
        <v>132275</v>
      </c>
    </row>
    <row r="206" spans="1:8" x14ac:dyDescent="0.2">
      <c r="A206">
        <v>46130</v>
      </c>
      <c r="B206" t="s">
        <v>341</v>
      </c>
      <c r="C206" s="13">
        <v>1155.5813000000001</v>
      </c>
      <c r="D206">
        <v>0</v>
      </c>
      <c r="E206" s="14">
        <v>545732</v>
      </c>
      <c r="F206">
        <v>0</v>
      </c>
      <c r="G206" s="14">
        <v>45479</v>
      </c>
      <c r="H206" s="14">
        <v>545732</v>
      </c>
    </row>
    <row r="207" spans="1:8" x14ac:dyDescent="0.2">
      <c r="A207">
        <v>46131</v>
      </c>
      <c r="B207" t="s">
        <v>342</v>
      </c>
      <c r="C207" s="13">
        <v>1138.1701</v>
      </c>
      <c r="D207">
        <v>0</v>
      </c>
      <c r="E207" s="14">
        <v>537509</v>
      </c>
      <c r="F207">
        <v>0</v>
      </c>
      <c r="G207" s="14">
        <v>44794</v>
      </c>
      <c r="H207" s="14">
        <v>537509</v>
      </c>
    </row>
    <row r="208" spans="1:8" x14ac:dyDescent="0.2">
      <c r="A208">
        <v>46132</v>
      </c>
      <c r="B208" t="s">
        <v>343</v>
      </c>
      <c r="C208">
        <v>460.27629999999999</v>
      </c>
      <c r="D208">
        <v>0</v>
      </c>
      <c r="E208" s="14">
        <v>217369</v>
      </c>
      <c r="F208">
        <v>0</v>
      </c>
      <c r="G208" s="14">
        <v>18115</v>
      </c>
      <c r="H208" s="14">
        <v>217369</v>
      </c>
    </row>
    <row r="209" spans="1:8" x14ac:dyDescent="0.2">
      <c r="A209">
        <v>46134</v>
      </c>
      <c r="B209" t="s">
        <v>344</v>
      </c>
      <c r="C209" s="13">
        <v>2048.9636</v>
      </c>
      <c r="D209">
        <v>0</v>
      </c>
      <c r="E209" s="14">
        <v>967639</v>
      </c>
      <c r="F209">
        <v>0</v>
      </c>
      <c r="G209" s="14">
        <v>80639</v>
      </c>
      <c r="H209" s="14">
        <v>967639</v>
      </c>
    </row>
    <row r="210" spans="1:8" x14ac:dyDescent="0.2">
      <c r="A210">
        <v>46135</v>
      </c>
      <c r="B210" t="s">
        <v>345</v>
      </c>
      <c r="C210">
        <v>314.37979999999999</v>
      </c>
      <c r="D210">
        <v>0</v>
      </c>
      <c r="E210" s="14">
        <v>148468</v>
      </c>
      <c r="F210">
        <v>0</v>
      </c>
      <c r="G210" s="14">
        <v>12322</v>
      </c>
      <c r="H210" s="14">
        <v>148468</v>
      </c>
    </row>
    <row r="211" spans="1:8" x14ac:dyDescent="0.2">
      <c r="A211">
        <v>46137</v>
      </c>
      <c r="B211" t="s">
        <v>346</v>
      </c>
      <c r="C211">
        <v>221.99270000000001</v>
      </c>
      <c r="D211">
        <v>0</v>
      </c>
      <c r="E211" s="14">
        <v>104838</v>
      </c>
      <c r="F211">
        <v>0</v>
      </c>
      <c r="G211" s="14">
        <v>8737</v>
      </c>
      <c r="H211" s="14">
        <v>104838</v>
      </c>
    </row>
    <row r="212" spans="1:8" x14ac:dyDescent="0.2">
      <c r="A212">
        <v>46140</v>
      </c>
      <c r="B212" t="s">
        <v>347</v>
      </c>
      <c r="C212">
        <v>647.11329999999998</v>
      </c>
      <c r="D212">
        <v>0</v>
      </c>
      <c r="E212" s="14">
        <v>305604</v>
      </c>
      <c r="F212">
        <v>0</v>
      </c>
      <c r="G212" s="14">
        <v>25468</v>
      </c>
      <c r="H212" s="14">
        <v>305604</v>
      </c>
    </row>
    <row r="213" spans="1:8" x14ac:dyDescent="0.2">
      <c r="A213">
        <v>47060</v>
      </c>
      <c r="B213" t="s">
        <v>348</v>
      </c>
      <c r="C213">
        <v>277.85120000000001</v>
      </c>
      <c r="D213">
        <v>0</v>
      </c>
      <c r="E213" s="14">
        <v>131217</v>
      </c>
      <c r="F213">
        <v>0</v>
      </c>
      <c r="G213" s="14">
        <v>10935</v>
      </c>
      <c r="H213" s="14">
        <v>131217</v>
      </c>
    </row>
    <row r="214" spans="1:8" x14ac:dyDescent="0.2">
      <c r="A214">
        <v>47062</v>
      </c>
      <c r="B214" t="s">
        <v>349</v>
      </c>
      <c r="C214">
        <v>904.25070000000005</v>
      </c>
      <c r="D214">
        <v>0</v>
      </c>
      <c r="E214" s="14">
        <v>427039</v>
      </c>
      <c r="F214">
        <v>0</v>
      </c>
      <c r="G214" s="14">
        <v>35588</v>
      </c>
      <c r="H214" s="14">
        <v>427039</v>
      </c>
    </row>
    <row r="215" spans="1:8" x14ac:dyDescent="0.2">
      <c r="A215">
        <v>47064</v>
      </c>
      <c r="B215" t="s">
        <v>350</v>
      </c>
      <c r="C215">
        <v>136.0197</v>
      </c>
      <c r="D215">
        <v>0</v>
      </c>
      <c r="E215" s="14">
        <v>64236</v>
      </c>
      <c r="F215">
        <v>0</v>
      </c>
      <c r="G215" s="14">
        <v>5353</v>
      </c>
      <c r="H215" s="14">
        <v>64236</v>
      </c>
    </row>
    <row r="216" spans="1:8" x14ac:dyDescent="0.2">
      <c r="A216">
        <v>47065</v>
      </c>
      <c r="B216" t="s">
        <v>351</v>
      </c>
      <c r="C216">
        <v>313.71769999999998</v>
      </c>
      <c r="D216">
        <v>0</v>
      </c>
      <c r="E216" s="14">
        <v>148156</v>
      </c>
      <c r="F216">
        <v>0</v>
      </c>
      <c r="G216" s="14">
        <v>12347</v>
      </c>
      <c r="H216" s="14">
        <v>148156</v>
      </c>
    </row>
    <row r="217" spans="1:8" x14ac:dyDescent="0.2">
      <c r="A217">
        <v>48066</v>
      </c>
      <c r="B217" t="s">
        <v>352</v>
      </c>
      <c r="C217" s="13">
        <v>4260.6589000000004</v>
      </c>
      <c r="D217">
        <v>0</v>
      </c>
      <c r="E217" s="14">
        <v>2012128</v>
      </c>
      <c r="F217">
        <v>0</v>
      </c>
      <c r="G217" s="14">
        <v>167683</v>
      </c>
      <c r="H217" s="14">
        <v>2012128</v>
      </c>
    </row>
    <row r="218" spans="1:8" x14ac:dyDescent="0.2">
      <c r="A218">
        <v>48068</v>
      </c>
      <c r="B218" t="s">
        <v>353</v>
      </c>
      <c r="C218" s="13">
        <v>13658.69</v>
      </c>
      <c r="D218">
        <v>0</v>
      </c>
      <c r="E218" s="14">
        <v>6450419</v>
      </c>
      <c r="F218">
        <v>0</v>
      </c>
      <c r="G218" s="14">
        <v>537554</v>
      </c>
      <c r="H218" s="14">
        <v>6450419</v>
      </c>
    </row>
    <row r="219" spans="1:8" x14ac:dyDescent="0.2">
      <c r="A219">
        <v>48069</v>
      </c>
      <c r="B219" t="s">
        <v>354</v>
      </c>
      <c r="C219" s="13">
        <v>4168.3563999999997</v>
      </c>
      <c r="D219">
        <v>0</v>
      </c>
      <c r="E219" s="14">
        <v>1968538</v>
      </c>
      <c r="F219">
        <v>0</v>
      </c>
      <c r="G219" s="14">
        <v>164051</v>
      </c>
      <c r="H219" s="14">
        <v>1968538</v>
      </c>
    </row>
    <row r="220" spans="1:8" x14ac:dyDescent="0.2">
      <c r="A220">
        <v>48070</v>
      </c>
      <c r="B220" t="s">
        <v>355</v>
      </c>
      <c r="C220" s="13">
        <v>1785.4378999999999</v>
      </c>
      <c r="D220">
        <v>0</v>
      </c>
      <c r="E220" s="14">
        <v>843187</v>
      </c>
      <c r="F220">
        <v>0</v>
      </c>
      <c r="G220" s="14">
        <v>70268</v>
      </c>
      <c r="H220" s="14">
        <v>843187</v>
      </c>
    </row>
    <row r="221" spans="1:8" x14ac:dyDescent="0.2">
      <c r="A221">
        <v>48071</v>
      </c>
      <c r="B221" t="s">
        <v>356</v>
      </c>
      <c r="C221" s="13">
        <v>16518.680700000001</v>
      </c>
      <c r="D221">
        <v>0</v>
      </c>
      <c r="E221" s="14">
        <v>7801072</v>
      </c>
      <c r="F221">
        <v>0</v>
      </c>
      <c r="G221" s="14">
        <v>650169</v>
      </c>
      <c r="H221" s="14">
        <v>7801072</v>
      </c>
    </row>
    <row r="222" spans="1:8" x14ac:dyDescent="0.2">
      <c r="A222">
        <v>48072</v>
      </c>
      <c r="B222" t="s">
        <v>357</v>
      </c>
      <c r="C222" s="13">
        <v>4280.8172999999997</v>
      </c>
      <c r="D222">
        <v>0</v>
      </c>
      <c r="E222" s="14">
        <v>2021648</v>
      </c>
      <c r="F222">
        <v>0</v>
      </c>
      <c r="G222" s="14">
        <v>168477</v>
      </c>
      <c r="H222" s="14">
        <v>2021648</v>
      </c>
    </row>
    <row r="223" spans="1:8" x14ac:dyDescent="0.2">
      <c r="A223">
        <v>48073</v>
      </c>
      <c r="B223" t="s">
        <v>358</v>
      </c>
      <c r="C223" s="13">
        <v>7227.4096</v>
      </c>
      <c r="D223">
        <v>0</v>
      </c>
      <c r="E223" s="14">
        <v>3413199</v>
      </c>
      <c r="F223">
        <v>0</v>
      </c>
      <c r="G223" s="14">
        <v>284443</v>
      </c>
      <c r="H223" s="14">
        <v>3413199</v>
      </c>
    </row>
    <row r="224" spans="1:8" x14ac:dyDescent="0.2">
      <c r="A224">
        <v>48074</v>
      </c>
      <c r="B224" t="s">
        <v>359</v>
      </c>
      <c r="C224" s="13">
        <v>3085.3472000000002</v>
      </c>
      <c r="D224">
        <v>0</v>
      </c>
      <c r="E224" s="14">
        <v>1457079</v>
      </c>
      <c r="F224">
        <v>0</v>
      </c>
      <c r="G224" s="14">
        <v>121427</v>
      </c>
      <c r="H224" s="14">
        <v>1457079</v>
      </c>
    </row>
    <row r="225" spans="1:8" x14ac:dyDescent="0.2">
      <c r="A225">
        <v>48075</v>
      </c>
      <c r="B225" t="s">
        <v>360</v>
      </c>
      <c r="C225">
        <v>633.6576</v>
      </c>
      <c r="D225">
        <v>0</v>
      </c>
      <c r="E225" s="14">
        <v>299250</v>
      </c>
      <c r="F225">
        <v>0</v>
      </c>
      <c r="G225" s="14">
        <v>24938</v>
      </c>
      <c r="H225" s="14">
        <v>299250</v>
      </c>
    </row>
    <row r="226" spans="1:8" x14ac:dyDescent="0.2">
      <c r="A226">
        <v>48077</v>
      </c>
      <c r="B226" t="s">
        <v>361</v>
      </c>
      <c r="C226" s="13">
        <v>12655.068799999999</v>
      </c>
      <c r="D226">
        <v>0</v>
      </c>
      <c r="E226" s="14">
        <v>5976452</v>
      </c>
      <c r="F226">
        <v>0</v>
      </c>
      <c r="G226" s="14">
        <v>498055</v>
      </c>
      <c r="H226" s="14">
        <v>5976452</v>
      </c>
    </row>
    <row r="227" spans="1:8" x14ac:dyDescent="0.2">
      <c r="A227">
        <v>48078</v>
      </c>
      <c r="B227" t="s">
        <v>362</v>
      </c>
      <c r="C227">
        <v>1E-4</v>
      </c>
      <c r="D227">
        <v>0</v>
      </c>
      <c r="E227">
        <v>0</v>
      </c>
      <c r="F227">
        <v>0</v>
      </c>
      <c r="G227">
        <v>0</v>
      </c>
      <c r="H227">
        <v>0</v>
      </c>
    </row>
    <row r="228" spans="1:8" x14ac:dyDescent="0.2">
      <c r="A228">
        <v>48080</v>
      </c>
      <c r="B228" t="s">
        <v>363</v>
      </c>
      <c r="C228" s="13">
        <v>2136.4962</v>
      </c>
      <c r="D228">
        <v>0</v>
      </c>
      <c r="E228" s="14">
        <v>1008976</v>
      </c>
      <c r="F228">
        <v>0</v>
      </c>
      <c r="G228" s="14">
        <v>84084</v>
      </c>
      <c r="H228" s="14">
        <v>1008976</v>
      </c>
    </row>
    <row r="229" spans="1:8" x14ac:dyDescent="0.2">
      <c r="A229">
        <v>48901</v>
      </c>
      <c r="B229" t="s">
        <v>1056</v>
      </c>
      <c r="C229" s="13">
        <v>1079.8941</v>
      </c>
      <c r="D229">
        <v>0</v>
      </c>
      <c r="E229" s="14">
        <v>509988</v>
      </c>
      <c r="F229">
        <v>0</v>
      </c>
      <c r="G229" s="14">
        <v>42501</v>
      </c>
      <c r="H229" s="14">
        <v>509988</v>
      </c>
    </row>
    <row r="230" spans="1:8" x14ac:dyDescent="0.2">
      <c r="A230">
        <v>48902</v>
      </c>
      <c r="B230" t="s">
        <v>1057</v>
      </c>
      <c r="C230" s="13">
        <v>1442.2019</v>
      </c>
      <c r="D230">
        <v>0</v>
      </c>
      <c r="E230" s="14">
        <v>681091</v>
      </c>
      <c r="F230">
        <v>0</v>
      </c>
      <c r="G230" s="14">
        <v>56760</v>
      </c>
      <c r="H230" s="14">
        <v>681091</v>
      </c>
    </row>
    <row r="231" spans="1:8" x14ac:dyDescent="0.2">
      <c r="A231">
        <v>48904</v>
      </c>
      <c r="B231" t="s">
        <v>1033</v>
      </c>
      <c r="C231">
        <v>740.88520000000005</v>
      </c>
      <c r="D231">
        <v>0</v>
      </c>
      <c r="E231" s="14">
        <v>349889</v>
      </c>
      <c r="F231">
        <v>0</v>
      </c>
      <c r="G231" s="14">
        <v>29158</v>
      </c>
      <c r="H231" s="14">
        <v>349889</v>
      </c>
    </row>
    <row r="232" spans="1:8" x14ac:dyDescent="0.2">
      <c r="A232">
        <v>48905</v>
      </c>
      <c r="B232" t="s">
        <v>1034</v>
      </c>
      <c r="C232">
        <v>227.01060000000001</v>
      </c>
      <c r="D232">
        <v>0</v>
      </c>
      <c r="E232" s="14">
        <v>107207</v>
      </c>
      <c r="F232">
        <v>0</v>
      </c>
      <c r="G232" s="14">
        <v>8934</v>
      </c>
      <c r="H232" s="14">
        <v>107207</v>
      </c>
    </row>
    <row r="233" spans="1:8" x14ac:dyDescent="0.2">
      <c r="A233">
        <v>48909</v>
      </c>
      <c r="B233" t="s">
        <v>1058</v>
      </c>
      <c r="C233">
        <v>417.42090000000002</v>
      </c>
      <c r="D233">
        <v>0</v>
      </c>
      <c r="E233" s="14">
        <v>197130</v>
      </c>
      <c r="F233">
        <v>0</v>
      </c>
      <c r="G233" s="14">
        <v>16428</v>
      </c>
      <c r="H233" s="14">
        <v>197130</v>
      </c>
    </row>
    <row r="234" spans="1:8" x14ac:dyDescent="0.2">
      <c r="A234">
        <v>48910</v>
      </c>
      <c r="B234" t="s">
        <v>1059</v>
      </c>
      <c r="C234">
        <v>321.4778</v>
      </c>
      <c r="D234">
        <v>0</v>
      </c>
      <c r="E234" s="14">
        <v>151820</v>
      </c>
      <c r="F234">
        <v>0</v>
      </c>
      <c r="G234" s="14">
        <v>12652</v>
      </c>
      <c r="H234" s="14">
        <v>151820</v>
      </c>
    </row>
    <row r="235" spans="1:8" x14ac:dyDescent="0.2">
      <c r="A235">
        <v>48912</v>
      </c>
      <c r="B235" t="s">
        <v>1035</v>
      </c>
      <c r="C235">
        <v>605.95749999999998</v>
      </c>
      <c r="D235">
        <v>0</v>
      </c>
      <c r="E235" s="14">
        <v>286168</v>
      </c>
      <c r="F235">
        <v>0</v>
      </c>
      <c r="G235" s="14">
        <v>23848</v>
      </c>
      <c r="H235" s="14">
        <v>286168</v>
      </c>
    </row>
    <row r="236" spans="1:8" x14ac:dyDescent="0.2">
      <c r="A236">
        <v>48913</v>
      </c>
      <c r="B236" t="s">
        <v>1036</v>
      </c>
      <c r="C236">
        <v>128.6199</v>
      </c>
      <c r="D236">
        <v>0</v>
      </c>
      <c r="E236" s="14">
        <v>60742</v>
      </c>
      <c r="F236">
        <v>0</v>
      </c>
      <c r="G236" s="14">
        <v>5062</v>
      </c>
      <c r="H236" s="14">
        <v>60742</v>
      </c>
    </row>
    <row r="237" spans="1:8" x14ac:dyDescent="0.2">
      <c r="A237">
        <v>48914</v>
      </c>
      <c r="B237" t="s">
        <v>1060</v>
      </c>
      <c r="C237" s="13">
        <v>1306.4952000000001</v>
      </c>
      <c r="D237">
        <v>0</v>
      </c>
      <c r="E237" s="14">
        <v>617002</v>
      </c>
      <c r="F237">
        <v>0</v>
      </c>
      <c r="G237" s="14">
        <v>51419</v>
      </c>
      <c r="H237" s="14">
        <v>617002</v>
      </c>
    </row>
    <row r="238" spans="1:8" x14ac:dyDescent="0.2">
      <c r="A238">
        <v>48915</v>
      </c>
      <c r="B238" t="s">
        <v>1061</v>
      </c>
      <c r="C238">
        <v>366.84070000000003</v>
      </c>
      <c r="D238">
        <v>0</v>
      </c>
      <c r="E238" s="14">
        <v>173243</v>
      </c>
      <c r="F238">
        <v>0</v>
      </c>
      <c r="G238" s="14">
        <v>14437</v>
      </c>
      <c r="H238" s="14">
        <v>173243</v>
      </c>
    </row>
    <row r="239" spans="1:8" x14ac:dyDescent="0.2">
      <c r="A239">
        <v>48916</v>
      </c>
      <c r="B239" t="s">
        <v>1037</v>
      </c>
      <c r="C239">
        <v>685.24459999999999</v>
      </c>
      <c r="D239">
        <v>0</v>
      </c>
      <c r="E239" s="14">
        <v>323612</v>
      </c>
      <c r="F239">
        <v>0</v>
      </c>
      <c r="G239" s="14">
        <v>26969</v>
      </c>
      <c r="H239" s="14">
        <v>323612</v>
      </c>
    </row>
    <row r="240" spans="1:8" x14ac:dyDescent="0.2">
      <c r="A240">
        <v>48918</v>
      </c>
      <c r="B240" t="s">
        <v>1062</v>
      </c>
      <c r="C240">
        <v>692.80899999999997</v>
      </c>
      <c r="D240">
        <v>0</v>
      </c>
      <c r="E240" s="14">
        <v>327184</v>
      </c>
      <c r="F240">
        <v>0</v>
      </c>
      <c r="G240" s="14">
        <v>27266</v>
      </c>
      <c r="H240" s="14">
        <v>327184</v>
      </c>
    </row>
    <row r="241" spans="1:8" x14ac:dyDescent="0.2">
      <c r="A241">
        <v>48922</v>
      </c>
      <c r="B241" t="s">
        <v>1038</v>
      </c>
      <c r="C241" s="13">
        <v>1429.0208</v>
      </c>
      <c r="D241">
        <v>0</v>
      </c>
      <c r="E241" s="14">
        <v>674866</v>
      </c>
      <c r="F241">
        <v>0</v>
      </c>
      <c r="G241" s="14">
        <v>56241</v>
      </c>
      <c r="H241" s="14">
        <v>674866</v>
      </c>
    </row>
    <row r="242" spans="1:8" x14ac:dyDescent="0.2">
      <c r="A242">
        <v>48923</v>
      </c>
      <c r="B242" t="s">
        <v>1039</v>
      </c>
      <c r="C242">
        <v>128.13130000000001</v>
      </c>
      <c r="D242">
        <v>0</v>
      </c>
      <c r="E242" s="14">
        <v>60511</v>
      </c>
      <c r="F242">
        <v>0</v>
      </c>
      <c r="G242" s="14">
        <v>5043</v>
      </c>
      <c r="H242" s="14">
        <v>60511</v>
      </c>
    </row>
    <row r="243" spans="1:8" x14ac:dyDescent="0.2">
      <c r="A243">
        <v>48924</v>
      </c>
      <c r="B243" t="s">
        <v>1063</v>
      </c>
      <c r="C243">
        <v>856.1096</v>
      </c>
      <c r="D243">
        <v>0</v>
      </c>
      <c r="E243" s="14">
        <v>404304</v>
      </c>
      <c r="F243">
        <v>0</v>
      </c>
      <c r="G243" s="14">
        <v>33693</v>
      </c>
      <c r="H243" s="14">
        <v>404304</v>
      </c>
    </row>
    <row r="244" spans="1:8" x14ac:dyDescent="0.2">
      <c r="A244">
        <v>48925</v>
      </c>
      <c r="B244" t="s">
        <v>1064</v>
      </c>
      <c r="C244">
        <v>80.915999999999997</v>
      </c>
      <c r="D244">
        <v>0</v>
      </c>
      <c r="E244" s="14">
        <v>38213</v>
      </c>
      <c r="F244">
        <v>0</v>
      </c>
      <c r="G244" s="14">
        <v>3185</v>
      </c>
      <c r="H244" s="14">
        <v>38213</v>
      </c>
    </row>
    <row r="245" spans="1:8" x14ac:dyDescent="0.2">
      <c r="A245">
        <v>48926</v>
      </c>
      <c r="B245" t="s">
        <v>1065</v>
      </c>
      <c r="C245" s="13">
        <v>1303.537</v>
      </c>
      <c r="D245">
        <v>0</v>
      </c>
      <c r="E245" s="14">
        <v>615605</v>
      </c>
      <c r="F245">
        <v>0</v>
      </c>
      <c r="G245" s="14">
        <v>51302</v>
      </c>
      <c r="H245" s="14">
        <v>615605</v>
      </c>
    </row>
    <row r="246" spans="1:8" x14ac:dyDescent="0.2">
      <c r="A246">
        <v>48927</v>
      </c>
      <c r="B246" t="s">
        <v>1040</v>
      </c>
      <c r="C246">
        <v>238.57849999999999</v>
      </c>
      <c r="D246">
        <v>0</v>
      </c>
      <c r="E246" s="14">
        <v>112671</v>
      </c>
      <c r="F246">
        <v>0</v>
      </c>
      <c r="G246" s="14">
        <v>9390</v>
      </c>
      <c r="H246" s="14">
        <v>112671</v>
      </c>
    </row>
    <row r="247" spans="1:8" x14ac:dyDescent="0.2">
      <c r="A247">
        <v>48928</v>
      </c>
      <c r="B247" t="s">
        <v>1066</v>
      </c>
      <c r="C247">
        <v>359.35379999999998</v>
      </c>
      <c r="D247">
        <v>0</v>
      </c>
      <c r="E247" s="14">
        <v>169708</v>
      </c>
      <c r="F247">
        <v>0</v>
      </c>
      <c r="G247" s="14">
        <v>14143</v>
      </c>
      <c r="H247" s="14">
        <v>169708</v>
      </c>
    </row>
    <row r="248" spans="1:8" x14ac:dyDescent="0.2">
      <c r="A248">
        <v>48929</v>
      </c>
      <c r="B248" t="s">
        <v>1067</v>
      </c>
      <c r="C248">
        <v>120.18049999999999</v>
      </c>
      <c r="D248">
        <v>0</v>
      </c>
      <c r="E248" s="14">
        <v>56756</v>
      </c>
      <c r="F248">
        <v>0</v>
      </c>
      <c r="G248" s="14">
        <v>4730</v>
      </c>
      <c r="H248" s="14">
        <v>56756</v>
      </c>
    </row>
    <row r="249" spans="1:8" x14ac:dyDescent="0.2">
      <c r="A249">
        <v>49132</v>
      </c>
      <c r="B249" t="s">
        <v>364</v>
      </c>
      <c r="C249" s="13">
        <v>3078.2525999999998</v>
      </c>
      <c r="D249">
        <v>0</v>
      </c>
      <c r="E249" s="14">
        <v>1453728</v>
      </c>
      <c r="F249">
        <v>0</v>
      </c>
      <c r="G249" s="14">
        <v>121148</v>
      </c>
      <c r="H249" s="14">
        <v>1453728</v>
      </c>
    </row>
    <row r="250" spans="1:8" x14ac:dyDescent="0.2">
      <c r="A250">
        <v>49135</v>
      </c>
      <c r="B250" t="s">
        <v>365</v>
      </c>
      <c r="C250">
        <v>168.03620000000001</v>
      </c>
      <c r="D250">
        <v>0</v>
      </c>
      <c r="E250" s="14">
        <v>79356</v>
      </c>
      <c r="F250">
        <v>0</v>
      </c>
      <c r="G250" s="14">
        <v>6613</v>
      </c>
      <c r="H250" s="14">
        <v>79356</v>
      </c>
    </row>
    <row r="251" spans="1:8" x14ac:dyDescent="0.2">
      <c r="A251">
        <v>49137</v>
      </c>
      <c r="B251" t="s">
        <v>366</v>
      </c>
      <c r="C251">
        <v>457.1558</v>
      </c>
      <c r="D251">
        <v>0</v>
      </c>
      <c r="E251" s="14">
        <v>215895</v>
      </c>
      <c r="F251">
        <v>0</v>
      </c>
      <c r="G251" s="14">
        <v>17992</v>
      </c>
      <c r="H251" s="14">
        <v>215895</v>
      </c>
    </row>
    <row r="252" spans="1:8" x14ac:dyDescent="0.2">
      <c r="A252">
        <v>49140</v>
      </c>
      <c r="B252" t="s">
        <v>367</v>
      </c>
      <c r="C252">
        <v>709.00289999999995</v>
      </c>
      <c r="D252">
        <v>0</v>
      </c>
      <c r="E252" s="14">
        <v>334832</v>
      </c>
      <c r="F252">
        <v>0</v>
      </c>
      <c r="G252" s="14">
        <v>27904</v>
      </c>
      <c r="H252" s="14">
        <v>334832</v>
      </c>
    </row>
    <row r="253" spans="1:8" x14ac:dyDescent="0.2">
      <c r="A253">
        <v>49142</v>
      </c>
      <c r="B253" t="s">
        <v>368</v>
      </c>
      <c r="C253" s="13">
        <v>4667.1616999999997</v>
      </c>
      <c r="D253">
        <v>0</v>
      </c>
      <c r="E253" s="14">
        <v>2204102</v>
      </c>
      <c r="F253">
        <v>0</v>
      </c>
      <c r="G253" s="14">
        <v>183682</v>
      </c>
      <c r="H253" s="14">
        <v>2204102</v>
      </c>
    </row>
    <row r="254" spans="1:8" x14ac:dyDescent="0.2">
      <c r="A254">
        <v>49144</v>
      </c>
      <c r="B254" t="s">
        <v>369</v>
      </c>
      <c r="C254" s="13">
        <v>4290.6175999999996</v>
      </c>
      <c r="D254">
        <v>0</v>
      </c>
      <c r="E254" s="14">
        <v>2026277</v>
      </c>
      <c r="F254">
        <v>0</v>
      </c>
      <c r="G254" s="14">
        <v>168862</v>
      </c>
      <c r="H254" s="14">
        <v>2026277</v>
      </c>
    </row>
    <row r="255" spans="1:8" x14ac:dyDescent="0.2">
      <c r="A255">
        <v>49148</v>
      </c>
      <c r="B255" t="s">
        <v>370</v>
      </c>
      <c r="C255" s="13">
        <v>6952.2617</v>
      </c>
      <c r="D255">
        <v>0</v>
      </c>
      <c r="E255" s="14">
        <v>3283258</v>
      </c>
      <c r="F255">
        <v>0</v>
      </c>
      <c r="G255" s="14">
        <v>273614</v>
      </c>
      <c r="H255" s="14">
        <v>3283258</v>
      </c>
    </row>
    <row r="256" spans="1:8" x14ac:dyDescent="0.2">
      <c r="A256">
        <v>50001</v>
      </c>
      <c r="B256" t="s">
        <v>371</v>
      </c>
      <c r="C256" s="13">
        <v>5514.0126</v>
      </c>
      <c r="D256">
        <v>0</v>
      </c>
      <c r="E256" s="14">
        <v>2604034</v>
      </c>
      <c r="F256">
        <v>0</v>
      </c>
      <c r="G256" s="14">
        <v>217010</v>
      </c>
      <c r="H256" s="14">
        <v>2604034</v>
      </c>
    </row>
    <row r="257" spans="1:8" x14ac:dyDescent="0.2">
      <c r="A257">
        <v>50002</v>
      </c>
      <c r="B257" t="s">
        <v>372</v>
      </c>
      <c r="C257">
        <v>693.53309999999999</v>
      </c>
      <c r="D257">
        <v>0</v>
      </c>
      <c r="E257" s="14">
        <v>327526</v>
      </c>
      <c r="F257">
        <v>0</v>
      </c>
      <c r="G257" s="14">
        <v>27295</v>
      </c>
      <c r="H257" s="14">
        <v>327526</v>
      </c>
    </row>
    <row r="258" spans="1:8" x14ac:dyDescent="0.2">
      <c r="A258">
        <v>50003</v>
      </c>
      <c r="B258" t="s">
        <v>373</v>
      </c>
      <c r="C258" s="13">
        <v>3095.9205000000002</v>
      </c>
      <c r="D258">
        <v>0</v>
      </c>
      <c r="E258" s="14">
        <v>1462072</v>
      </c>
      <c r="F258">
        <v>0</v>
      </c>
      <c r="G258" s="14">
        <v>121844</v>
      </c>
      <c r="H258" s="14">
        <v>1462072</v>
      </c>
    </row>
    <row r="259" spans="1:8" x14ac:dyDescent="0.2">
      <c r="A259">
        <v>50005</v>
      </c>
      <c r="B259" t="s">
        <v>374</v>
      </c>
      <c r="C259" s="13">
        <v>1490.7302999999999</v>
      </c>
      <c r="D259">
        <v>0</v>
      </c>
      <c r="E259" s="14">
        <v>704009</v>
      </c>
      <c r="F259">
        <v>0</v>
      </c>
      <c r="G259" s="14">
        <v>58669</v>
      </c>
      <c r="H259" s="14">
        <v>704009</v>
      </c>
    </row>
    <row r="260" spans="1:8" x14ac:dyDescent="0.2">
      <c r="A260">
        <v>50006</v>
      </c>
      <c r="B260" t="s">
        <v>375</v>
      </c>
      <c r="C260" s="13">
        <v>3203.1871000000001</v>
      </c>
      <c r="D260">
        <v>0</v>
      </c>
      <c r="E260" s="14">
        <v>1512729</v>
      </c>
      <c r="F260">
        <v>0</v>
      </c>
      <c r="G260" s="14">
        <v>126065</v>
      </c>
      <c r="H260" s="14">
        <v>1512729</v>
      </c>
    </row>
    <row r="261" spans="1:8" x14ac:dyDescent="0.2">
      <c r="A261">
        <v>50007</v>
      </c>
      <c r="B261" t="s">
        <v>376</v>
      </c>
      <c r="C261">
        <v>952.04219999999998</v>
      </c>
      <c r="D261">
        <v>0</v>
      </c>
      <c r="E261" s="14">
        <v>449609</v>
      </c>
      <c r="F261">
        <v>0</v>
      </c>
      <c r="G261" s="14">
        <v>37469</v>
      </c>
      <c r="H261" s="14">
        <v>449609</v>
      </c>
    </row>
    <row r="262" spans="1:8" x14ac:dyDescent="0.2">
      <c r="A262">
        <v>50009</v>
      </c>
      <c r="B262" t="s">
        <v>377</v>
      </c>
      <c r="C262">
        <v>390.07709999999997</v>
      </c>
      <c r="D262">
        <v>0</v>
      </c>
      <c r="E262" s="14">
        <v>184217</v>
      </c>
      <c r="F262">
        <v>0</v>
      </c>
      <c r="G262" s="14">
        <v>15352</v>
      </c>
      <c r="H262" s="14">
        <v>184217</v>
      </c>
    </row>
    <row r="263" spans="1:8" x14ac:dyDescent="0.2">
      <c r="A263">
        <v>50010</v>
      </c>
      <c r="B263" t="s">
        <v>378</v>
      </c>
      <c r="C263" s="13">
        <v>2685.7235000000001</v>
      </c>
      <c r="D263">
        <v>0</v>
      </c>
      <c r="E263" s="14">
        <v>1268353</v>
      </c>
      <c r="F263">
        <v>0</v>
      </c>
      <c r="G263" s="14">
        <v>105700</v>
      </c>
      <c r="H263" s="14">
        <v>1268353</v>
      </c>
    </row>
    <row r="264" spans="1:8" x14ac:dyDescent="0.2">
      <c r="A264">
        <v>50012</v>
      </c>
      <c r="B264" t="s">
        <v>1068</v>
      </c>
      <c r="C264" s="13">
        <v>9928.1231000000007</v>
      </c>
      <c r="D264">
        <v>0</v>
      </c>
      <c r="E264" s="14">
        <v>4688631</v>
      </c>
      <c r="F264">
        <v>0</v>
      </c>
      <c r="G264" s="14">
        <v>390733</v>
      </c>
      <c r="H264" s="14">
        <v>4688631</v>
      </c>
    </row>
    <row r="265" spans="1:8" x14ac:dyDescent="0.2">
      <c r="A265">
        <v>50013</v>
      </c>
      <c r="B265" t="s">
        <v>380</v>
      </c>
      <c r="C265">
        <v>489.54079999999999</v>
      </c>
      <c r="D265">
        <v>0</v>
      </c>
      <c r="E265" s="14">
        <v>231189</v>
      </c>
      <c r="F265">
        <v>0</v>
      </c>
      <c r="G265" s="14">
        <v>19266</v>
      </c>
      <c r="H265" s="14">
        <v>231189</v>
      </c>
    </row>
    <row r="266" spans="1:8" x14ac:dyDescent="0.2">
      <c r="A266">
        <v>50014</v>
      </c>
      <c r="B266" t="s">
        <v>381</v>
      </c>
      <c r="C266" s="13">
        <v>2141.4236000000001</v>
      </c>
      <c r="D266">
        <v>0</v>
      </c>
      <c r="E266" s="14">
        <v>1011303</v>
      </c>
      <c r="F266">
        <v>0</v>
      </c>
      <c r="G266" s="14">
        <v>84278</v>
      </c>
      <c r="H266" s="14">
        <v>1011303</v>
      </c>
    </row>
    <row r="267" spans="1:8" x14ac:dyDescent="0.2">
      <c r="A267">
        <v>51150</v>
      </c>
      <c r="B267" t="s">
        <v>382</v>
      </c>
      <c r="C267">
        <v>222.31450000000001</v>
      </c>
      <c r="D267">
        <v>0</v>
      </c>
      <c r="E267" s="14">
        <v>104990</v>
      </c>
      <c r="F267">
        <v>0</v>
      </c>
      <c r="G267" s="14">
        <v>8749</v>
      </c>
      <c r="H267" s="14">
        <v>104990</v>
      </c>
    </row>
    <row r="268" spans="1:8" x14ac:dyDescent="0.2">
      <c r="A268">
        <v>51152</v>
      </c>
      <c r="B268" t="s">
        <v>383</v>
      </c>
      <c r="C268" s="13">
        <v>1132.6342</v>
      </c>
      <c r="D268">
        <v>0</v>
      </c>
      <c r="E268" s="14">
        <v>534895</v>
      </c>
      <c r="F268">
        <v>0</v>
      </c>
      <c r="G268" s="14">
        <v>44576</v>
      </c>
      <c r="H268" s="14">
        <v>534895</v>
      </c>
    </row>
    <row r="269" spans="1:8" x14ac:dyDescent="0.2">
      <c r="A269">
        <v>51153</v>
      </c>
      <c r="B269" t="s">
        <v>384</v>
      </c>
      <c r="C269">
        <v>135.50069999999999</v>
      </c>
      <c r="D269">
        <v>0</v>
      </c>
      <c r="E269" s="14">
        <v>63991</v>
      </c>
      <c r="F269">
        <v>0</v>
      </c>
      <c r="G269" s="14">
        <v>5333</v>
      </c>
      <c r="H269" s="14">
        <v>63991</v>
      </c>
    </row>
    <row r="270" spans="1:8" x14ac:dyDescent="0.2">
      <c r="A270">
        <v>51154</v>
      </c>
      <c r="B270" t="s">
        <v>385</v>
      </c>
      <c r="C270">
        <v>491.65809999999999</v>
      </c>
      <c r="D270">
        <v>0</v>
      </c>
      <c r="E270" s="14">
        <v>232189</v>
      </c>
      <c r="F270">
        <v>0</v>
      </c>
      <c r="G270" s="14">
        <v>19350</v>
      </c>
      <c r="H270" s="14">
        <v>232189</v>
      </c>
    </row>
    <row r="271" spans="1:8" x14ac:dyDescent="0.2">
      <c r="A271">
        <v>51155</v>
      </c>
      <c r="B271" t="s">
        <v>386</v>
      </c>
      <c r="C271" s="13">
        <v>1202.4552000000001</v>
      </c>
      <c r="D271">
        <v>0</v>
      </c>
      <c r="E271" s="14">
        <v>567869</v>
      </c>
      <c r="F271">
        <v>0</v>
      </c>
      <c r="G271" s="14">
        <v>47324</v>
      </c>
      <c r="H271" s="14">
        <v>567869</v>
      </c>
    </row>
    <row r="272" spans="1:8" x14ac:dyDescent="0.2">
      <c r="A272">
        <v>51156</v>
      </c>
      <c r="B272" t="s">
        <v>387</v>
      </c>
      <c r="C272">
        <v>276.7269</v>
      </c>
      <c r="D272">
        <v>0</v>
      </c>
      <c r="E272" s="14">
        <v>130686</v>
      </c>
      <c r="F272">
        <v>0</v>
      </c>
      <c r="G272" s="14">
        <v>10891</v>
      </c>
      <c r="H272" s="14">
        <v>130686</v>
      </c>
    </row>
    <row r="273" spans="1:8" x14ac:dyDescent="0.2">
      <c r="A273">
        <v>51159</v>
      </c>
      <c r="B273" t="s">
        <v>388</v>
      </c>
      <c r="C273" s="13">
        <v>3065.3207000000002</v>
      </c>
      <c r="D273">
        <v>0</v>
      </c>
      <c r="E273" s="14">
        <v>1447621</v>
      </c>
      <c r="F273">
        <v>0</v>
      </c>
      <c r="G273" s="14">
        <v>120639</v>
      </c>
      <c r="H273" s="14">
        <v>1447621</v>
      </c>
    </row>
    <row r="274" spans="1:8" x14ac:dyDescent="0.2">
      <c r="A274">
        <v>51160</v>
      </c>
      <c r="B274" t="s">
        <v>389</v>
      </c>
      <c r="C274">
        <v>474.63229999999999</v>
      </c>
      <c r="D274">
        <v>0</v>
      </c>
      <c r="E274" s="14">
        <v>224149</v>
      </c>
      <c r="F274">
        <v>0</v>
      </c>
      <c r="G274" s="14">
        <v>18680</v>
      </c>
      <c r="H274" s="14">
        <v>224149</v>
      </c>
    </row>
    <row r="275" spans="1:8" x14ac:dyDescent="0.2">
      <c r="A275">
        <v>52096</v>
      </c>
      <c r="B275" t="s">
        <v>390</v>
      </c>
      <c r="C275">
        <v>426.17160000000001</v>
      </c>
      <c r="D275">
        <v>0</v>
      </c>
      <c r="E275" s="14">
        <v>201263</v>
      </c>
      <c r="F275">
        <v>0</v>
      </c>
      <c r="G275" s="14">
        <v>16772</v>
      </c>
      <c r="H275" s="14">
        <v>201263</v>
      </c>
    </row>
    <row r="276" spans="1:8" x14ac:dyDescent="0.2">
      <c r="A276">
        <v>53111</v>
      </c>
      <c r="B276" t="s">
        <v>391</v>
      </c>
      <c r="C276">
        <v>698.93349999999998</v>
      </c>
      <c r="D276">
        <v>0</v>
      </c>
      <c r="E276" s="14">
        <v>330077</v>
      </c>
      <c r="F276">
        <v>0</v>
      </c>
      <c r="G276" s="14">
        <v>27507</v>
      </c>
      <c r="H276" s="14">
        <v>330077</v>
      </c>
    </row>
    <row r="277" spans="1:8" x14ac:dyDescent="0.2">
      <c r="A277">
        <v>53112</v>
      </c>
      <c r="B277" t="s">
        <v>392</v>
      </c>
      <c r="C277">
        <v>105.92700000000001</v>
      </c>
      <c r="D277">
        <v>0</v>
      </c>
      <c r="E277" s="14">
        <v>50025</v>
      </c>
      <c r="F277">
        <v>0</v>
      </c>
      <c r="G277" s="14">
        <v>4169</v>
      </c>
      <c r="H277" s="14">
        <v>50025</v>
      </c>
    </row>
    <row r="278" spans="1:8" x14ac:dyDescent="0.2">
      <c r="A278">
        <v>53113</v>
      </c>
      <c r="B278" t="s">
        <v>393</v>
      </c>
      <c r="C278" s="13">
        <v>3926.8595</v>
      </c>
      <c r="D278">
        <v>0</v>
      </c>
      <c r="E278" s="14">
        <v>1854489</v>
      </c>
      <c r="F278">
        <v>0</v>
      </c>
      <c r="G278" s="14">
        <v>154546</v>
      </c>
      <c r="H278" s="14">
        <v>1854489</v>
      </c>
    </row>
    <row r="279" spans="1:8" x14ac:dyDescent="0.2">
      <c r="A279">
        <v>53114</v>
      </c>
      <c r="B279" t="s">
        <v>394</v>
      </c>
      <c r="C279">
        <v>612.49480000000005</v>
      </c>
      <c r="D279">
        <v>0</v>
      </c>
      <c r="E279" s="14">
        <v>289255</v>
      </c>
      <c r="F279">
        <v>0</v>
      </c>
      <c r="G279" s="14">
        <v>24105</v>
      </c>
      <c r="H279" s="14">
        <v>289255</v>
      </c>
    </row>
    <row r="280" spans="1:8" x14ac:dyDescent="0.2">
      <c r="A280">
        <v>54037</v>
      </c>
      <c r="B280" t="s">
        <v>395</v>
      </c>
      <c r="C280">
        <v>391.14229999999998</v>
      </c>
      <c r="D280">
        <v>0</v>
      </c>
      <c r="E280" s="14">
        <v>184720</v>
      </c>
      <c r="F280">
        <v>0</v>
      </c>
      <c r="G280" s="14">
        <v>15394</v>
      </c>
      <c r="H280" s="14">
        <v>184720</v>
      </c>
    </row>
    <row r="281" spans="1:8" x14ac:dyDescent="0.2">
      <c r="A281">
        <v>54039</v>
      </c>
      <c r="B281" t="s">
        <v>396</v>
      </c>
      <c r="C281">
        <v>906.55319999999995</v>
      </c>
      <c r="D281">
        <v>0</v>
      </c>
      <c r="E281" s="14">
        <v>428127</v>
      </c>
      <c r="F281">
        <v>0</v>
      </c>
      <c r="G281" s="14">
        <v>35678</v>
      </c>
      <c r="H281" s="14">
        <v>428127</v>
      </c>
    </row>
    <row r="282" spans="1:8" x14ac:dyDescent="0.2">
      <c r="A282">
        <v>54041</v>
      </c>
      <c r="B282" t="s">
        <v>397</v>
      </c>
      <c r="C282" s="13">
        <v>1906.2627</v>
      </c>
      <c r="D282">
        <v>0</v>
      </c>
      <c r="E282" s="14">
        <v>900247</v>
      </c>
      <c r="F282">
        <v>0</v>
      </c>
      <c r="G282" s="14">
        <v>75023</v>
      </c>
      <c r="H282" s="14">
        <v>900247</v>
      </c>
    </row>
    <row r="283" spans="1:8" x14ac:dyDescent="0.2">
      <c r="A283">
        <v>54042</v>
      </c>
      <c r="B283" t="s">
        <v>398</v>
      </c>
      <c r="C283">
        <v>282.86160000000001</v>
      </c>
      <c r="D283">
        <v>0</v>
      </c>
      <c r="E283" s="14">
        <v>133584</v>
      </c>
      <c r="F283">
        <v>0</v>
      </c>
      <c r="G283" s="14">
        <v>11132</v>
      </c>
      <c r="H283" s="14">
        <v>133584</v>
      </c>
    </row>
    <row r="284" spans="1:8" x14ac:dyDescent="0.2">
      <c r="A284">
        <v>54043</v>
      </c>
      <c r="B284" t="s">
        <v>399</v>
      </c>
      <c r="C284">
        <v>355.04149999999998</v>
      </c>
      <c r="D284">
        <v>0</v>
      </c>
      <c r="E284" s="14">
        <v>167671</v>
      </c>
      <c r="F284">
        <v>0</v>
      </c>
      <c r="G284" s="14">
        <v>13973</v>
      </c>
      <c r="H284" s="14">
        <v>167671</v>
      </c>
    </row>
    <row r="285" spans="1:8" x14ac:dyDescent="0.2">
      <c r="A285">
        <v>54045</v>
      </c>
      <c r="B285" t="s">
        <v>400</v>
      </c>
      <c r="C285">
        <v>851.55820000000006</v>
      </c>
      <c r="D285">
        <v>0</v>
      </c>
      <c r="E285" s="14">
        <v>402155</v>
      </c>
      <c r="F285">
        <v>0</v>
      </c>
      <c r="G285" s="14">
        <v>33514</v>
      </c>
      <c r="H285" s="14">
        <v>402155</v>
      </c>
    </row>
    <row r="286" spans="1:8" x14ac:dyDescent="0.2">
      <c r="A286">
        <v>55104</v>
      </c>
      <c r="B286" t="s">
        <v>401</v>
      </c>
      <c r="C286">
        <v>525.30740000000003</v>
      </c>
      <c r="D286">
        <v>0</v>
      </c>
      <c r="E286" s="14">
        <v>248080</v>
      </c>
      <c r="F286">
        <v>0</v>
      </c>
      <c r="G286" s="14">
        <v>20674</v>
      </c>
      <c r="H286" s="14">
        <v>248080</v>
      </c>
    </row>
    <row r="287" spans="1:8" x14ac:dyDescent="0.2">
      <c r="A287">
        <v>55105</v>
      </c>
      <c r="B287" t="s">
        <v>402</v>
      </c>
      <c r="C287">
        <v>619.19979999999998</v>
      </c>
      <c r="D287">
        <v>0</v>
      </c>
      <c r="E287" s="14">
        <v>292422</v>
      </c>
      <c r="F287">
        <v>0</v>
      </c>
      <c r="G287" s="14">
        <v>24369</v>
      </c>
      <c r="H287" s="14">
        <v>292422</v>
      </c>
    </row>
    <row r="288" spans="1:8" x14ac:dyDescent="0.2">
      <c r="A288">
        <v>55106</v>
      </c>
      <c r="B288" t="s">
        <v>403</v>
      </c>
      <c r="C288">
        <v>704.58500000000004</v>
      </c>
      <c r="D288">
        <v>0</v>
      </c>
      <c r="E288" s="14">
        <v>332746</v>
      </c>
      <c r="F288">
        <v>0</v>
      </c>
      <c r="G288" s="14">
        <v>27730</v>
      </c>
      <c r="H288" s="14">
        <v>332746</v>
      </c>
    </row>
    <row r="289" spans="1:8" x14ac:dyDescent="0.2">
      <c r="A289">
        <v>55108</v>
      </c>
      <c r="B289" t="s">
        <v>404</v>
      </c>
      <c r="C289" s="13">
        <v>1406.329</v>
      </c>
      <c r="D289">
        <v>0</v>
      </c>
      <c r="E289" s="14">
        <v>664149</v>
      </c>
      <c r="F289">
        <v>0</v>
      </c>
      <c r="G289" s="14">
        <v>55348</v>
      </c>
      <c r="H289" s="14">
        <v>664149</v>
      </c>
    </row>
    <row r="290" spans="1:8" x14ac:dyDescent="0.2">
      <c r="A290">
        <v>55110</v>
      </c>
      <c r="B290" t="s">
        <v>405</v>
      </c>
      <c r="C290" s="13">
        <v>1716.9601</v>
      </c>
      <c r="D290">
        <v>0</v>
      </c>
      <c r="E290" s="14">
        <v>810847</v>
      </c>
      <c r="F290">
        <v>0</v>
      </c>
      <c r="G290" s="14">
        <v>67573</v>
      </c>
      <c r="H290" s="14">
        <v>810847</v>
      </c>
    </row>
    <row r="291" spans="1:8" x14ac:dyDescent="0.2">
      <c r="A291">
        <v>55111</v>
      </c>
      <c r="B291" t="s">
        <v>406</v>
      </c>
      <c r="C291">
        <v>322.4425</v>
      </c>
      <c r="D291">
        <v>0</v>
      </c>
      <c r="E291" s="14">
        <v>152276</v>
      </c>
      <c r="F291">
        <v>0</v>
      </c>
      <c r="G291" s="14">
        <v>12690</v>
      </c>
      <c r="H291" s="14">
        <v>152276</v>
      </c>
    </row>
    <row r="292" spans="1:8" x14ac:dyDescent="0.2">
      <c r="A292">
        <v>56015</v>
      </c>
      <c r="B292" t="s">
        <v>407</v>
      </c>
      <c r="C292">
        <v>450.41160000000002</v>
      </c>
      <c r="D292">
        <v>0</v>
      </c>
      <c r="E292" s="14">
        <v>212710</v>
      </c>
      <c r="F292">
        <v>0</v>
      </c>
      <c r="G292" s="14">
        <v>17726</v>
      </c>
      <c r="H292" s="14">
        <v>212710</v>
      </c>
    </row>
    <row r="293" spans="1:8" x14ac:dyDescent="0.2">
      <c r="A293">
        <v>56017</v>
      </c>
      <c r="B293" t="s">
        <v>408</v>
      </c>
      <c r="C293">
        <v>860.20910000000003</v>
      </c>
      <c r="D293">
        <v>0</v>
      </c>
      <c r="E293" s="14">
        <v>406240</v>
      </c>
      <c r="F293">
        <v>0</v>
      </c>
      <c r="G293" s="14">
        <v>33855</v>
      </c>
      <c r="H293" s="14">
        <v>406240</v>
      </c>
    </row>
    <row r="294" spans="1:8" x14ac:dyDescent="0.2">
      <c r="A294">
        <v>57001</v>
      </c>
      <c r="B294" t="s">
        <v>409</v>
      </c>
      <c r="C294">
        <v>414.93189999999998</v>
      </c>
      <c r="D294">
        <v>0</v>
      </c>
      <c r="E294" s="14">
        <v>195955</v>
      </c>
      <c r="F294">
        <v>0</v>
      </c>
      <c r="G294" s="14">
        <v>16330</v>
      </c>
      <c r="H294" s="14">
        <v>195955</v>
      </c>
    </row>
    <row r="295" spans="1:8" x14ac:dyDescent="0.2">
      <c r="A295">
        <v>57002</v>
      </c>
      <c r="B295" t="s">
        <v>410</v>
      </c>
      <c r="C295">
        <v>765.3596</v>
      </c>
      <c r="D295">
        <v>0</v>
      </c>
      <c r="E295" s="14">
        <v>361447</v>
      </c>
      <c r="F295">
        <v>0</v>
      </c>
      <c r="G295" s="14">
        <v>30122</v>
      </c>
      <c r="H295" s="14">
        <v>361447</v>
      </c>
    </row>
    <row r="296" spans="1:8" x14ac:dyDescent="0.2">
      <c r="A296">
        <v>57003</v>
      </c>
      <c r="B296" t="s">
        <v>411</v>
      </c>
      <c r="C296" s="13">
        <v>6214.1193999999996</v>
      </c>
      <c r="D296">
        <v>0</v>
      </c>
      <c r="E296" s="14">
        <v>2934665</v>
      </c>
      <c r="F296">
        <v>0</v>
      </c>
      <c r="G296" s="14">
        <v>244564</v>
      </c>
      <c r="H296" s="14">
        <v>2934665</v>
      </c>
    </row>
    <row r="297" spans="1:8" x14ac:dyDescent="0.2">
      <c r="A297">
        <v>57004</v>
      </c>
      <c r="B297" t="s">
        <v>412</v>
      </c>
      <c r="C297" s="13">
        <v>1434.5519999999999</v>
      </c>
      <c r="D297">
        <v>0</v>
      </c>
      <c r="E297" s="14">
        <v>677478</v>
      </c>
      <c r="F297">
        <v>0</v>
      </c>
      <c r="G297" s="14">
        <v>56458</v>
      </c>
      <c r="H297" s="14">
        <v>677478</v>
      </c>
    </row>
    <row r="298" spans="1:8" x14ac:dyDescent="0.2">
      <c r="A298">
        <v>58106</v>
      </c>
      <c r="B298" t="s">
        <v>413</v>
      </c>
      <c r="C298">
        <v>167.64359999999999</v>
      </c>
      <c r="D298">
        <v>0</v>
      </c>
      <c r="E298" s="14">
        <v>79171</v>
      </c>
      <c r="F298">
        <v>0</v>
      </c>
      <c r="G298" s="14">
        <v>6598</v>
      </c>
      <c r="H298" s="14">
        <v>79171</v>
      </c>
    </row>
    <row r="299" spans="1:8" x14ac:dyDescent="0.2">
      <c r="A299">
        <v>58107</v>
      </c>
      <c r="B299" t="s">
        <v>414</v>
      </c>
      <c r="C299">
        <v>95.252899999999997</v>
      </c>
      <c r="D299">
        <v>0</v>
      </c>
      <c r="E299" s="14">
        <v>44984</v>
      </c>
      <c r="F299">
        <v>0</v>
      </c>
      <c r="G299" s="14">
        <v>3749</v>
      </c>
      <c r="H299" s="14">
        <v>44984</v>
      </c>
    </row>
    <row r="300" spans="1:8" x14ac:dyDescent="0.2">
      <c r="A300">
        <v>58108</v>
      </c>
      <c r="B300" t="s">
        <v>415</v>
      </c>
      <c r="C300">
        <v>220.53620000000001</v>
      </c>
      <c r="D300">
        <v>0</v>
      </c>
      <c r="E300" s="14">
        <v>104150</v>
      </c>
      <c r="F300">
        <v>0</v>
      </c>
      <c r="G300" s="14">
        <v>8679</v>
      </c>
      <c r="H300" s="14">
        <v>104150</v>
      </c>
    </row>
    <row r="301" spans="1:8" x14ac:dyDescent="0.2">
      <c r="A301">
        <v>58109</v>
      </c>
      <c r="B301" t="s">
        <v>416</v>
      </c>
      <c r="C301">
        <v>609.92700000000002</v>
      </c>
      <c r="D301">
        <v>0</v>
      </c>
      <c r="E301" s="14">
        <v>288043</v>
      </c>
      <c r="F301">
        <v>0</v>
      </c>
      <c r="G301" s="14">
        <v>24004</v>
      </c>
      <c r="H301" s="14">
        <v>288043</v>
      </c>
    </row>
    <row r="302" spans="1:8" x14ac:dyDescent="0.2">
      <c r="A302">
        <v>58112</v>
      </c>
      <c r="B302" t="s">
        <v>417</v>
      </c>
      <c r="C302">
        <v>761.9511</v>
      </c>
      <c r="D302">
        <v>0</v>
      </c>
      <c r="E302" s="14">
        <v>359837</v>
      </c>
      <c r="F302">
        <v>0</v>
      </c>
      <c r="G302" s="14">
        <v>29987</v>
      </c>
      <c r="H302" s="14">
        <v>359837</v>
      </c>
    </row>
    <row r="303" spans="1:8" x14ac:dyDescent="0.2">
      <c r="A303">
        <v>59113</v>
      </c>
      <c r="B303" t="s">
        <v>418</v>
      </c>
      <c r="C303">
        <v>164.04300000000001</v>
      </c>
      <c r="D303">
        <v>0</v>
      </c>
      <c r="E303" s="14">
        <v>77471</v>
      </c>
      <c r="F303">
        <v>0</v>
      </c>
      <c r="G303" s="14">
        <v>6456</v>
      </c>
      <c r="H303" s="14">
        <v>77471</v>
      </c>
    </row>
    <row r="304" spans="1:8" x14ac:dyDescent="0.2">
      <c r="A304">
        <v>59114</v>
      </c>
      <c r="B304" t="s">
        <v>419</v>
      </c>
      <c r="C304">
        <v>68.674199999999999</v>
      </c>
      <c r="D304">
        <v>0</v>
      </c>
      <c r="E304" s="14">
        <v>32432</v>
      </c>
      <c r="F304">
        <v>0</v>
      </c>
      <c r="G304" s="14">
        <v>2703</v>
      </c>
      <c r="H304" s="14">
        <v>32432</v>
      </c>
    </row>
    <row r="305" spans="1:8" x14ac:dyDescent="0.2">
      <c r="A305">
        <v>59117</v>
      </c>
      <c r="B305" t="s">
        <v>420</v>
      </c>
      <c r="C305" s="13">
        <v>1674.3778</v>
      </c>
      <c r="D305">
        <v>0</v>
      </c>
      <c r="E305" s="14">
        <v>790738</v>
      </c>
      <c r="F305">
        <v>0</v>
      </c>
      <c r="G305" s="14">
        <v>65897</v>
      </c>
      <c r="H305" s="14">
        <v>790738</v>
      </c>
    </row>
    <row r="306" spans="1:8" x14ac:dyDescent="0.2">
      <c r="A306">
        <v>60077</v>
      </c>
      <c r="B306" t="s">
        <v>421</v>
      </c>
      <c r="C306" s="13">
        <v>3397.5962</v>
      </c>
      <c r="D306">
        <v>0</v>
      </c>
      <c r="E306" s="14">
        <v>1604540</v>
      </c>
      <c r="F306">
        <v>0</v>
      </c>
      <c r="G306" s="14">
        <v>133716</v>
      </c>
      <c r="H306" s="14">
        <v>1604540</v>
      </c>
    </row>
    <row r="307" spans="1:8" x14ac:dyDescent="0.2">
      <c r="A307">
        <v>61150</v>
      </c>
      <c r="B307" t="s">
        <v>422</v>
      </c>
      <c r="C307">
        <v>190.70060000000001</v>
      </c>
      <c r="D307">
        <v>0</v>
      </c>
      <c r="E307" s="14">
        <v>90060</v>
      </c>
      <c r="F307">
        <v>0</v>
      </c>
      <c r="G307" s="14">
        <v>7505</v>
      </c>
      <c r="H307" s="14">
        <v>90060</v>
      </c>
    </row>
    <row r="308" spans="1:8" x14ac:dyDescent="0.2">
      <c r="A308">
        <v>61151</v>
      </c>
      <c r="B308" t="s">
        <v>423</v>
      </c>
      <c r="C308">
        <v>172.6463</v>
      </c>
      <c r="D308">
        <v>0</v>
      </c>
      <c r="E308" s="14">
        <v>81534</v>
      </c>
      <c r="F308">
        <v>0</v>
      </c>
      <c r="G308" s="14">
        <v>6795</v>
      </c>
      <c r="H308" s="14">
        <v>81534</v>
      </c>
    </row>
    <row r="309" spans="1:8" x14ac:dyDescent="0.2">
      <c r="A309">
        <v>61154</v>
      </c>
      <c r="B309" t="s">
        <v>424</v>
      </c>
      <c r="C309">
        <v>293.12779999999998</v>
      </c>
      <c r="D309">
        <v>0</v>
      </c>
      <c r="E309" s="14">
        <v>138432</v>
      </c>
      <c r="F309">
        <v>0</v>
      </c>
      <c r="G309" s="14">
        <v>11536</v>
      </c>
      <c r="H309" s="14">
        <v>138432</v>
      </c>
    </row>
    <row r="310" spans="1:8" x14ac:dyDescent="0.2">
      <c r="A310">
        <v>61156</v>
      </c>
      <c r="B310" t="s">
        <v>425</v>
      </c>
      <c r="C310" s="13">
        <v>1147.3503000000001</v>
      </c>
      <c r="D310">
        <v>0</v>
      </c>
      <c r="E310" s="14">
        <v>541845</v>
      </c>
      <c r="F310">
        <v>0</v>
      </c>
      <c r="G310" s="14">
        <v>45155</v>
      </c>
      <c r="H310" s="14">
        <v>541845</v>
      </c>
    </row>
    <row r="311" spans="1:8" x14ac:dyDescent="0.2">
      <c r="A311">
        <v>61157</v>
      </c>
      <c r="B311" t="s">
        <v>426</v>
      </c>
      <c r="C311">
        <v>60.158999999999999</v>
      </c>
      <c r="D311">
        <v>0</v>
      </c>
      <c r="E311" s="14">
        <v>28411</v>
      </c>
      <c r="F311">
        <v>0</v>
      </c>
      <c r="G311" s="14">
        <v>2368</v>
      </c>
      <c r="H311" s="14">
        <v>28411</v>
      </c>
    </row>
    <row r="312" spans="1:8" x14ac:dyDescent="0.2">
      <c r="A312">
        <v>61158</v>
      </c>
      <c r="B312" t="s">
        <v>427</v>
      </c>
      <c r="C312">
        <v>87.112899999999996</v>
      </c>
      <c r="D312">
        <v>0</v>
      </c>
      <c r="E312" s="14">
        <v>41140</v>
      </c>
      <c r="F312">
        <v>0</v>
      </c>
      <c r="G312" s="14">
        <v>3428</v>
      </c>
      <c r="H312" s="14">
        <v>41140</v>
      </c>
    </row>
    <row r="313" spans="1:8" x14ac:dyDescent="0.2">
      <c r="A313">
        <v>62070</v>
      </c>
      <c r="B313" t="s">
        <v>428</v>
      </c>
      <c r="C313">
        <v>100.7076</v>
      </c>
      <c r="D313">
        <v>0</v>
      </c>
      <c r="E313" s="14">
        <v>47560</v>
      </c>
      <c r="F313">
        <v>0</v>
      </c>
      <c r="G313" s="14">
        <v>3963</v>
      </c>
      <c r="H313" s="14">
        <v>47560</v>
      </c>
    </row>
    <row r="314" spans="1:8" x14ac:dyDescent="0.2">
      <c r="A314">
        <v>62072</v>
      </c>
      <c r="B314" t="s">
        <v>429</v>
      </c>
      <c r="C314" s="13">
        <v>1777.2131999999999</v>
      </c>
      <c r="D314">
        <v>0</v>
      </c>
      <c r="E314" s="14">
        <v>839302</v>
      </c>
      <c r="F314">
        <v>0</v>
      </c>
      <c r="G314" s="14">
        <v>69944</v>
      </c>
      <c r="H314" s="14">
        <v>839302</v>
      </c>
    </row>
    <row r="315" spans="1:8" x14ac:dyDescent="0.2">
      <c r="A315">
        <v>63066</v>
      </c>
      <c r="B315" t="s">
        <v>430</v>
      </c>
      <c r="C315">
        <v>431.4248</v>
      </c>
      <c r="D315">
        <v>0</v>
      </c>
      <c r="E315" s="14">
        <v>203744</v>
      </c>
      <c r="F315">
        <v>0</v>
      </c>
      <c r="G315" s="14">
        <v>16979</v>
      </c>
      <c r="H315" s="14">
        <v>203744</v>
      </c>
    </row>
    <row r="316" spans="1:8" x14ac:dyDescent="0.2">
      <c r="A316">
        <v>63067</v>
      </c>
      <c r="B316" t="s">
        <v>431</v>
      </c>
      <c r="C316">
        <v>681.02099999999996</v>
      </c>
      <c r="D316">
        <v>0</v>
      </c>
      <c r="E316" s="14">
        <v>321617</v>
      </c>
      <c r="F316">
        <v>0</v>
      </c>
      <c r="G316" s="14">
        <v>26802</v>
      </c>
      <c r="H316" s="14">
        <v>321617</v>
      </c>
    </row>
    <row r="317" spans="1:8" x14ac:dyDescent="0.2">
      <c r="A317">
        <v>64072</v>
      </c>
      <c r="B317" t="s">
        <v>432</v>
      </c>
      <c r="C317">
        <v>191.1337</v>
      </c>
      <c r="D317">
        <v>0</v>
      </c>
      <c r="E317" s="14">
        <v>90264</v>
      </c>
      <c r="F317">
        <v>0</v>
      </c>
      <c r="G317" s="14">
        <v>7522</v>
      </c>
      <c r="H317" s="14">
        <v>90264</v>
      </c>
    </row>
    <row r="318" spans="1:8" x14ac:dyDescent="0.2">
      <c r="A318">
        <v>64074</v>
      </c>
      <c r="B318" t="s">
        <v>433</v>
      </c>
      <c r="C318" s="13">
        <v>1080.7172</v>
      </c>
      <c r="D318">
        <v>0</v>
      </c>
      <c r="E318" s="14">
        <v>510377</v>
      </c>
      <c r="F318">
        <v>0</v>
      </c>
      <c r="G318" s="14">
        <v>42533</v>
      </c>
      <c r="H318" s="14">
        <v>510377</v>
      </c>
    </row>
    <row r="319" spans="1:8" x14ac:dyDescent="0.2">
      <c r="A319">
        <v>64075</v>
      </c>
      <c r="B319" t="s">
        <v>434</v>
      </c>
      <c r="C319" s="13">
        <v>2920.4967999999999</v>
      </c>
      <c r="D319">
        <v>0</v>
      </c>
      <c r="E319" s="14">
        <v>1379227</v>
      </c>
      <c r="F319">
        <v>0</v>
      </c>
      <c r="G319" s="14">
        <v>114940</v>
      </c>
      <c r="H319" s="14">
        <v>1379227</v>
      </c>
    </row>
    <row r="320" spans="1:8" x14ac:dyDescent="0.2">
      <c r="A320">
        <v>65096</v>
      </c>
      <c r="B320" t="s">
        <v>435</v>
      </c>
      <c r="C320">
        <v>131.63919999999999</v>
      </c>
      <c r="D320">
        <v>0</v>
      </c>
      <c r="E320" s="14">
        <v>62168</v>
      </c>
      <c r="F320">
        <v>0</v>
      </c>
      <c r="G320" s="14">
        <v>5181</v>
      </c>
      <c r="H320" s="14">
        <v>62168</v>
      </c>
    </row>
    <row r="321" spans="1:8" x14ac:dyDescent="0.2">
      <c r="A321">
        <v>65098</v>
      </c>
      <c r="B321" t="s">
        <v>436</v>
      </c>
      <c r="C321">
        <v>288.80610000000001</v>
      </c>
      <c r="D321">
        <v>0</v>
      </c>
      <c r="E321" s="14">
        <v>136391</v>
      </c>
      <c r="F321">
        <v>0</v>
      </c>
      <c r="G321" s="14">
        <v>11366</v>
      </c>
      <c r="H321" s="14">
        <v>136391</v>
      </c>
    </row>
    <row r="322" spans="1:8" x14ac:dyDescent="0.2">
      <c r="A322">
        <v>66102</v>
      </c>
      <c r="B322" t="s">
        <v>437</v>
      </c>
      <c r="C322" s="13">
        <v>1828.0835999999999</v>
      </c>
      <c r="D322">
        <v>0</v>
      </c>
      <c r="E322" s="14">
        <v>863326</v>
      </c>
      <c r="F322">
        <v>0</v>
      </c>
      <c r="G322" s="14">
        <v>71946</v>
      </c>
      <c r="H322" s="14">
        <v>863326</v>
      </c>
    </row>
    <row r="323" spans="1:8" x14ac:dyDescent="0.2">
      <c r="A323">
        <v>66103</v>
      </c>
      <c r="B323" t="s">
        <v>438</v>
      </c>
      <c r="C323">
        <v>164.80420000000001</v>
      </c>
      <c r="D323">
        <v>0</v>
      </c>
      <c r="E323" s="14">
        <v>77830</v>
      </c>
      <c r="F323">
        <v>0</v>
      </c>
      <c r="G323" s="14">
        <v>6486</v>
      </c>
      <c r="H323" s="14">
        <v>77830</v>
      </c>
    </row>
    <row r="324" spans="1:8" x14ac:dyDescent="0.2">
      <c r="A324">
        <v>66104</v>
      </c>
      <c r="B324" t="s">
        <v>439</v>
      </c>
      <c r="C324">
        <v>249.08940000000001</v>
      </c>
      <c r="D324">
        <v>0</v>
      </c>
      <c r="E324" s="14">
        <v>117634</v>
      </c>
      <c r="F324">
        <v>0</v>
      </c>
      <c r="G324" s="14">
        <v>9803</v>
      </c>
      <c r="H324" s="14">
        <v>117634</v>
      </c>
    </row>
    <row r="325" spans="1:8" x14ac:dyDescent="0.2">
      <c r="A325">
        <v>66105</v>
      </c>
      <c r="B325" t="s">
        <v>440</v>
      </c>
      <c r="C325" s="13">
        <v>1821.7850000000001</v>
      </c>
      <c r="D325">
        <v>0</v>
      </c>
      <c r="E325" s="14">
        <v>860352</v>
      </c>
      <c r="F325">
        <v>0</v>
      </c>
      <c r="G325" s="14">
        <v>71699</v>
      </c>
      <c r="H325" s="14">
        <v>860352</v>
      </c>
    </row>
    <row r="326" spans="1:8" x14ac:dyDescent="0.2">
      <c r="A326">
        <v>66107</v>
      </c>
      <c r="B326" t="s">
        <v>441</v>
      </c>
      <c r="C326">
        <v>668.17340000000002</v>
      </c>
      <c r="D326">
        <v>0</v>
      </c>
      <c r="E326" s="14">
        <v>315550</v>
      </c>
      <c r="F326">
        <v>0</v>
      </c>
      <c r="G326" s="14">
        <v>26297</v>
      </c>
      <c r="H326" s="14">
        <v>315550</v>
      </c>
    </row>
    <row r="327" spans="1:8" x14ac:dyDescent="0.2">
      <c r="A327">
        <v>67055</v>
      </c>
      <c r="B327" t="s">
        <v>442</v>
      </c>
      <c r="C327">
        <v>910.31129999999996</v>
      </c>
      <c r="D327">
        <v>0</v>
      </c>
      <c r="E327" s="14">
        <v>429901</v>
      </c>
      <c r="F327">
        <v>0</v>
      </c>
      <c r="G327" s="14">
        <v>35826</v>
      </c>
      <c r="H327" s="14">
        <v>429901</v>
      </c>
    </row>
    <row r="328" spans="1:8" x14ac:dyDescent="0.2">
      <c r="A328">
        <v>67061</v>
      </c>
      <c r="B328" t="s">
        <v>443</v>
      </c>
      <c r="C328">
        <v>709.66669999999999</v>
      </c>
      <c r="D328">
        <v>0</v>
      </c>
      <c r="E328" s="14">
        <v>335145</v>
      </c>
      <c r="F328">
        <v>0</v>
      </c>
      <c r="G328" s="14">
        <v>27930</v>
      </c>
      <c r="H328" s="14">
        <v>335145</v>
      </c>
    </row>
    <row r="329" spans="1:8" x14ac:dyDescent="0.2">
      <c r="A329">
        <v>68070</v>
      </c>
      <c r="B329" t="s">
        <v>444</v>
      </c>
      <c r="C329" s="13">
        <v>1237.3572999999999</v>
      </c>
      <c r="D329">
        <v>0</v>
      </c>
      <c r="E329" s="14">
        <v>584351</v>
      </c>
      <c r="F329">
        <v>0</v>
      </c>
      <c r="G329" s="14">
        <v>48698</v>
      </c>
      <c r="H329" s="14">
        <v>584351</v>
      </c>
    </row>
    <row r="330" spans="1:8" x14ac:dyDescent="0.2">
      <c r="A330">
        <v>68071</v>
      </c>
      <c r="B330" t="s">
        <v>445</v>
      </c>
      <c r="C330">
        <v>94.428299999999993</v>
      </c>
      <c r="D330">
        <v>0</v>
      </c>
      <c r="E330" s="14">
        <v>44594</v>
      </c>
      <c r="F330">
        <v>0</v>
      </c>
      <c r="G330" s="14">
        <v>3716</v>
      </c>
      <c r="H330" s="14">
        <v>44594</v>
      </c>
    </row>
    <row r="331" spans="1:8" x14ac:dyDescent="0.2">
      <c r="A331">
        <v>68072</v>
      </c>
      <c r="B331" t="s">
        <v>446</v>
      </c>
      <c r="C331">
        <v>44.753500000000003</v>
      </c>
      <c r="D331">
        <v>0</v>
      </c>
      <c r="E331" s="14">
        <v>21135</v>
      </c>
      <c r="F331">
        <v>0</v>
      </c>
      <c r="G331" s="14">
        <v>1761</v>
      </c>
      <c r="H331" s="14">
        <v>21135</v>
      </c>
    </row>
    <row r="332" spans="1:8" x14ac:dyDescent="0.2">
      <c r="A332">
        <v>68073</v>
      </c>
      <c r="B332" t="s">
        <v>447</v>
      </c>
      <c r="C332">
        <v>533.86149999999998</v>
      </c>
      <c r="D332">
        <v>0</v>
      </c>
      <c r="E332" s="14">
        <v>252120</v>
      </c>
      <c r="F332">
        <v>0</v>
      </c>
      <c r="G332" s="14">
        <v>21011</v>
      </c>
      <c r="H332" s="14">
        <v>252120</v>
      </c>
    </row>
    <row r="333" spans="1:8" x14ac:dyDescent="0.2">
      <c r="A333">
        <v>68074</v>
      </c>
      <c r="B333" t="s">
        <v>448</v>
      </c>
      <c r="C333">
        <v>186.9999</v>
      </c>
      <c r="D333">
        <v>0</v>
      </c>
      <c r="E333" s="14">
        <v>88312</v>
      </c>
      <c r="F333">
        <v>0</v>
      </c>
      <c r="G333" s="14">
        <v>7360</v>
      </c>
      <c r="H333" s="14">
        <v>88312</v>
      </c>
    </row>
    <row r="334" spans="1:8" x14ac:dyDescent="0.2">
      <c r="A334">
        <v>68075</v>
      </c>
      <c r="B334" t="s">
        <v>449</v>
      </c>
      <c r="C334">
        <v>60.569899999999997</v>
      </c>
      <c r="D334">
        <v>0</v>
      </c>
      <c r="E334" s="14">
        <v>28605</v>
      </c>
      <c r="F334">
        <v>0</v>
      </c>
      <c r="G334" s="14">
        <v>2384</v>
      </c>
      <c r="H334" s="14">
        <v>28605</v>
      </c>
    </row>
    <row r="335" spans="1:8" x14ac:dyDescent="0.2">
      <c r="A335">
        <v>69104</v>
      </c>
      <c r="B335" t="s">
        <v>450</v>
      </c>
      <c r="C335">
        <v>34.239199999999997</v>
      </c>
      <c r="D335">
        <v>0</v>
      </c>
      <c r="E335" s="14">
        <v>16170</v>
      </c>
      <c r="F335">
        <v>0</v>
      </c>
      <c r="G335" s="14">
        <v>1348</v>
      </c>
      <c r="H335" s="14">
        <v>16170</v>
      </c>
    </row>
    <row r="336" spans="1:8" x14ac:dyDescent="0.2">
      <c r="A336">
        <v>69106</v>
      </c>
      <c r="B336" t="s">
        <v>451</v>
      </c>
      <c r="C336">
        <v>659.90390000000002</v>
      </c>
      <c r="D336">
        <v>0</v>
      </c>
      <c r="E336" s="14">
        <v>311645</v>
      </c>
      <c r="F336">
        <v>0</v>
      </c>
      <c r="G336" s="14">
        <v>25971</v>
      </c>
      <c r="H336" s="14">
        <v>311645</v>
      </c>
    </row>
    <row r="337" spans="1:8" x14ac:dyDescent="0.2">
      <c r="A337">
        <v>69107</v>
      </c>
      <c r="B337" t="s">
        <v>452</v>
      </c>
      <c r="C337">
        <v>60.328899999999997</v>
      </c>
      <c r="D337">
        <v>0</v>
      </c>
      <c r="E337" s="14">
        <v>28491</v>
      </c>
      <c r="F337">
        <v>0</v>
      </c>
      <c r="G337" s="14">
        <v>2374</v>
      </c>
      <c r="H337" s="14">
        <v>28491</v>
      </c>
    </row>
    <row r="338" spans="1:8" x14ac:dyDescent="0.2">
      <c r="A338">
        <v>69108</v>
      </c>
      <c r="B338" t="s">
        <v>453</v>
      </c>
      <c r="C338">
        <v>158.60599999999999</v>
      </c>
      <c r="D338">
        <v>0</v>
      </c>
      <c r="E338" s="14">
        <v>74903</v>
      </c>
      <c r="F338">
        <v>0</v>
      </c>
      <c r="G338" s="14">
        <v>6242</v>
      </c>
      <c r="H338" s="14">
        <v>74903</v>
      </c>
    </row>
    <row r="339" spans="1:8" x14ac:dyDescent="0.2">
      <c r="A339">
        <v>69109</v>
      </c>
      <c r="B339" t="s">
        <v>454</v>
      </c>
      <c r="C339">
        <v>375.36709999999999</v>
      </c>
      <c r="D339">
        <v>0</v>
      </c>
      <c r="E339" s="14">
        <v>177270</v>
      </c>
      <c r="F339">
        <v>0</v>
      </c>
      <c r="G339" s="14">
        <v>14773</v>
      </c>
      <c r="H339" s="14">
        <v>177270</v>
      </c>
    </row>
    <row r="340" spans="1:8" x14ac:dyDescent="0.2">
      <c r="A340">
        <v>70092</v>
      </c>
      <c r="B340" t="s">
        <v>455</v>
      </c>
      <c r="C340">
        <v>271.00979999999998</v>
      </c>
      <c r="D340">
        <v>0</v>
      </c>
      <c r="E340" s="14">
        <v>127986</v>
      </c>
      <c r="F340">
        <v>0</v>
      </c>
      <c r="G340" s="14">
        <v>10666</v>
      </c>
      <c r="H340" s="14">
        <v>127986</v>
      </c>
    </row>
    <row r="341" spans="1:8" x14ac:dyDescent="0.2">
      <c r="A341">
        <v>70093</v>
      </c>
      <c r="B341" t="s">
        <v>456</v>
      </c>
      <c r="C341" s="13">
        <v>1019.8096</v>
      </c>
      <c r="D341">
        <v>0</v>
      </c>
      <c r="E341" s="14">
        <v>481613</v>
      </c>
      <c r="F341">
        <v>0</v>
      </c>
      <c r="G341" s="14">
        <v>40136</v>
      </c>
      <c r="H341" s="14">
        <v>481613</v>
      </c>
    </row>
    <row r="342" spans="1:8" x14ac:dyDescent="0.2">
      <c r="A342">
        <v>71091</v>
      </c>
      <c r="B342" t="s">
        <v>457</v>
      </c>
      <c r="C342">
        <v>743.40369999999996</v>
      </c>
      <c r="D342">
        <v>0</v>
      </c>
      <c r="E342" s="14">
        <v>351078</v>
      </c>
      <c r="F342">
        <v>0</v>
      </c>
      <c r="G342" s="14">
        <v>29258</v>
      </c>
      <c r="H342" s="14">
        <v>351078</v>
      </c>
    </row>
    <row r="343" spans="1:8" x14ac:dyDescent="0.2">
      <c r="A343">
        <v>71092</v>
      </c>
      <c r="B343" t="s">
        <v>458</v>
      </c>
      <c r="C343" s="13">
        <v>1129.4550999999999</v>
      </c>
      <c r="D343">
        <v>0</v>
      </c>
      <c r="E343" s="14">
        <v>533394</v>
      </c>
      <c r="F343">
        <v>0</v>
      </c>
      <c r="G343" s="14">
        <v>44451</v>
      </c>
      <c r="H343" s="14">
        <v>533394</v>
      </c>
    </row>
    <row r="344" spans="1:8" x14ac:dyDescent="0.2">
      <c r="A344">
        <v>72066</v>
      </c>
      <c r="B344" t="s">
        <v>459</v>
      </c>
      <c r="C344">
        <v>154.22659999999999</v>
      </c>
      <c r="D344">
        <v>0</v>
      </c>
      <c r="E344" s="14">
        <v>72835</v>
      </c>
      <c r="F344">
        <v>0</v>
      </c>
      <c r="G344" s="14">
        <v>6070</v>
      </c>
      <c r="H344" s="14">
        <v>72835</v>
      </c>
    </row>
    <row r="345" spans="1:8" x14ac:dyDescent="0.2">
      <c r="A345">
        <v>72068</v>
      </c>
      <c r="B345" t="s">
        <v>460</v>
      </c>
      <c r="C345">
        <v>630.80100000000004</v>
      </c>
      <c r="D345">
        <v>0</v>
      </c>
      <c r="E345" s="14">
        <v>297901</v>
      </c>
      <c r="F345">
        <v>0</v>
      </c>
      <c r="G345" s="14">
        <v>24826</v>
      </c>
      <c r="H345" s="14">
        <v>297901</v>
      </c>
    </row>
    <row r="346" spans="1:8" x14ac:dyDescent="0.2">
      <c r="A346">
        <v>72073</v>
      </c>
      <c r="B346" t="s">
        <v>461</v>
      </c>
      <c r="C346">
        <v>205.6454</v>
      </c>
      <c r="D346">
        <v>0</v>
      </c>
      <c r="E346" s="14">
        <v>97118</v>
      </c>
      <c r="F346">
        <v>0</v>
      </c>
      <c r="G346" s="14">
        <v>8093</v>
      </c>
      <c r="H346" s="14">
        <v>97118</v>
      </c>
    </row>
    <row r="347" spans="1:8" x14ac:dyDescent="0.2">
      <c r="A347">
        <v>72074</v>
      </c>
      <c r="B347" t="s">
        <v>462</v>
      </c>
      <c r="C347" s="13">
        <v>1169.9365</v>
      </c>
      <c r="D347">
        <v>0</v>
      </c>
      <c r="E347" s="14">
        <v>552511</v>
      </c>
      <c r="F347">
        <v>0</v>
      </c>
      <c r="G347" s="14">
        <v>46044</v>
      </c>
      <c r="H347" s="14">
        <v>552511</v>
      </c>
    </row>
    <row r="348" spans="1:8" x14ac:dyDescent="0.2">
      <c r="A348">
        <v>73099</v>
      </c>
      <c r="B348" t="s">
        <v>463</v>
      </c>
      <c r="C348" s="13">
        <v>1341.8089</v>
      </c>
      <c r="D348">
        <v>0</v>
      </c>
      <c r="E348" s="14">
        <v>633679</v>
      </c>
      <c r="F348">
        <v>0</v>
      </c>
      <c r="G348" s="14">
        <v>52808</v>
      </c>
      <c r="H348" s="14">
        <v>633679</v>
      </c>
    </row>
    <row r="349" spans="1:8" x14ac:dyDescent="0.2">
      <c r="A349">
        <v>73102</v>
      </c>
      <c r="B349" t="s">
        <v>464</v>
      </c>
      <c r="C349">
        <v>706.37969999999996</v>
      </c>
      <c r="D349">
        <v>0</v>
      </c>
      <c r="E349" s="14">
        <v>333593</v>
      </c>
      <c r="F349">
        <v>0</v>
      </c>
      <c r="G349" s="14">
        <v>27800</v>
      </c>
      <c r="H349" s="14">
        <v>333593</v>
      </c>
    </row>
    <row r="350" spans="1:8" x14ac:dyDescent="0.2">
      <c r="A350">
        <v>73105</v>
      </c>
      <c r="B350" t="s">
        <v>465</v>
      </c>
      <c r="C350">
        <v>126.7914</v>
      </c>
      <c r="D350">
        <v>0</v>
      </c>
      <c r="E350" s="14">
        <v>59878</v>
      </c>
      <c r="F350">
        <v>0</v>
      </c>
      <c r="G350" s="14">
        <v>4990</v>
      </c>
      <c r="H350" s="14">
        <v>59878</v>
      </c>
    </row>
    <row r="351" spans="1:8" x14ac:dyDescent="0.2">
      <c r="A351">
        <v>73106</v>
      </c>
      <c r="B351" t="s">
        <v>466</v>
      </c>
      <c r="C351" s="13">
        <v>1355.9830999999999</v>
      </c>
      <c r="D351">
        <v>0</v>
      </c>
      <c r="E351" s="14">
        <v>640373</v>
      </c>
      <c r="F351">
        <v>0</v>
      </c>
      <c r="G351" s="14">
        <v>53366</v>
      </c>
      <c r="H351" s="14">
        <v>640373</v>
      </c>
    </row>
    <row r="352" spans="1:8" x14ac:dyDescent="0.2">
      <c r="A352">
        <v>73108</v>
      </c>
      <c r="B352" t="s">
        <v>735</v>
      </c>
      <c r="C352" s="13">
        <v>4541.8215</v>
      </c>
      <c r="D352">
        <v>0</v>
      </c>
      <c r="E352" s="14">
        <v>2144909</v>
      </c>
      <c r="F352">
        <v>0</v>
      </c>
      <c r="G352" s="14">
        <v>178749</v>
      </c>
      <c r="H352" s="14">
        <v>2144909</v>
      </c>
    </row>
    <row r="353" spans="1:8" x14ac:dyDescent="0.2">
      <c r="A353">
        <v>74187</v>
      </c>
      <c r="B353" t="s">
        <v>468</v>
      </c>
      <c r="C353">
        <v>190.15690000000001</v>
      </c>
      <c r="D353">
        <v>0</v>
      </c>
      <c r="E353" s="14">
        <v>89803</v>
      </c>
      <c r="F353">
        <v>0</v>
      </c>
      <c r="G353" s="14">
        <v>7484</v>
      </c>
      <c r="H353" s="14">
        <v>89803</v>
      </c>
    </row>
    <row r="354" spans="1:8" x14ac:dyDescent="0.2">
      <c r="A354">
        <v>74190</v>
      </c>
      <c r="B354" t="s">
        <v>469</v>
      </c>
      <c r="C354">
        <v>202.46969999999999</v>
      </c>
      <c r="D354">
        <v>0</v>
      </c>
      <c r="E354" s="14">
        <v>95618</v>
      </c>
      <c r="F354">
        <v>0</v>
      </c>
      <c r="G354" s="14">
        <v>7968</v>
      </c>
      <c r="H354" s="14">
        <v>95618</v>
      </c>
    </row>
    <row r="355" spans="1:8" x14ac:dyDescent="0.2">
      <c r="A355">
        <v>74194</v>
      </c>
      <c r="B355" t="s">
        <v>470</v>
      </c>
      <c r="C355">
        <v>187.56290000000001</v>
      </c>
      <c r="D355">
        <v>0</v>
      </c>
      <c r="E355" s="14">
        <v>88578</v>
      </c>
      <c r="F355">
        <v>0</v>
      </c>
      <c r="G355" s="14">
        <v>7382</v>
      </c>
      <c r="H355" s="14">
        <v>88578</v>
      </c>
    </row>
    <row r="356" spans="1:8" x14ac:dyDescent="0.2">
      <c r="A356">
        <v>74195</v>
      </c>
      <c r="B356" t="s">
        <v>471</v>
      </c>
      <c r="C356">
        <v>124.18170000000001</v>
      </c>
      <c r="D356">
        <v>0</v>
      </c>
      <c r="E356" s="14">
        <v>58646</v>
      </c>
      <c r="F356">
        <v>0</v>
      </c>
      <c r="G356" s="14">
        <v>4887</v>
      </c>
      <c r="H356" s="14">
        <v>58646</v>
      </c>
    </row>
    <row r="357" spans="1:8" x14ac:dyDescent="0.2">
      <c r="A357">
        <v>74197</v>
      </c>
      <c r="B357" t="s">
        <v>472</v>
      </c>
      <c r="C357">
        <v>179.35409999999999</v>
      </c>
      <c r="D357">
        <v>0</v>
      </c>
      <c r="E357" s="14">
        <v>84701</v>
      </c>
      <c r="F357">
        <v>0</v>
      </c>
      <c r="G357" s="14">
        <v>7059</v>
      </c>
      <c r="H357" s="14">
        <v>84701</v>
      </c>
    </row>
    <row r="358" spans="1:8" x14ac:dyDescent="0.2">
      <c r="A358">
        <v>74201</v>
      </c>
      <c r="B358" t="s">
        <v>473</v>
      </c>
      <c r="C358" s="13">
        <v>1281.9911</v>
      </c>
      <c r="D358">
        <v>0</v>
      </c>
      <c r="E358" s="14">
        <v>605430</v>
      </c>
      <c r="F358">
        <v>0</v>
      </c>
      <c r="G358" s="14">
        <v>50454</v>
      </c>
      <c r="H358" s="14">
        <v>605430</v>
      </c>
    </row>
    <row r="359" spans="1:8" x14ac:dyDescent="0.2">
      <c r="A359">
        <v>74202</v>
      </c>
      <c r="B359" t="s">
        <v>474</v>
      </c>
      <c r="C359">
        <v>148.43219999999999</v>
      </c>
      <c r="D359">
        <v>0</v>
      </c>
      <c r="E359" s="14">
        <v>70098</v>
      </c>
      <c r="F359">
        <v>0</v>
      </c>
      <c r="G359" s="14">
        <v>5842</v>
      </c>
      <c r="H359" s="14">
        <v>70098</v>
      </c>
    </row>
    <row r="360" spans="1:8" x14ac:dyDescent="0.2">
      <c r="A360">
        <v>75084</v>
      </c>
      <c r="B360" t="s">
        <v>475</v>
      </c>
      <c r="C360">
        <v>123.29640000000001</v>
      </c>
      <c r="D360">
        <v>0</v>
      </c>
      <c r="E360" s="14">
        <v>58228</v>
      </c>
      <c r="F360">
        <v>0</v>
      </c>
      <c r="G360" s="14">
        <v>4852</v>
      </c>
      <c r="H360" s="14">
        <v>58228</v>
      </c>
    </row>
    <row r="361" spans="1:8" x14ac:dyDescent="0.2">
      <c r="A361">
        <v>75085</v>
      </c>
      <c r="B361" t="s">
        <v>476</v>
      </c>
      <c r="C361">
        <v>685.76250000000005</v>
      </c>
      <c r="D361">
        <v>0</v>
      </c>
      <c r="E361" s="14">
        <v>323857</v>
      </c>
      <c r="F361">
        <v>0</v>
      </c>
      <c r="G361" s="14">
        <v>27009</v>
      </c>
      <c r="H361" s="14">
        <v>323857</v>
      </c>
    </row>
    <row r="362" spans="1:8" x14ac:dyDescent="0.2">
      <c r="A362">
        <v>75086</v>
      </c>
      <c r="B362" t="s">
        <v>477</v>
      </c>
      <c r="C362">
        <v>178.81909999999999</v>
      </c>
      <c r="D362">
        <v>0</v>
      </c>
      <c r="E362" s="14">
        <v>84449</v>
      </c>
      <c r="F362">
        <v>0</v>
      </c>
      <c r="G362" s="14">
        <v>7038</v>
      </c>
      <c r="H362" s="14">
        <v>84449</v>
      </c>
    </row>
    <row r="363" spans="1:8" x14ac:dyDescent="0.2">
      <c r="A363">
        <v>75087</v>
      </c>
      <c r="B363" t="s">
        <v>478</v>
      </c>
      <c r="C363">
        <v>532.32820000000004</v>
      </c>
      <c r="D363">
        <v>0</v>
      </c>
      <c r="E363" s="14">
        <v>251396</v>
      </c>
      <c r="F363">
        <v>0</v>
      </c>
      <c r="G363" s="14">
        <v>20950</v>
      </c>
      <c r="H363" s="14">
        <v>251396</v>
      </c>
    </row>
    <row r="364" spans="1:8" x14ac:dyDescent="0.2">
      <c r="A364">
        <v>76081</v>
      </c>
      <c r="B364" t="s">
        <v>479</v>
      </c>
      <c r="C364">
        <v>111.2706</v>
      </c>
      <c r="D364">
        <v>0</v>
      </c>
      <c r="E364" s="14">
        <v>52548</v>
      </c>
      <c r="F364">
        <v>0</v>
      </c>
      <c r="G364" s="14">
        <v>4379</v>
      </c>
      <c r="H364" s="14">
        <v>52548</v>
      </c>
    </row>
    <row r="365" spans="1:8" x14ac:dyDescent="0.2">
      <c r="A365">
        <v>76082</v>
      </c>
      <c r="B365" t="s">
        <v>480</v>
      </c>
      <c r="C365">
        <v>611.40859999999998</v>
      </c>
      <c r="D365">
        <v>0</v>
      </c>
      <c r="E365" s="14">
        <v>288742</v>
      </c>
      <c r="F365">
        <v>0</v>
      </c>
      <c r="G365" s="14">
        <v>24063</v>
      </c>
      <c r="H365" s="14">
        <v>288742</v>
      </c>
    </row>
    <row r="366" spans="1:8" x14ac:dyDescent="0.2">
      <c r="A366">
        <v>76083</v>
      </c>
      <c r="B366" t="s">
        <v>481</v>
      </c>
      <c r="C366">
        <v>739.57129999999995</v>
      </c>
      <c r="D366">
        <v>0</v>
      </c>
      <c r="E366" s="14">
        <v>349268</v>
      </c>
      <c r="F366">
        <v>0</v>
      </c>
      <c r="G366" s="14">
        <v>29107</v>
      </c>
      <c r="H366" s="14">
        <v>349268</v>
      </c>
    </row>
    <row r="367" spans="1:8" x14ac:dyDescent="0.2">
      <c r="A367">
        <v>77100</v>
      </c>
      <c r="B367" t="s">
        <v>482</v>
      </c>
      <c r="C367">
        <v>62.995600000000003</v>
      </c>
      <c r="D367">
        <v>0</v>
      </c>
      <c r="E367" s="14">
        <v>29750</v>
      </c>
      <c r="F367">
        <v>0</v>
      </c>
      <c r="G367" s="14">
        <v>2479</v>
      </c>
      <c r="H367" s="14">
        <v>29750</v>
      </c>
    </row>
    <row r="368" spans="1:8" x14ac:dyDescent="0.2">
      <c r="A368">
        <v>77101</v>
      </c>
      <c r="B368" t="s">
        <v>483</v>
      </c>
      <c r="C368">
        <v>336.66879999999998</v>
      </c>
      <c r="D368">
        <v>0</v>
      </c>
      <c r="E368" s="14">
        <v>158994</v>
      </c>
      <c r="F368">
        <v>0</v>
      </c>
      <c r="G368" s="14">
        <v>13250</v>
      </c>
      <c r="H368" s="14">
        <v>158994</v>
      </c>
    </row>
    <row r="369" spans="1:8" x14ac:dyDescent="0.2">
      <c r="A369">
        <v>77102</v>
      </c>
      <c r="B369" t="s">
        <v>484</v>
      </c>
      <c r="C369">
        <v>634.77020000000005</v>
      </c>
      <c r="D369">
        <v>0</v>
      </c>
      <c r="E369" s="14">
        <v>299775</v>
      </c>
      <c r="F369">
        <v>0</v>
      </c>
      <c r="G369" s="14">
        <v>24982</v>
      </c>
      <c r="H369" s="14">
        <v>299775</v>
      </c>
    </row>
    <row r="370" spans="1:8" x14ac:dyDescent="0.2">
      <c r="A370">
        <v>77103</v>
      </c>
      <c r="B370" t="s">
        <v>485</v>
      </c>
      <c r="C370">
        <v>234.44669999999999</v>
      </c>
      <c r="D370">
        <v>0</v>
      </c>
      <c r="E370" s="14">
        <v>110719</v>
      </c>
      <c r="F370">
        <v>0</v>
      </c>
      <c r="G370" s="14">
        <v>9227</v>
      </c>
      <c r="H370" s="14">
        <v>110719</v>
      </c>
    </row>
    <row r="371" spans="1:8" x14ac:dyDescent="0.2">
      <c r="A371">
        <v>77104</v>
      </c>
      <c r="B371" t="s">
        <v>486</v>
      </c>
      <c r="C371">
        <v>78.999300000000005</v>
      </c>
      <c r="D371">
        <v>0</v>
      </c>
      <c r="E371" s="14">
        <v>37308</v>
      </c>
      <c r="F371">
        <v>0</v>
      </c>
      <c r="G371" s="14">
        <v>3109</v>
      </c>
      <c r="H371" s="14">
        <v>37308</v>
      </c>
    </row>
    <row r="372" spans="1:8" x14ac:dyDescent="0.2">
      <c r="A372">
        <v>78001</v>
      </c>
      <c r="B372" t="s">
        <v>487</v>
      </c>
      <c r="C372">
        <v>189.30629999999999</v>
      </c>
      <c r="D372">
        <v>0</v>
      </c>
      <c r="E372" s="14">
        <v>89401</v>
      </c>
      <c r="F372">
        <v>0</v>
      </c>
      <c r="G372" s="14">
        <v>7450</v>
      </c>
      <c r="H372" s="14">
        <v>89401</v>
      </c>
    </row>
    <row r="373" spans="1:8" x14ac:dyDescent="0.2">
      <c r="A373">
        <v>78002</v>
      </c>
      <c r="B373" t="s">
        <v>488</v>
      </c>
      <c r="C373">
        <v>562.49459999999999</v>
      </c>
      <c r="D373">
        <v>0</v>
      </c>
      <c r="E373" s="14">
        <v>265642</v>
      </c>
      <c r="F373">
        <v>0</v>
      </c>
      <c r="G373" s="14">
        <v>22138</v>
      </c>
      <c r="H373" s="14">
        <v>265642</v>
      </c>
    </row>
    <row r="374" spans="1:8" x14ac:dyDescent="0.2">
      <c r="A374">
        <v>78003</v>
      </c>
      <c r="B374" t="s">
        <v>489</v>
      </c>
      <c r="C374">
        <v>148.40170000000001</v>
      </c>
      <c r="D374">
        <v>0</v>
      </c>
      <c r="E374" s="14">
        <v>70084</v>
      </c>
      <c r="F374">
        <v>0</v>
      </c>
      <c r="G374" s="14">
        <v>5841</v>
      </c>
      <c r="H374" s="14">
        <v>70084</v>
      </c>
    </row>
    <row r="375" spans="1:8" x14ac:dyDescent="0.2">
      <c r="A375">
        <v>78004</v>
      </c>
      <c r="B375" t="s">
        <v>490</v>
      </c>
      <c r="C375">
        <v>137.63669999999999</v>
      </c>
      <c r="D375">
        <v>0</v>
      </c>
      <c r="E375" s="14">
        <v>65000</v>
      </c>
      <c r="F375">
        <v>0</v>
      </c>
      <c r="G375" s="14">
        <v>5417</v>
      </c>
      <c r="H375" s="14">
        <v>65000</v>
      </c>
    </row>
    <row r="376" spans="1:8" x14ac:dyDescent="0.2">
      <c r="A376">
        <v>78005</v>
      </c>
      <c r="B376" t="s">
        <v>491</v>
      </c>
      <c r="C376">
        <v>550.04669999999999</v>
      </c>
      <c r="D376">
        <v>0</v>
      </c>
      <c r="E376" s="14">
        <v>259764</v>
      </c>
      <c r="F376">
        <v>0</v>
      </c>
      <c r="G376" s="14">
        <v>21648</v>
      </c>
      <c r="H376" s="14">
        <v>259764</v>
      </c>
    </row>
    <row r="377" spans="1:8" x14ac:dyDescent="0.2">
      <c r="A377">
        <v>78009</v>
      </c>
      <c r="B377" t="s">
        <v>492</v>
      </c>
      <c r="C377">
        <v>138.7381</v>
      </c>
      <c r="D377">
        <v>0</v>
      </c>
      <c r="E377" s="14">
        <v>65520</v>
      </c>
      <c r="F377">
        <v>0</v>
      </c>
      <c r="G377" s="14">
        <v>5460</v>
      </c>
      <c r="H377" s="14">
        <v>65520</v>
      </c>
    </row>
    <row r="378" spans="1:8" x14ac:dyDescent="0.2">
      <c r="A378">
        <v>78012</v>
      </c>
      <c r="B378" t="s">
        <v>493</v>
      </c>
      <c r="C378">
        <v>854.98009999999999</v>
      </c>
      <c r="D378">
        <v>0</v>
      </c>
      <c r="E378" s="14">
        <v>403771</v>
      </c>
      <c r="F378">
        <v>0</v>
      </c>
      <c r="G378" s="14">
        <v>33649</v>
      </c>
      <c r="H378" s="14">
        <v>403771</v>
      </c>
    </row>
    <row r="379" spans="1:8" x14ac:dyDescent="0.2">
      <c r="A379">
        <v>79077</v>
      </c>
      <c r="B379" t="s">
        <v>494</v>
      </c>
      <c r="C379" s="13">
        <v>1901.2484999999999</v>
      </c>
      <c r="D379">
        <v>0</v>
      </c>
      <c r="E379" s="14">
        <v>897879</v>
      </c>
      <c r="F379">
        <v>0</v>
      </c>
      <c r="G379" s="14">
        <v>74826</v>
      </c>
      <c r="H379" s="14">
        <v>897879</v>
      </c>
    </row>
    <row r="380" spans="1:8" x14ac:dyDescent="0.2">
      <c r="A380">
        <v>79078</v>
      </c>
      <c r="B380" t="s">
        <v>495</v>
      </c>
      <c r="C380">
        <v>78.917299999999997</v>
      </c>
      <c r="D380">
        <v>0</v>
      </c>
      <c r="E380" s="14">
        <v>37269</v>
      </c>
      <c r="F380">
        <v>0</v>
      </c>
      <c r="G380" s="14">
        <v>3106</v>
      </c>
      <c r="H380" s="14">
        <v>37269</v>
      </c>
    </row>
    <row r="381" spans="1:8" x14ac:dyDescent="0.2">
      <c r="A381">
        <v>80116</v>
      </c>
      <c r="B381" t="s">
        <v>496</v>
      </c>
      <c r="C381">
        <v>270.6977</v>
      </c>
      <c r="D381">
        <v>0</v>
      </c>
      <c r="E381" s="14">
        <v>127839</v>
      </c>
      <c r="F381">
        <v>0</v>
      </c>
      <c r="G381" s="14">
        <v>10654</v>
      </c>
      <c r="H381" s="14">
        <v>127839</v>
      </c>
    </row>
    <row r="382" spans="1:8" x14ac:dyDescent="0.2">
      <c r="A382">
        <v>80118</v>
      </c>
      <c r="B382" t="s">
        <v>497</v>
      </c>
      <c r="C382">
        <v>263.73989999999998</v>
      </c>
      <c r="D382">
        <v>0</v>
      </c>
      <c r="E382" s="14">
        <v>124553</v>
      </c>
      <c r="F382">
        <v>0</v>
      </c>
      <c r="G382" s="14">
        <v>10380</v>
      </c>
      <c r="H382" s="14">
        <v>124553</v>
      </c>
    </row>
    <row r="383" spans="1:8" x14ac:dyDescent="0.2">
      <c r="A383">
        <v>80119</v>
      </c>
      <c r="B383" t="s">
        <v>498</v>
      </c>
      <c r="C383">
        <v>480.75790000000001</v>
      </c>
      <c r="D383">
        <v>0</v>
      </c>
      <c r="E383" s="14">
        <v>227042</v>
      </c>
      <c r="F383">
        <v>0</v>
      </c>
      <c r="G383" s="14">
        <v>18921</v>
      </c>
      <c r="H383" s="14">
        <v>227042</v>
      </c>
    </row>
    <row r="384" spans="1:8" x14ac:dyDescent="0.2">
      <c r="A384">
        <v>80121</v>
      </c>
      <c r="B384" t="s">
        <v>499</v>
      </c>
      <c r="C384">
        <v>339.16</v>
      </c>
      <c r="D384">
        <v>0</v>
      </c>
      <c r="E384" s="14">
        <v>160171</v>
      </c>
      <c r="F384">
        <v>0</v>
      </c>
      <c r="G384" s="14">
        <v>13348</v>
      </c>
      <c r="H384" s="14">
        <v>160171</v>
      </c>
    </row>
    <row r="385" spans="1:8" x14ac:dyDescent="0.2">
      <c r="A385">
        <v>80122</v>
      </c>
      <c r="B385" t="s">
        <v>500</v>
      </c>
      <c r="C385">
        <v>133.34440000000001</v>
      </c>
      <c r="D385">
        <v>0</v>
      </c>
      <c r="E385" s="14">
        <v>62973</v>
      </c>
      <c r="F385">
        <v>0</v>
      </c>
      <c r="G385" s="14">
        <v>5248</v>
      </c>
      <c r="H385" s="14">
        <v>62973</v>
      </c>
    </row>
    <row r="386" spans="1:8" x14ac:dyDescent="0.2">
      <c r="A386">
        <v>80125</v>
      </c>
      <c r="B386" t="s">
        <v>501</v>
      </c>
      <c r="C386" s="13">
        <v>4381.0546999999997</v>
      </c>
      <c r="D386">
        <v>0</v>
      </c>
      <c r="E386" s="14">
        <v>2068986</v>
      </c>
      <c r="F386">
        <v>0</v>
      </c>
      <c r="G386" s="14">
        <v>172422</v>
      </c>
      <c r="H386" s="14">
        <v>2068986</v>
      </c>
    </row>
    <row r="387" spans="1:8" x14ac:dyDescent="0.2">
      <c r="A387">
        <v>81094</v>
      </c>
      <c r="B387" t="s">
        <v>502</v>
      </c>
      <c r="C387" s="13">
        <v>1547.7686000000001</v>
      </c>
      <c r="D387">
        <v>0</v>
      </c>
      <c r="E387" s="14">
        <v>730945</v>
      </c>
      <c r="F387">
        <v>0</v>
      </c>
      <c r="G387" s="14">
        <v>61000</v>
      </c>
      <c r="H387" s="14">
        <v>730945</v>
      </c>
    </row>
    <row r="388" spans="1:8" x14ac:dyDescent="0.2">
      <c r="A388">
        <v>81095</v>
      </c>
      <c r="B388" t="s">
        <v>503</v>
      </c>
      <c r="C388">
        <v>364.61200000000002</v>
      </c>
      <c r="D388">
        <v>0</v>
      </c>
      <c r="E388" s="14">
        <v>172191</v>
      </c>
      <c r="F388">
        <v>0</v>
      </c>
      <c r="G388" s="14">
        <v>14350</v>
      </c>
      <c r="H388" s="14">
        <v>172191</v>
      </c>
    </row>
    <row r="389" spans="1:8" x14ac:dyDescent="0.2">
      <c r="A389">
        <v>81096</v>
      </c>
      <c r="B389" t="s">
        <v>504</v>
      </c>
      <c r="C389" s="13">
        <v>3640.5293999999999</v>
      </c>
      <c r="D389">
        <v>0</v>
      </c>
      <c r="E389" s="14">
        <v>1719268</v>
      </c>
      <c r="F389">
        <v>0</v>
      </c>
      <c r="G389" s="14">
        <v>143277</v>
      </c>
      <c r="H389" s="14">
        <v>1719268</v>
      </c>
    </row>
    <row r="390" spans="1:8" x14ac:dyDescent="0.2">
      <c r="A390">
        <v>81097</v>
      </c>
      <c r="B390" t="s">
        <v>505</v>
      </c>
      <c r="C390">
        <v>207.92670000000001</v>
      </c>
      <c r="D390">
        <v>0</v>
      </c>
      <c r="E390" s="14">
        <v>98195</v>
      </c>
      <c r="F390">
        <v>0</v>
      </c>
      <c r="G390" s="14">
        <v>8183</v>
      </c>
      <c r="H390" s="14">
        <v>98195</v>
      </c>
    </row>
    <row r="391" spans="1:8" x14ac:dyDescent="0.2">
      <c r="A391">
        <v>82100</v>
      </c>
      <c r="B391" t="s">
        <v>506</v>
      </c>
      <c r="C391" s="13">
        <v>1204.9067</v>
      </c>
      <c r="D391">
        <v>0</v>
      </c>
      <c r="E391" s="14">
        <v>569026</v>
      </c>
      <c r="F391">
        <v>0</v>
      </c>
      <c r="G391" s="14">
        <v>47421</v>
      </c>
      <c r="H391" s="14">
        <v>569026</v>
      </c>
    </row>
    <row r="392" spans="1:8" x14ac:dyDescent="0.2">
      <c r="A392">
        <v>82101</v>
      </c>
      <c r="B392" t="s">
        <v>507</v>
      </c>
      <c r="C392">
        <v>393.34710000000001</v>
      </c>
      <c r="D392">
        <v>0</v>
      </c>
      <c r="E392" s="14">
        <v>185761</v>
      </c>
      <c r="F392">
        <v>0</v>
      </c>
      <c r="G392" s="14">
        <v>15481</v>
      </c>
      <c r="H392" s="14">
        <v>185761</v>
      </c>
    </row>
    <row r="393" spans="1:8" x14ac:dyDescent="0.2">
      <c r="A393">
        <v>82105</v>
      </c>
      <c r="B393" t="s">
        <v>508</v>
      </c>
      <c r="C393">
        <v>45.162500000000001</v>
      </c>
      <c r="D393">
        <v>0</v>
      </c>
      <c r="E393" s="14">
        <v>21328</v>
      </c>
      <c r="F393">
        <v>0</v>
      </c>
      <c r="G393" s="14">
        <v>1777</v>
      </c>
      <c r="H393" s="14">
        <v>21328</v>
      </c>
    </row>
    <row r="394" spans="1:8" x14ac:dyDescent="0.2">
      <c r="A394">
        <v>82108</v>
      </c>
      <c r="B394" t="s">
        <v>509</v>
      </c>
      <c r="C394">
        <v>628.47839999999997</v>
      </c>
      <c r="D394">
        <v>0</v>
      </c>
      <c r="E394" s="14">
        <v>296804</v>
      </c>
      <c r="F394">
        <v>0</v>
      </c>
      <c r="G394" s="14">
        <v>24735</v>
      </c>
      <c r="H394" s="14">
        <v>296804</v>
      </c>
    </row>
    <row r="395" spans="1:8" x14ac:dyDescent="0.2">
      <c r="A395">
        <v>83001</v>
      </c>
      <c r="B395" t="s">
        <v>510</v>
      </c>
      <c r="C395">
        <v>561.38930000000005</v>
      </c>
      <c r="D395">
        <v>0</v>
      </c>
      <c r="E395" s="14">
        <v>265120</v>
      </c>
      <c r="F395">
        <v>0</v>
      </c>
      <c r="G395" s="14">
        <v>22094</v>
      </c>
      <c r="H395" s="14">
        <v>265120</v>
      </c>
    </row>
    <row r="396" spans="1:8" x14ac:dyDescent="0.2">
      <c r="A396">
        <v>83002</v>
      </c>
      <c r="B396" t="s">
        <v>511</v>
      </c>
      <c r="C396">
        <v>638.26859999999999</v>
      </c>
      <c r="D396">
        <v>0</v>
      </c>
      <c r="E396" s="14">
        <v>301427</v>
      </c>
      <c r="F396">
        <v>0</v>
      </c>
      <c r="G396" s="14">
        <v>25120</v>
      </c>
      <c r="H396" s="14">
        <v>301427</v>
      </c>
    </row>
    <row r="397" spans="1:8" x14ac:dyDescent="0.2">
      <c r="A397">
        <v>83003</v>
      </c>
      <c r="B397" t="s">
        <v>512</v>
      </c>
      <c r="C397" s="13">
        <v>3894.9612999999999</v>
      </c>
      <c r="D397">
        <v>0</v>
      </c>
      <c r="E397" s="14">
        <v>1839425</v>
      </c>
      <c r="F397">
        <v>0</v>
      </c>
      <c r="G397" s="14">
        <v>153291</v>
      </c>
      <c r="H397" s="14">
        <v>1839425</v>
      </c>
    </row>
    <row r="398" spans="1:8" x14ac:dyDescent="0.2">
      <c r="A398">
        <v>83005</v>
      </c>
      <c r="B398" t="s">
        <v>513</v>
      </c>
      <c r="C398" s="13">
        <v>11034.504800000001</v>
      </c>
      <c r="D398">
        <v>0</v>
      </c>
      <c r="E398" s="14">
        <v>5211128</v>
      </c>
      <c r="F398">
        <v>0</v>
      </c>
      <c r="G398" s="14">
        <v>434276</v>
      </c>
      <c r="H398" s="14">
        <v>5211128</v>
      </c>
    </row>
    <row r="399" spans="1:8" x14ac:dyDescent="0.2">
      <c r="A399">
        <v>84001</v>
      </c>
      <c r="B399" t="s">
        <v>514</v>
      </c>
      <c r="C399" s="13">
        <v>2608.7444</v>
      </c>
      <c r="D399">
        <v>0</v>
      </c>
      <c r="E399" s="14">
        <v>1231999</v>
      </c>
      <c r="F399">
        <v>0</v>
      </c>
      <c r="G399" s="14">
        <v>102670</v>
      </c>
      <c r="H399" s="14">
        <v>1231999</v>
      </c>
    </row>
    <row r="400" spans="1:8" x14ac:dyDescent="0.2">
      <c r="A400">
        <v>84002</v>
      </c>
      <c r="B400" t="s">
        <v>515</v>
      </c>
      <c r="C400">
        <v>339.57310000000001</v>
      </c>
      <c r="D400">
        <v>0</v>
      </c>
      <c r="E400" s="14">
        <v>160366</v>
      </c>
      <c r="F400">
        <v>0</v>
      </c>
      <c r="G400" s="14">
        <v>13364</v>
      </c>
      <c r="H400" s="14">
        <v>160366</v>
      </c>
    </row>
    <row r="401" spans="1:8" x14ac:dyDescent="0.2">
      <c r="A401">
        <v>84003</v>
      </c>
      <c r="B401" t="s">
        <v>516</v>
      </c>
      <c r="C401">
        <v>248.21299999999999</v>
      </c>
      <c r="D401">
        <v>0</v>
      </c>
      <c r="E401" s="14">
        <v>117220</v>
      </c>
      <c r="F401">
        <v>0</v>
      </c>
      <c r="G401" s="14">
        <v>9769</v>
      </c>
      <c r="H401" s="14">
        <v>117220</v>
      </c>
    </row>
    <row r="402" spans="1:8" x14ac:dyDescent="0.2">
      <c r="A402">
        <v>84004</v>
      </c>
      <c r="B402" t="s">
        <v>517</v>
      </c>
      <c r="C402">
        <v>330.38720000000001</v>
      </c>
      <c r="D402">
        <v>0</v>
      </c>
      <c r="E402" s="14">
        <v>156028</v>
      </c>
      <c r="F402">
        <v>0</v>
      </c>
      <c r="G402" s="14">
        <v>13003</v>
      </c>
      <c r="H402" s="14">
        <v>156028</v>
      </c>
    </row>
    <row r="403" spans="1:8" x14ac:dyDescent="0.2">
      <c r="A403">
        <v>84005</v>
      </c>
      <c r="B403" t="s">
        <v>518</v>
      </c>
      <c r="C403">
        <v>527.06359999999995</v>
      </c>
      <c r="D403">
        <v>0</v>
      </c>
      <c r="E403" s="14">
        <v>248910</v>
      </c>
      <c r="F403">
        <v>0</v>
      </c>
      <c r="G403" s="14">
        <v>20743</v>
      </c>
      <c r="H403" s="14">
        <v>248910</v>
      </c>
    </row>
    <row r="404" spans="1:8" x14ac:dyDescent="0.2">
      <c r="A404">
        <v>84006</v>
      </c>
      <c r="B404" t="s">
        <v>519</v>
      </c>
      <c r="C404">
        <v>692.25670000000002</v>
      </c>
      <c r="D404">
        <v>0</v>
      </c>
      <c r="E404" s="14">
        <v>326923</v>
      </c>
      <c r="F404">
        <v>0</v>
      </c>
      <c r="G404" s="14">
        <v>27245</v>
      </c>
      <c r="H404" s="14">
        <v>326923</v>
      </c>
    </row>
    <row r="405" spans="1:8" x14ac:dyDescent="0.2">
      <c r="A405">
        <v>85043</v>
      </c>
      <c r="B405" t="s">
        <v>520</v>
      </c>
      <c r="C405">
        <v>42.331699999999998</v>
      </c>
      <c r="D405">
        <v>0</v>
      </c>
      <c r="E405" s="14">
        <v>19991</v>
      </c>
      <c r="F405">
        <v>0</v>
      </c>
      <c r="G405" s="14">
        <v>1666</v>
      </c>
      <c r="H405" s="14">
        <v>19991</v>
      </c>
    </row>
    <row r="406" spans="1:8" x14ac:dyDescent="0.2">
      <c r="A406">
        <v>85044</v>
      </c>
      <c r="B406" t="s">
        <v>521</v>
      </c>
      <c r="C406">
        <v>403.65199999999999</v>
      </c>
      <c r="D406">
        <v>0</v>
      </c>
      <c r="E406" s="14">
        <v>190628</v>
      </c>
      <c r="F406">
        <v>0</v>
      </c>
      <c r="G406" s="14">
        <v>15886</v>
      </c>
      <c r="H406" s="14">
        <v>190628</v>
      </c>
    </row>
    <row r="407" spans="1:8" x14ac:dyDescent="0.2">
      <c r="A407">
        <v>85045</v>
      </c>
      <c r="B407" t="s">
        <v>522</v>
      </c>
      <c r="C407">
        <v>558.1028</v>
      </c>
      <c r="D407">
        <v>0</v>
      </c>
      <c r="E407" s="14">
        <v>263568</v>
      </c>
      <c r="F407">
        <v>0</v>
      </c>
      <c r="G407" s="14">
        <v>21965</v>
      </c>
      <c r="H407" s="14">
        <v>263568</v>
      </c>
    </row>
    <row r="408" spans="1:8" x14ac:dyDescent="0.2">
      <c r="A408">
        <v>85046</v>
      </c>
      <c r="B408" t="s">
        <v>523</v>
      </c>
      <c r="C408" s="13">
        <v>4176.3415999999997</v>
      </c>
      <c r="D408">
        <v>0</v>
      </c>
      <c r="E408" s="14">
        <v>1972309</v>
      </c>
      <c r="F408">
        <v>0</v>
      </c>
      <c r="G408" s="14">
        <v>164365</v>
      </c>
      <c r="H408" s="14">
        <v>1972309</v>
      </c>
    </row>
    <row r="409" spans="1:8" x14ac:dyDescent="0.2">
      <c r="A409">
        <v>85048</v>
      </c>
      <c r="B409" t="s">
        <v>524</v>
      </c>
      <c r="C409">
        <v>799.47149999999999</v>
      </c>
      <c r="D409">
        <v>0</v>
      </c>
      <c r="E409" s="14">
        <v>377556</v>
      </c>
      <c r="F409">
        <v>0</v>
      </c>
      <c r="G409" s="14">
        <v>31464</v>
      </c>
      <c r="H409" s="14">
        <v>377556</v>
      </c>
    </row>
    <row r="410" spans="1:8" x14ac:dyDescent="0.2">
      <c r="A410">
        <v>85049</v>
      </c>
      <c r="B410" t="s">
        <v>525</v>
      </c>
      <c r="C410">
        <v>517.74850000000004</v>
      </c>
      <c r="D410">
        <v>0</v>
      </c>
      <c r="E410" s="14">
        <v>244511</v>
      </c>
      <c r="F410">
        <v>0</v>
      </c>
      <c r="G410" s="14">
        <v>20377</v>
      </c>
      <c r="H410" s="14">
        <v>244511</v>
      </c>
    </row>
    <row r="411" spans="1:8" x14ac:dyDescent="0.2">
      <c r="A411">
        <v>85050</v>
      </c>
      <c r="B411" t="s">
        <v>526</v>
      </c>
      <c r="C411" s="13">
        <v>1360.7345</v>
      </c>
      <c r="D411">
        <v>0</v>
      </c>
      <c r="E411" s="14">
        <v>642617</v>
      </c>
      <c r="F411">
        <v>0</v>
      </c>
      <c r="G411" s="14">
        <v>53553</v>
      </c>
      <c r="H411" s="14">
        <v>642617</v>
      </c>
    </row>
    <row r="412" spans="1:8" x14ac:dyDescent="0.2">
      <c r="A412">
        <v>86100</v>
      </c>
      <c r="B412" t="s">
        <v>527</v>
      </c>
      <c r="C412">
        <v>622.48950000000002</v>
      </c>
      <c r="D412">
        <v>0</v>
      </c>
      <c r="E412" s="14">
        <v>293975</v>
      </c>
      <c r="F412">
        <v>0</v>
      </c>
      <c r="G412" s="14">
        <v>24499</v>
      </c>
      <c r="H412" s="14">
        <v>293975</v>
      </c>
    </row>
    <row r="413" spans="1:8" x14ac:dyDescent="0.2">
      <c r="A413">
        <v>87083</v>
      </c>
      <c r="B413" t="s">
        <v>528</v>
      </c>
      <c r="C413">
        <v>774.01959999999997</v>
      </c>
      <c r="D413">
        <v>0</v>
      </c>
      <c r="E413" s="14">
        <v>365537</v>
      </c>
      <c r="F413">
        <v>0</v>
      </c>
      <c r="G413" s="14">
        <v>30462</v>
      </c>
      <c r="H413" s="14">
        <v>365537</v>
      </c>
    </row>
    <row r="414" spans="1:8" x14ac:dyDescent="0.2">
      <c r="A414">
        <v>88072</v>
      </c>
      <c r="B414" t="s">
        <v>529</v>
      </c>
      <c r="C414">
        <v>303.35480000000001</v>
      </c>
      <c r="D414">
        <v>0</v>
      </c>
      <c r="E414" s="14">
        <v>143262</v>
      </c>
      <c r="F414">
        <v>0</v>
      </c>
      <c r="G414" s="14">
        <v>11939</v>
      </c>
      <c r="H414" s="14">
        <v>143262</v>
      </c>
    </row>
    <row r="415" spans="1:8" x14ac:dyDescent="0.2">
      <c r="A415">
        <v>88073</v>
      </c>
      <c r="B415" t="s">
        <v>530</v>
      </c>
      <c r="C415">
        <v>111.5742</v>
      </c>
      <c r="D415">
        <v>0</v>
      </c>
      <c r="E415" s="14">
        <v>52692</v>
      </c>
      <c r="F415">
        <v>0</v>
      </c>
      <c r="G415" s="14">
        <v>4391</v>
      </c>
      <c r="H415" s="14">
        <v>52692</v>
      </c>
    </row>
    <row r="416" spans="1:8" x14ac:dyDescent="0.2">
      <c r="A416">
        <v>88075</v>
      </c>
      <c r="B416" t="s">
        <v>531</v>
      </c>
      <c r="C416">
        <v>176.95359999999999</v>
      </c>
      <c r="D416">
        <v>0</v>
      </c>
      <c r="E416" s="14">
        <v>83568</v>
      </c>
      <c r="F416">
        <v>0</v>
      </c>
      <c r="G416" s="14">
        <v>6964</v>
      </c>
      <c r="H416" s="14">
        <v>83568</v>
      </c>
    </row>
    <row r="417" spans="1:8" x14ac:dyDescent="0.2">
      <c r="A417">
        <v>88080</v>
      </c>
      <c r="B417" t="s">
        <v>532</v>
      </c>
      <c r="C417">
        <v>569.69179999999994</v>
      </c>
      <c r="D417">
        <v>0</v>
      </c>
      <c r="E417" s="14">
        <v>269041</v>
      </c>
      <c r="F417">
        <v>0</v>
      </c>
      <c r="G417" s="14">
        <v>22421</v>
      </c>
      <c r="H417" s="14">
        <v>269041</v>
      </c>
    </row>
    <row r="418" spans="1:8" x14ac:dyDescent="0.2">
      <c r="A418">
        <v>88081</v>
      </c>
      <c r="B418" t="s">
        <v>533</v>
      </c>
      <c r="C418" s="13">
        <v>1808.3034</v>
      </c>
      <c r="D418">
        <v>0</v>
      </c>
      <c r="E418" s="14">
        <v>853985</v>
      </c>
      <c r="F418">
        <v>0</v>
      </c>
      <c r="G418" s="14">
        <v>71168</v>
      </c>
      <c r="H418" s="14">
        <v>853985</v>
      </c>
    </row>
    <row r="419" spans="1:8" x14ac:dyDescent="0.2">
      <c r="A419">
        <v>89080</v>
      </c>
      <c r="B419" t="s">
        <v>534</v>
      </c>
      <c r="C419" s="13">
        <v>1051.3313000000001</v>
      </c>
      <c r="D419">
        <v>0</v>
      </c>
      <c r="E419" s="14">
        <v>496499</v>
      </c>
      <c r="F419">
        <v>0</v>
      </c>
      <c r="G419" s="14">
        <v>41769</v>
      </c>
      <c r="H419" s="14">
        <v>496499</v>
      </c>
    </row>
    <row r="420" spans="1:8" x14ac:dyDescent="0.2">
      <c r="A420">
        <v>89087</v>
      </c>
      <c r="B420" t="s">
        <v>535</v>
      </c>
      <c r="C420">
        <v>264.2328</v>
      </c>
      <c r="D420">
        <v>0</v>
      </c>
      <c r="E420" s="14">
        <v>124786</v>
      </c>
      <c r="F420">
        <v>0</v>
      </c>
      <c r="G420" s="14">
        <v>10399</v>
      </c>
      <c r="H420" s="14">
        <v>124786</v>
      </c>
    </row>
    <row r="421" spans="1:8" x14ac:dyDescent="0.2">
      <c r="A421">
        <v>89088</v>
      </c>
      <c r="B421" t="s">
        <v>536</v>
      </c>
      <c r="C421">
        <v>196.6902</v>
      </c>
      <c r="D421">
        <v>0</v>
      </c>
      <c r="E421" s="14">
        <v>92888</v>
      </c>
      <c r="F421">
        <v>0</v>
      </c>
      <c r="G421" s="14">
        <v>7741</v>
      </c>
      <c r="H421" s="14">
        <v>92888</v>
      </c>
    </row>
    <row r="422" spans="1:8" x14ac:dyDescent="0.2">
      <c r="A422">
        <v>89089</v>
      </c>
      <c r="B422" t="s">
        <v>537</v>
      </c>
      <c r="C422" s="13">
        <v>1371.6612</v>
      </c>
      <c r="D422">
        <v>0</v>
      </c>
      <c r="E422" s="14">
        <v>647777</v>
      </c>
      <c r="F422">
        <v>0</v>
      </c>
      <c r="G422" s="14">
        <v>53983</v>
      </c>
      <c r="H422" s="14">
        <v>647777</v>
      </c>
    </row>
    <row r="423" spans="1:8" x14ac:dyDescent="0.2">
      <c r="A423">
        <v>90075</v>
      </c>
      <c r="B423" t="s">
        <v>538</v>
      </c>
      <c r="C423">
        <v>46.598300000000002</v>
      </c>
      <c r="D423">
        <v>0</v>
      </c>
      <c r="E423" s="14">
        <v>22006</v>
      </c>
      <c r="F423">
        <v>0</v>
      </c>
      <c r="G423" s="14">
        <v>1834</v>
      </c>
      <c r="H423" s="14">
        <v>22006</v>
      </c>
    </row>
    <row r="424" spans="1:8" x14ac:dyDescent="0.2">
      <c r="A424">
        <v>90076</v>
      </c>
      <c r="B424" t="s">
        <v>539</v>
      </c>
      <c r="C424">
        <v>400.48289999999997</v>
      </c>
      <c r="D424">
        <v>0</v>
      </c>
      <c r="E424" s="14">
        <v>189131</v>
      </c>
      <c r="F424">
        <v>0</v>
      </c>
      <c r="G424" s="14">
        <v>15761</v>
      </c>
      <c r="H424" s="14">
        <v>189131</v>
      </c>
    </row>
    <row r="425" spans="1:8" x14ac:dyDescent="0.2">
      <c r="A425">
        <v>90077</v>
      </c>
      <c r="B425" t="s">
        <v>540</v>
      </c>
      <c r="C425">
        <v>203.3716</v>
      </c>
      <c r="D425">
        <v>0</v>
      </c>
      <c r="E425" s="14">
        <v>96044</v>
      </c>
      <c r="F425">
        <v>0</v>
      </c>
      <c r="G425" s="14">
        <v>8004</v>
      </c>
      <c r="H425" s="14">
        <v>96044</v>
      </c>
    </row>
    <row r="426" spans="1:8" x14ac:dyDescent="0.2">
      <c r="A426">
        <v>90078</v>
      </c>
      <c r="B426" t="s">
        <v>541</v>
      </c>
      <c r="C426">
        <v>157.3143</v>
      </c>
      <c r="D426">
        <v>0</v>
      </c>
      <c r="E426" s="14">
        <v>74293</v>
      </c>
      <c r="F426">
        <v>0</v>
      </c>
      <c r="G426" s="14">
        <v>6191</v>
      </c>
      <c r="H426" s="14">
        <v>74293</v>
      </c>
    </row>
    <row r="427" spans="1:8" x14ac:dyDescent="0.2">
      <c r="A427">
        <v>91091</v>
      </c>
      <c r="B427" t="s">
        <v>542</v>
      </c>
      <c r="C427">
        <v>347.66480000000001</v>
      </c>
      <c r="D427">
        <v>0</v>
      </c>
      <c r="E427" s="14">
        <v>164187</v>
      </c>
      <c r="F427">
        <v>0</v>
      </c>
      <c r="G427" s="14">
        <v>13683</v>
      </c>
      <c r="H427" s="14">
        <v>164187</v>
      </c>
    </row>
    <row r="428" spans="1:8" x14ac:dyDescent="0.2">
      <c r="A428">
        <v>91092</v>
      </c>
      <c r="B428" t="s">
        <v>543</v>
      </c>
      <c r="C428" s="13">
        <v>1383.5992000000001</v>
      </c>
      <c r="D428">
        <v>0</v>
      </c>
      <c r="E428" s="14">
        <v>653415</v>
      </c>
      <c r="F428">
        <v>0</v>
      </c>
      <c r="G428" s="14">
        <v>54453</v>
      </c>
      <c r="H428" s="14">
        <v>653415</v>
      </c>
    </row>
    <row r="429" spans="1:8" x14ac:dyDescent="0.2">
      <c r="A429">
        <v>91093</v>
      </c>
      <c r="B429" t="s">
        <v>544</v>
      </c>
      <c r="C429">
        <v>144.69329999999999</v>
      </c>
      <c r="D429">
        <v>0</v>
      </c>
      <c r="E429" s="14">
        <v>68333</v>
      </c>
      <c r="F429">
        <v>0</v>
      </c>
      <c r="G429" s="14">
        <v>5695</v>
      </c>
      <c r="H429" s="14">
        <v>68333</v>
      </c>
    </row>
    <row r="430" spans="1:8" x14ac:dyDescent="0.2">
      <c r="A430">
        <v>91095</v>
      </c>
      <c r="B430" t="s">
        <v>545</v>
      </c>
      <c r="C430">
        <v>129.35149999999999</v>
      </c>
      <c r="D430">
        <v>0</v>
      </c>
      <c r="E430" s="14">
        <v>61087</v>
      </c>
      <c r="F430">
        <v>0</v>
      </c>
      <c r="G430" s="14">
        <v>5091</v>
      </c>
      <c r="H430" s="14">
        <v>61087</v>
      </c>
    </row>
    <row r="431" spans="1:8" x14ac:dyDescent="0.2">
      <c r="A431">
        <v>92087</v>
      </c>
      <c r="B431" t="s">
        <v>1174</v>
      </c>
      <c r="C431" s="13">
        <v>15726.738799999999</v>
      </c>
      <c r="D431">
        <v>0</v>
      </c>
      <c r="E431" s="14">
        <v>7427071</v>
      </c>
      <c r="F431">
        <v>0</v>
      </c>
      <c r="G431" s="14">
        <v>618944</v>
      </c>
      <c r="H431" s="14">
        <v>7427071</v>
      </c>
    </row>
    <row r="432" spans="1:8" x14ac:dyDescent="0.2">
      <c r="A432">
        <v>92088</v>
      </c>
      <c r="B432" t="s">
        <v>547</v>
      </c>
      <c r="C432" s="13">
        <v>15175.4761</v>
      </c>
      <c r="D432">
        <v>0</v>
      </c>
      <c r="E432" s="14">
        <v>7166733</v>
      </c>
      <c r="F432">
        <v>0</v>
      </c>
      <c r="G432" s="14">
        <v>597249</v>
      </c>
      <c r="H432" s="14">
        <v>7166733</v>
      </c>
    </row>
    <row r="433" spans="1:8" x14ac:dyDescent="0.2">
      <c r="A433">
        <v>92089</v>
      </c>
      <c r="B433" t="s">
        <v>548</v>
      </c>
      <c r="C433" s="13">
        <v>16173.126899999999</v>
      </c>
      <c r="D433">
        <v>0</v>
      </c>
      <c r="E433" s="14">
        <v>7637881</v>
      </c>
      <c r="F433">
        <v>0</v>
      </c>
      <c r="G433" s="14">
        <v>636563</v>
      </c>
      <c r="H433" s="14">
        <v>7637881</v>
      </c>
    </row>
    <row r="434" spans="1:8" x14ac:dyDescent="0.2">
      <c r="A434">
        <v>92090</v>
      </c>
      <c r="B434" t="s">
        <v>549</v>
      </c>
      <c r="C434" s="13">
        <v>4222.4865</v>
      </c>
      <c r="D434">
        <v>0</v>
      </c>
      <c r="E434" s="14">
        <v>1994101</v>
      </c>
      <c r="F434">
        <v>0</v>
      </c>
      <c r="G434" s="14">
        <v>166236</v>
      </c>
      <c r="H434" s="14">
        <v>1994101</v>
      </c>
    </row>
    <row r="435" spans="1:8" x14ac:dyDescent="0.2">
      <c r="A435">
        <v>92091</v>
      </c>
      <c r="B435" t="s">
        <v>550</v>
      </c>
      <c r="C435" s="13">
        <v>1995.7807</v>
      </c>
      <c r="D435">
        <v>0</v>
      </c>
      <c r="E435" s="14">
        <v>942523</v>
      </c>
      <c r="F435">
        <v>0</v>
      </c>
      <c r="G435" s="14">
        <v>78546</v>
      </c>
      <c r="H435" s="14">
        <v>942523</v>
      </c>
    </row>
    <row r="436" spans="1:8" x14ac:dyDescent="0.2">
      <c r="A436">
        <v>93120</v>
      </c>
      <c r="B436" t="s">
        <v>551</v>
      </c>
      <c r="C436">
        <v>277.35770000000002</v>
      </c>
      <c r="D436">
        <v>0</v>
      </c>
      <c r="E436" s="14">
        <v>130984</v>
      </c>
      <c r="F436">
        <v>0</v>
      </c>
      <c r="G436" s="14">
        <v>10916</v>
      </c>
      <c r="H436" s="14">
        <v>130984</v>
      </c>
    </row>
    <row r="437" spans="1:8" x14ac:dyDescent="0.2">
      <c r="A437">
        <v>93121</v>
      </c>
      <c r="B437" t="s">
        <v>552</v>
      </c>
      <c r="C437">
        <v>66.131100000000004</v>
      </c>
      <c r="D437">
        <v>0</v>
      </c>
      <c r="E437" s="14">
        <v>31231</v>
      </c>
      <c r="F437">
        <v>0</v>
      </c>
      <c r="G437" s="14">
        <v>2603</v>
      </c>
      <c r="H437" s="14">
        <v>31231</v>
      </c>
    </row>
    <row r="438" spans="1:8" x14ac:dyDescent="0.2">
      <c r="A438">
        <v>93123</v>
      </c>
      <c r="B438" t="s">
        <v>553</v>
      </c>
      <c r="C438">
        <v>369.93389999999999</v>
      </c>
      <c r="D438">
        <v>0</v>
      </c>
      <c r="E438" s="14">
        <v>174704</v>
      </c>
      <c r="F438">
        <v>0</v>
      </c>
      <c r="G438" s="14">
        <v>14559</v>
      </c>
      <c r="H438" s="14">
        <v>174704</v>
      </c>
    </row>
    <row r="439" spans="1:8" x14ac:dyDescent="0.2">
      <c r="A439">
        <v>93124</v>
      </c>
      <c r="B439" t="s">
        <v>554</v>
      </c>
      <c r="C439">
        <v>453.55439999999999</v>
      </c>
      <c r="D439">
        <v>0</v>
      </c>
      <c r="E439" s="14">
        <v>214194</v>
      </c>
      <c r="F439">
        <v>0</v>
      </c>
      <c r="G439" s="14">
        <v>17850</v>
      </c>
      <c r="H439" s="14">
        <v>214194</v>
      </c>
    </row>
    <row r="440" spans="1:8" x14ac:dyDescent="0.2">
      <c r="A440">
        <v>94076</v>
      </c>
      <c r="B440" t="s">
        <v>555</v>
      </c>
      <c r="C440">
        <v>450.00479999999999</v>
      </c>
      <c r="D440">
        <v>0</v>
      </c>
      <c r="E440" s="14">
        <v>212518</v>
      </c>
      <c r="F440">
        <v>0</v>
      </c>
      <c r="G440" s="14">
        <v>17710</v>
      </c>
      <c r="H440" s="14">
        <v>212518</v>
      </c>
    </row>
    <row r="441" spans="1:8" x14ac:dyDescent="0.2">
      <c r="A441">
        <v>94078</v>
      </c>
      <c r="B441" t="s">
        <v>556</v>
      </c>
      <c r="C441" s="13">
        <v>3567.8096999999998</v>
      </c>
      <c r="D441">
        <v>0</v>
      </c>
      <c r="E441" s="14">
        <v>1684925</v>
      </c>
      <c r="F441">
        <v>0</v>
      </c>
      <c r="G441" s="14">
        <v>140415</v>
      </c>
      <c r="H441" s="14">
        <v>1684925</v>
      </c>
    </row>
    <row r="442" spans="1:8" x14ac:dyDescent="0.2">
      <c r="A442">
        <v>94083</v>
      </c>
      <c r="B442" t="s">
        <v>557</v>
      </c>
      <c r="C442" s="13">
        <v>2318.7420000000002</v>
      </c>
      <c r="D442">
        <v>0</v>
      </c>
      <c r="E442" s="14">
        <v>1095043</v>
      </c>
      <c r="F442">
        <v>0</v>
      </c>
      <c r="G442" s="14">
        <v>91257</v>
      </c>
      <c r="H442" s="14">
        <v>1095043</v>
      </c>
    </row>
    <row r="443" spans="1:8" x14ac:dyDescent="0.2">
      <c r="A443">
        <v>94086</v>
      </c>
      <c r="B443" t="s">
        <v>558</v>
      </c>
      <c r="C443" s="13">
        <v>1889.3801000000001</v>
      </c>
      <c r="D443">
        <v>0</v>
      </c>
      <c r="E443" s="14">
        <v>892274</v>
      </c>
      <c r="F443">
        <v>0</v>
      </c>
      <c r="G443" s="14">
        <v>74359</v>
      </c>
      <c r="H443" s="14">
        <v>892274</v>
      </c>
    </row>
    <row r="444" spans="1:8" x14ac:dyDescent="0.2">
      <c r="A444">
        <v>94087</v>
      </c>
      <c r="B444" t="s">
        <v>559</v>
      </c>
      <c r="C444">
        <v>932.88530000000003</v>
      </c>
      <c r="D444">
        <v>0</v>
      </c>
      <c r="E444" s="14">
        <v>440562</v>
      </c>
      <c r="F444">
        <v>0</v>
      </c>
      <c r="G444" s="14">
        <v>36715</v>
      </c>
      <c r="H444" s="14">
        <v>440562</v>
      </c>
    </row>
    <row r="445" spans="1:8" x14ac:dyDescent="0.2">
      <c r="A445">
        <v>95059</v>
      </c>
      <c r="B445" t="s">
        <v>560</v>
      </c>
      <c r="C445" s="13">
        <v>1643.8778</v>
      </c>
      <c r="D445">
        <v>0</v>
      </c>
      <c r="E445" s="14">
        <v>776334</v>
      </c>
      <c r="F445">
        <v>0</v>
      </c>
      <c r="G445" s="14">
        <v>64697</v>
      </c>
      <c r="H445" s="14">
        <v>776334</v>
      </c>
    </row>
    <row r="446" spans="1:8" x14ac:dyDescent="0.2">
      <c r="A446">
        <v>96088</v>
      </c>
      <c r="B446" t="s">
        <v>561</v>
      </c>
      <c r="C446" s="13">
        <v>13563.9838</v>
      </c>
      <c r="D446">
        <v>0</v>
      </c>
      <c r="E446" s="14">
        <v>6405694</v>
      </c>
      <c r="F446">
        <v>0</v>
      </c>
      <c r="G446" s="14">
        <v>533827</v>
      </c>
      <c r="H446" s="14">
        <v>6405694</v>
      </c>
    </row>
    <row r="447" spans="1:8" x14ac:dyDescent="0.2">
      <c r="A447">
        <v>96089</v>
      </c>
      <c r="B447" t="s">
        <v>562</v>
      </c>
      <c r="C447" s="13">
        <v>7592.6821</v>
      </c>
      <c r="D447">
        <v>0</v>
      </c>
      <c r="E447" s="14">
        <v>3585701</v>
      </c>
      <c r="F447">
        <v>0</v>
      </c>
      <c r="G447" s="14">
        <v>298819</v>
      </c>
      <c r="H447" s="14">
        <v>3585701</v>
      </c>
    </row>
    <row r="448" spans="1:8" x14ac:dyDescent="0.2">
      <c r="A448">
        <v>96090</v>
      </c>
      <c r="B448" t="s">
        <v>563</v>
      </c>
      <c r="C448" s="13">
        <v>5394.6021000000001</v>
      </c>
      <c r="D448">
        <v>0</v>
      </c>
      <c r="E448" s="14">
        <v>2547642</v>
      </c>
      <c r="F448">
        <v>0</v>
      </c>
      <c r="G448" s="14">
        <v>212311</v>
      </c>
      <c r="H448" s="14">
        <v>2547642</v>
      </c>
    </row>
    <row r="449" spans="1:8" x14ac:dyDescent="0.2">
      <c r="A449">
        <v>96091</v>
      </c>
      <c r="B449" t="s">
        <v>564</v>
      </c>
      <c r="C449" s="13">
        <v>17432.0124</v>
      </c>
      <c r="D449">
        <v>0</v>
      </c>
      <c r="E449" s="14">
        <v>8232399</v>
      </c>
      <c r="F449">
        <v>0</v>
      </c>
      <c r="G449" s="14">
        <v>686057</v>
      </c>
      <c r="H449" s="14">
        <v>8232399</v>
      </c>
    </row>
    <row r="450" spans="1:8" x14ac:dyDescent="0.2">
      <c r="A450">
        <v>96092</v>
      </c>
      <c r="B450" t="s">
        <v>565</v>
      </c>
      <c r="C450" s="13">
        <v>5385.8630000000003</v>
      </c>
      <c r="D450">
        <v>0</v>
      </c>
      <c r="E450" s="14">
        <v>2543514</v>
      </c>
      <c r="F450">
        <v>0</v>
      </c>
      <c r="G450" s="14">
        <v>211967</v>
      </c>
      <c r="H450" s="14">
        <v>2543514</v>
      </c>
    </row>
    <row r="451" spans="1:8" x14ac:dyDescent="0.2">
      <c r="A451">
        <v>96093</v>
      </c>
      <c r="B451" t="s">
        <v>566</v>
      </c>
      <c r="C451" s="13">
        <v>6577.8445000000002</v>
      </c>
      <c r="D451">
        <v>0</v>
      </c>
      <c r="E451" s="14">
        <v>3106437</v>
      </c>
      <c r="F451">
        <v>0</v>
      </c>
      <c r="G451" s="14">
        <v>258879</v>
      </c>
      <c r="H451" s="14">
        <v>3106437</v>
      </c>
    </row>
    <row r="452" spans="1:8" x14ac:dyDescent="0.2">
      <c r="A452">
        <v>96094</v>
      </c>
      <c r="B452" t="s">
        <v>567</v>
      </c>
      <c r="C452" s="13">
        <v>8892.8705000000009</v>
      </c>
      <c r="D452">
        <v>0</v>
      </c>
      <c r="E452" s="14">
        <v>4199725</v>
      </c>
      <c r="F452">
        <v>0</v>
      </c>
      <c r="G452" s="14">
        <v>349989</v>
      </c>
      <c r="H452" s="14">
        <v>4199725</v>
      </c>
    </row>
    <row r="453" spans="1:8" x14ac:dyDescent="0.2">
      <c r="A453">
        <v>96095</v>
      </c>
      <c r="B453" t="s">
        <v>568</v>
      </c>
      <c r="C453" s="13">
        <v>14167.3843</v>
      </c>
      <c r="D453">
        <v>0</v>
      </c>
      <c r="E453" s="14">
        <v>6690654</v>
      </c>
      <c r="F453">
        <v>0</v>
      </c>
      <c r="G453" s="14">
        <v>557574</v>
      </c>
      <c r="H453" s="14">
        <v>6690654</v>
      </c>
    </row>
    <row r="454" spans="1:8" x14ac:dyDescent="0.2">
      <c r="A454">
        <v>96098</v>
      </c>
      <c r="B454" t="s">
        <v>569</v>
      </c>
      <c r="C454" s="13">
        <v>2182.3281999999999</v>
      </c>
      <c r="D454">
        <v>0</v>
      </c>
      <c r="E454" s="14">
        <v>1030621</v>
      </c>
      <c r="F454">
        <v>0</v>
      </c>
      <c r="G454" s="14">
        <v>85888</v>
      </c>
      <c r="H454" s="14">
        <v>1030621</v>
      </c>
    </row>
    <row r="455" spans="1:8" x14ac:dyDescent="0.2">
      <c r="A455">
        <v>96099</v>
      </c>
      <c r="B455" t="s">
        <v>570</v>
      </c>
      <c r="C455" s="13">
        <v>1561.5094999999999</v>
      </c>
      <c r="D455">
        <v>0</v>
      </c>
      <c r="E455" s="14">
        <v>737435</v>
      </c>
      <c r="F455">
        <v>0</v>
      </c>
      <c r="G455" s="14">
        <v>61455</v>
      </c>
      <c r="H455" s="14">
        <v>737435</v>
      </c>
    </row>
    <row r="456" spans="1:8" x14ac:dyDescent="0.2">
      <c r="A456">
        <v>96101</v>
      </c>
      <c r="B456" t="s">
        <v>571</v>
      </c>
      <c r="C456">
        <v>616.96</v>
      </c>
      <c r="D456">
        <v>0</v>
      </c>
      <c r="E456" s="14">
        <v>291364</v>
      </c>
      <c r="F456">
        <v>0</v>
      </c>
      <c r="G456" s="14">
        <v>24281</v>
      </c>
      <c r="H456" s="14">
        <v>291364</v>
      </c>
    </row>
    <row r="457" spans="1:8" x14ac:dyDescent="0.2">
      <c r="A457">
        <v>96102</v>
      </c>
      <c r="B457" t="s">
        <v>572</v>
      </c>
      <c r="C457" s="13">
        <v>1960.5644</v>
      </c>
      <c r="D457">
        <v>0</v>
      </c>
      <c r="E457" s="14">
        <v>925891</v>
      </c>
      <c r="F457">
        <v>0</v>
      </c>
      <c r="G457" s="14">
        <v>77160</v>
      </c>
      <c r="H457" s="14">
        <v>925891</v>
      </c>
    </row>
    <row r="458" spans="1:8" x14ac:dyDescent="0.2">
      <c r="A458">
        <v>96103</v>
      </c>
      <c r="B458" t="s">
        <v>573</v>
      </c>
      <c r="C458">
        <v>974.12919999999997</v>
      </c>
      <c r="D458">
        <v>0</v>
      </c>
      <c r="E458" s="14">
        <v>460040</v>
      </c>
      <c r="F458">
        <v>0</v>
      </c>
      <c r="G458" s="14">
        <v>38338</v>
      </c>
      <c r="H458" s="14">
        <v>460040</v>
      </c>
    </row>
    <row r="459" spans="1:8" x14ac:dyDescent="0.2">
      <c r="A459">
        <v>96104</v>
      </c>
      <c r="B459" t="s">
        <v>574</v>
      </c>
      <c r="C459" s="13">
        <v>2032.4160999999999</v>
      </c>
      <c r="D459">
        <v>0</v>
      </c>
      <c r="E459" s="14">
        <v>959824</v>
      </c>
      <c r="F459">
        <v>0</v>
      </c>
      <c r="G459" s="14">
        <v>79988</v>
      </c>
      <c r="H459" s="14">
        <v>959824</v>
      </c>
    </row>
    <row r="460" spans="1:8" x14ac:dyDescent="0.2">
      <c r="A460">
        <v>96106</v>
      </c>
      <c r="B460" t="s">
        <v>575</v>
      </c>
      <c r="C460" s="13">
        <v>3897.3886000000002</v>
      </c>
      <c r="D460">
        <v>0</v>
      </c>
      <c r="E460" s="14">
        <v>1840571</v>
      </c>
      <c r="F460">
        <v>0</v>
      </c>
      <c r="G460" s="14">
        <v>153386</v>
      </c>
      <c r="H460" s="14">
        <v>1840571</v>
      </c>
    </row>
    <row r="461" spans="1:8" x14ac:dyDescent="0.2">
      <c r="A461">
        <v>96107</v>
      </c>
      <c r="B461" t="s">
        <v>576</v>
      </c>
      <c r="C461" s="13">
        <v>1248.0166999999999</v>
      </c>
      <c r="D461">
        <v>0</v>
      </c>
      <c r="E461" s="14">
        <v>589385</v>
      </c>
      <c r="F461">
        <v>0</v>
      </c>
      <c r="G461" s="14">
        <v>49117</v>
      </c>
      <c r="H461" s="14">
        <v>589385</v>
      </c>
    </row>
    <row r="462" spans="1:8" x14ac:dyDescent="0.2">
      <c r="A462">
        <v>96109</v>
      </c>
      <c r="B462" t="s">
        <v>736</v>
      </c>
      <c r="C462" s="13">
        <v>2396.2986000000001</v>
      </c>
      <c r="D462">
        <v>0</v>
      </c>
      <c r="E462" s="14">
        <v>1131670</v>
      </c>
      <c r="F462">
        <v>0</v>
      </c>
      <c r="G462" s="14">
        <v>94309</v>
      </c>
      <c r="H462" s="14">
        <v>1131670</v>
      </c>
    </row>
    <row r="463" spans="1:8" x14ac:dyDescent="0.2">
      <c r="A463">
        <v>96110</v>
      </c>
      <c r="B463" t="s">
        <v>578</v>
      </c>
      <c r="C463" s="13">
        <v>5437.5455000000002</v>
      </c>
      <c r="D463">
        <v>0</v>
      </c>
      <c r="E463" s="14">
        <v>2567922</v>
      </c>
      <c r="F463">
        <v>0</v>
      </c>
      <c r="G463" s="14">
        <v>214001</v>
      </c>
      <c r="H463" s="14">
        <v>2567922</v>
      </c>
    </row>
    <row r="464" spans="1:8" x14ac:dyDescent="0.2">
      <c r="A464">
        <v>96111</v>
      </c>
      <c r="B464" t="s">
        <v>579</v>
      </c>
      <c r="C464" s="13">
        <v>4053.3323</v>
      </c>
      <c r="D464">
        <v>0</v>
      </c>
      <c r="E464" s="14">
        <v>1914217</v>
      </c>
      <c r="F464">
        <v>0</v>
      </c>
      <c r="G464" s="14">
        <v>159524</v>
      </c>
      <c r="H464" s="14">
        <v>1914217</v>
      </c>
    </row>
    <row r="465" spans="1:8" x14ac:dyDescent="0.2">
      <c r="A465">
        <v>96112</v>
      </c>
      <c r="B465" t="s">
        <v>580</v>
      </c>
      <c r="C465" s="13">
        <v>2213.5176000000001</v>
      </c>
      <c r="D465">
        <v>0</v>
      </c>
      <c r="E465" s="14">
        <v>1045350</v>
      </c>
      <c r="F465">
        <v>0</v>
      </c>
      <c r="G465" s="14">
        <v>87116</v>
      </c>
      <c r="H465" s="14">
        <v>1045350</v>
      </c>
    </row>
    <row r="466" spans="1:8" x14ac:dyDescent="0.2">
      <c r="A466">
        <v>96113</v>
      </c>
      <c r="B466" t="s">
        <v>581</v>
      </c>
      <c r="C466">
        <v>590.69299999999998</v>
      </c>
      <c r="D466">
        <v>0</v>
      </c>
      <c r="E466" s="14">
        <v>278959</v>
      </c>
      <c r="F466">
        <v>0</v>
      </c>
      <c r="G466" s="14">
        <v>23247</v>
      </c>
      <c r="H466" s="14">
        <v>278959</v>
      </c>
    </row>
    <row r="467" spans="1:8" x14ac:dyDescent="0.2">
      <c r="A467">
        <v>96114</v>
      </c>
      <c r="B467" t="s">
        <v>582</v>
      </c>
      <c r="C467" s="13">
        <v>3878.5358999999999</v>
      </c>
      <c r="D467">
        <v>0</v>
      </c>
      <c r="E467" s="14">
        <v>1831668</v>
      </c>
      <c r="F467">
        <v>0</v>
      </c>
      <c r="G467" s="14">
        <v>152644</v>
      </c>
      <c r="H467" s="14">
        <v>1831668</v>
      </c>
    </row>
    <row r="468" spans="1:8" x14ac:dyDescent="0.2">
      <c r="A468">
        <v>96119</v>
      </c>
      <c r="B468" t="s">
        <v>583</v>
      </c>
      <c r="C468" s="13">
        <v>1551.5310999999999</v>
      </c>
      <c r="D468">
        <v>0</v>
      </c>
      <c r="E468" s="14">
        <v>732722</v>
      </c>
      <c r="F468">
        <v>0</v>
      </c>
      <c r="G468" s="14">
        <v>61062</v>
      </c>
      <c r="H468" s="14">
        <v>732722</v>
      </c>
    </row>
    <row r="469" spans="1:8" x14ac:dyDescent="0.2">
      <c r="A469">
        <v>96121</v>
      </c>
      <c r="B469" t="s">
        <v>584</v>
      </c>
      <c r="C469" s="13">
        <v>2347.2593999999999</v>
      </c>
      <c r="D469">
        <v>0</v>
      </c>
      <c r="E469" s="14">
        <v>1108511</v>
      </c>
      <c r="F469">
        <v>0</v>
      </c>
      <c r="G469" s="14">
        <v>92379</v>
      </c>
      <c r="H469" s="14">
        <v>1108511</v>
      </c>
    </row>
    <row r="470" spans="1:8" x14ac:dyDescent="0.2">
      <c r="A470">
        <v>96901</v>
      </c>
      <c r="B470" t="s">
        <v>1041</v>
      </c>
      <c r="C470">
        <v>73.221400000000003</v>
      </c>
      <c r="D470">
        <v>0</v>
      </c>
      <c r="E470" s="14">
        <v>34579</v>
      </c>
      <c r="F470">
        <v>0</v>
      </c>
      <c r="G470" s="14">
        <v>2882</v>
      </c>
      <c r="H470" s="14">
        <v>34579</v>
      </c>
    </row>
    <row r="471" spans="1:8" x14ac:dyDescent="0.2">
      <c r="A471">
        <v>97116</v>
      </c>
      <c r="B471" t="s">
        <v>158</v>
      </c>
      <c r="C471">
        <v>77.655199999999994</v>
      </c>
      <c r="D471">
        <v>0</v>
      </c>
      <c r="E471" s="14">
        <v>36673</v>
      </c>
      <c r="F471">
        <v>0</v>
      </c>
      <c r="G471" s="14">
        <v>3056</v>
      </c>
      <c r="H471" s="14">
        <v>36673</v>
      </c>
    </row>
    <row r="472" spans="1:8" x14ac:dyDescent="0.2">
      <c r="A472">
        <v>97118</v>
      </c>
      <c r="B472" t="s">
        <v>585</v>
      </c>
      <c r="C472">
        <v>64.125900000000001</v>
      </c>
      <c r="D472">
        <v>0</v>
      </c>
      <c r="E472" s="14">
        <v>30284</v>
      </c>
      <c r="F472">
        <v>0</v>
      </c>
      <c r="G472" s="14">
        <v>2524</v>
      </c>
      <c r="H472" s="14">
        <v>30284</v>
      </c>
    </row>
    <row r="473" spans="1:8" x14ac:dyDescent="0.2">
      <c r="A473">
        <v>97119</v>
      </c>
      <c r="B473" t="s">
        <v>586</v>
      </c>
      <c r="C473">
        <v>52.324800000000003</v>
      </c>
      <c r="D473">
        <v>0</v>
      </c>
      <c r="E473" s="14">
        <v>24711</v>
      </c>
      <c r="F473">
        <v>0</v>
      </c>
      <c r="G473" s="14">
        <v>2059</v>
      </c>
      <c r="H473" s="14">
        <v>24711</v>
      </c>
    </row>
    <row r="474" spans="1:8" x14ac:dyDescent="0.2">
      <c r="A474">
        <v>97122</v>
      </c>
      <c r="B474" t="s">
        <v>587</v>
      </c>
      <c r="C474">
        <v>71.479399999999998</v>
      </c>
      <c r="D474">
        <v>0</v>
      </c>
      <c r="E474" s="14">
        <v>33757</v>
      </c>
      <c r="F474">
        <v>0</v>
      </c>
      <c r="G474" s="14">
        <v>2813</v>
      </c>
      <c r="H474" s="14">
        <v>33757</v>
      </c>
    </row>
    <row r="475" spans="1:8" x14ac:dyDescent="0.2">
      <c r="A475">
        <v>97127</v>
      </c>
      <c r="B475" t="s">
        <v>588</v>
      </c>
      <c r="C475">
        <v>43.0563</v>
      </c>
      <c r="D475">
        <v>0</v>
      </c>
      <c r="E475" s="14">
        <v>20334</v>
      </c>
      <c r="F475">
        <v>0</v>
      </c>
      <c r="G475" s="14">
        <v>1695</v>
      </c>
      <c r="H475" s="14">
        <v>20334</v>
      </c>
    </row>
    <row r="476" spans="1:8" x14ac:dyDescent="0.2">
      <c r="A476">
        <v>97129</v>
      </c>
      <c r="B476" t="s">
        <v>589</v>
      </c>
      <c r="C476" s="13">
        <v>2142.4011</v>
      </c>
      <c r="D476">
        <v>0</v>
      </c>
      <c r="E476" s="14">
        <v>1011765</v>
      </c>
      <c r="F476">
        <v>0</v>
      </c>
      <c r="G476" s="14">
        <v>84317</v>
      </c>
      <c r="H476" s="14">
        <v>1011765</v>
      </c>
    </row>
    <row r="477" spans="1:8" x14ac:dyDescent="0.2">
      <c r="A477">
        <v>97130</v>
      </c>
      <c r="B477" t="s">
        <v>590</v>
      </c>
      <c r="C477">
        <v>275.47399999999999</v>
      </c>
      <c r="D477">
        <v>0</v>
      </c>
      <c r="E477" s="14">
        <v>130095</v>
      </c>
      <c r="F477">
        <v>0</v>
      </c>
      <c r="G477" s="14">
        <v>10842</v>
      </c>
      <c r="H477" s="14">
        <v>130095</v>
      </c>
    </row>
    <row r="478" spans="1:8" x14ac:dyDescent="0.2">
      <c r="A478">
        <v>97131</v>
      </c>
      <c r="B478" t="s">
        <v>591</v>
      </c>
      <c r="C478">
        <v>363.95370000000003</v>
      </c>
      <c r="D478">
        <v>0</v>
      </c>
      <c r="E478" s="14">
        <v>171880</v>
      </c>
      <c r="F478">
        <v>0</v>
      </c>
      <c r="G478" s="14">
        <v>14324</v>
      </c>
      <c r="H478" s="14">
        <v>171880</v>
      </c>
    </row>
    <row r="479" spans="1:8" x14ac:dyDescent="0.2">
      <c r="A479">
        <v>98080</v>
      </c>
      <c r="B479" t="s">
        <v>592</v>
      </c>
      <c r="C479">
        <v>526.98599999999999</v>
      </c>
      <c r="D479">
        <v>0</v>
      </c>
      <c r="E479" s="14">
        <v>248873</v>
      </c>
      <c r="F479">
        <v>0</v>
      </c>
      <c r="G479" s="14">
        <v>20740</v>
      </c>
      <c r="H479" s="14">
        <v>248873</v>
      </c>
    </row>
    <row r="480" spans="1:8" x14ac:dyDescent="0.2">
      <c r="A480">
        <v>99082</v>
      </c>
      <c r="B480" t="s">
        <v>594</v>
      </c>
      <c r="C480">
        <v>482.71679999999998</v>
      </c>
      <c r="D480">
        <v>0</v>
      </c>
      <c r="E480" s="14">
        <v>227967</v>
      </c>
      <c r="F480">
        <v>0</v>
      </c>
      <c r="G480" s="14">
        <v>18998</v>
      </c>
      <c r="H480" s="14">
        <v>227967</v>
      </c>
    </row>
    <row r="481" spans="1:8" x14ac:dyDescent="0.2">
      <c r="A481">
        <v>100059</v>
      </c>
      <c r="B481" t="s">
        <v>595</v>
      </c>
      <c r="C481">
        <v>723.71140000000003</v>
      </c>
      <c r="D481">
        <v>0</v>
      </c>
      <c r="E481" s="14">
        <v>341778</v>
      </c>
      <c r="F481">
        <v>0</v>
      </c>
      <c r="G481" s="14">
        <v>28483</v>
      </c>
      <c r="H481" s="14">
        <v>341778</v>
      </c>
    </row>
    <row r="482" spans="1:8" x14ac:dyDescent="0.2">
      <c r="A482">
        <v>100060</v>
      </c>
      <c r="B482" t="s">
        <v>596</v>
      </c>
      <c r="C482">
        <v>556.50099999999998</v>
      </c>
      <c r="D482">
        <v>0</v>
      </c>
      <c r="E482" s="14">
        <v>262812</v>
      </c>
      <c r="F482">
        <v>0</v>
      </c>
      <c r="G482" s="14">
        <v>21902</v>
      </c>
      <c r="H482" s="14">
        <v>262812</v>
      </c>
    </row>
    <row r="483" spans="1:8" x14ac:dyDescent="0.2">
      <c r="A483">
        <v>100061</v>
      </c>
      <c r="B483" t="s">
        <v>597</v>
      </c>
      <c r="C483">
        <v>837.39469999999994</v>
      </c>
      <c r="D483">
        <v>0</v>
      </c>
      <c r="E483" s="14">
        <v>395466</v>
      </c>
      <c r="F483">
        <v>0</v>
      </c>
      <c r="G483" s="14">
        <v>32957</v>
      </c>
      <c r="H483" s="14">
        <v>395466</v>
      </c>
    </row>
    <row r="484" spans="1:8" x14ac:dyDescent="0.2">
      <c r="A484">
        <v>100062</v>
      </c>
      <c r="B484" t="s">
        <v>598</v>
      </c>
      <c r="C484">
        <v>239.94990000000001</v>
      </c>
      <c r="D484">
        <v>0</v>
      </c>
      <c r="E484" s="14">
        <v>113318</v>
      </c>
      <c r="F484">
        <v>0</v>
      </c>
      <c r="G484" s="14">
        <v>9444</v>
      </c>
      <c r="H484" s="14">
        <v>113318</v>
      </c>
    </row>
    <row r="485" spans="1:8" x14ac:dyDescent="0.2">
      <c r="A485">
        <v>100063</v>
      </c>
      <c r="B485" t="s">
        <v>599</v>
      </c>
      <c r="C485" s="13">
        <v>2893.0538000000001</v>
      </c>
      <c r="D485">
        <v>0</v>
      </c>
      <c r="E485" s="14">
        <v>1366267</v>
      </c>
      <c r="F485">
        <v>0</v>
      </c>
      <c r="G485" s="14">
        <v>113860</v>
      </c>
      <c r="H485" s="14">
        <v>1366267</v>
      </c>
    </row>
    <row r="486" spans="1:8" x14ac:dyDescent="0.2">
      <c r="A486">
        <v>100064</v>
      </c>
      <c r="B486" t="s">
        <v>600</v>
      </c>
      <c r="C486">
        <v>186.9717</v>
      </c>
      <c r="D486">
        <v>0</v>
      </c>
      <c r="E486" s="14">
        <v>88299</v>
      </c>
      <c r="F486">
        <v>0</v>
      </c>
      <c r="G486" s="14">
        <v>7358</v>
      </c>
      <c r="H486" s="14">
        <v>88299</v>
      </c>
    </row>
    <row r="487" spans="1:8" x14ac:dyDescent="0.2">
      <c r="A487">
        <v>100065</v>
      </c>
      <c r="B487" t="s">
        <v>601</v>
      </c>
      <c r="C487">
        <v>316.72969999999998</v>
      </c>
      <c r="D487">
        <v>0</v>
      </c>
      <c r="E487" s="14">
        <v>149578</v>
      </c>
      <c r="F487">
        <v>0</v>
      </c>
      <c r="G487" s="14">
        <v>12465</v>
      </c>
      <c r="H487" s="14">
        <v>149578</v>
      </c>
    </row>
    <row r="488" spans="1:8" x14ac:dyDescent="0.2">
      <c r="A488">
        <v>101105</v>
      </c>
      <c r="B488" t="s">
        <v>602</v>
      </c>
      <c r="C488">
        <v>367.57100000000003</v>
      </c>
      <c r="D488">
        <v>0</v>
      </c>
      <c r="E488" s="14">
        <v>173588</v>
      </c>
      <c r="F488">
        <v>0</v>
      </c>
      <c r="G488" s="14">
        <v>14466</v>
      </c>
      <c r="H488" s="14">
        <v>173588</v>
      </c>
    </row>
    <row r="489" spans="1:8" x14ac:dyDescent="0.2">
      <c r="A489">
        <v>101107</v>
      </c>
      <c r="B489" t="s">
        <v>603</v>
      </c>
      <c r="C489">
        <v>216.3656</v>
      </c>
      <c r="D489">
        <v>0</v>
      </c>
      <c r="E489" s="14">
        <v>102180</v>
      </c>
      <c r="F489">
        <v>0</v>
      </c>
      <c r="G489" s="14">
        <v>8515</v>
      </c>
      <c r="H489" s="14">
        <v>102180</v>
      </c>
    </row>
    <row r="490" spans="1:8" x14ac:dyDescent="0.2">
      <c r="A490">
        <v>102081</v>
      </c>
      <c r="B490" t="s">
        <v>604</v>
      </c>
      <c r="C490">
        <v>275.68959999999998</v>
      </c>
      <c r="D490">
        <v>0</v>
      </c>
      <c r="E490" s="14">
        <v>130197</v>
      </c>
      <c r="F490">
        <v>0</v>
      </c>
      <c r="G490" s="14">
        <v>10850</v>
      </c>
      <c r="H490" s="14">
        <v>130197</v>
      </c>
    </row>
    <row r="491" spans="1:8" x14ac:dyDescent="0.2">
      <c r="A491">
        <v>102085</v>
      </c>
      <c r="B491" t="s">
        <v>605</v>
      </c>
      <c r="C491">
        <v>594.99879999999996</v>
      </c>
      <c r="D491">
        <v>0</v>
      </c>
      <c r="E491" s="14">
        <v>280993</v>
      </c>
      <c r="F491">
        <v>0</v>
      </c>
      <c r="G491" s="14">
        <v>23417</v>
      </c>
      <c r="H491" s="14">
        <v>280993</v>
      </c>
    </row>
    <row r="492" spans="1:8" x14ac:dyDescent="0.2">
      <c r="A492">
        <v>103127</v>
      </c>
      <c r="B492" t="s">
        <v>606</v>
      </c>
      <c r="C492">
        <v>245.1267</v>
      </c>
      <c r="D492">
        <v>0</v>
      </c>
      <c r="E492" s="14">
        <v>115763</v>
      </c>
      <c r="F492">
        <v>0</v>
      </c>
      <c r="G492" s="14">
        <v>9647</v>
      </c>
      <c r="H492" s="14">
        <v>115763</v>
      </c>
    </row>
    <row r="493" spans="1:8" x14ac:dyDescent="0.2">
      <c r="A493">
        <v>103128</v>
      </c>
      <c r="B493" t="s">
        <v>607</v>
      </c>
      <c r="C493">
        <v>194.16050000000001</v>
      </c>
      <c r="D493">
        <v>0</v>
      </c>
      <c r="E493" s="14">
        <v>91694</v>
      </c>
      <c r="F493">
        <v>0</v>
      </c>
      <c r="G493" s="14">
        <v>7641</v>
      </c>
      <c r="H493" s="14">
        <v>91694</v>
      </c>
    </row>
    <row r="494" spans="1:8" x14ac:dyDescent="0.2">
      <c r="A494">
        <v>103129</v>
      </c>
      <c r="B494" t="s">
        <v>608</v>
      </c>
      <c r="C494">
        <v>398.16660000000002</v>
      </c>
      <c r="D494">
        <v>0</v>
      </c>
      <c r="E494" s="14">
        <v>188037</v>
      </c>
      <c r="F494">
        <v>0</v>
      </c>
      <c r="G494" s="14">
        <v>15670</v>
      </c>
      <c r="H494" s="14">
        <v>188037</v>
      </c>
    </row>
    <row r="495" spans="1:8" x14ac:dyDescent="0.2">
      <c r="A495">
        <v>103130</v>
      </c>
      <c r="B495" t="s">
        <v>609</v>
      </c>
      <c r="C495">
        <v>716.04459999999995</v>
      </c>
      <c r="D495">
        <v>0</v>
      </c>
      <c r="E495" s="14">
        <v>338157</v>
      </c>
      <c r="F495">
        <v>0</v>
      </c>
      <c r="G495" s="14">
        <v>28181</v>
      </c>
      <c r="H495" s="14">
        <v>338157</v>
      </c>
    </row>
    <row r="496" spans="1:8" x14ac:dyDescent="0.2">
      <c r="A496">
        <v>103131</v>
      </c>
      <c r="B496" t="s">
        <v>610</v>
      </c>
      <c r="C496">
        <v>566.48609999999996</v>
      </c>
      <c r="D496">
        <v>0</v>
      </c>
      <c r="E496" s="14">
        <v>267527</v>
      </c>
      <c r="F496">
        <v>0</v>
      </c>
      <c r="G496" s="14">
        <v>22295</v>
      </c>
      <c r="H496" s="14">
        <v>267527</v>
      </c>
    </row>
    <row r="497" spans="1:8" x14ac:dyDescent="0.2">
      <c r="A497">
        <v>103132</v>
      </c>
      <c r="B497" t="s">
        <v>611</v>
      </c>
      <c r="C497" s="13">
        <v>1921.7255</v>
      </c>
      <c r="D497">
        <v>0</v>
      </c>
      <c r="E497" s="14">
        <v>907549</v>
      </c>
      <c r="F497">
        <v>0</v>
      </c>
      <c r="G497" s="14">
        <v>75632</v>
      </c>
      <c r="H497" s="14">
        <v>907549</v>
      </c>
    </row>
    <row r="498" spans="1:8" x14ac:dyDescent="0.2">
      <c r="A498">
        <v>103135</v>
      </c>
      <c r="B498" t="s">
        <v>612</v>
      </c>
      <c r="C498">
        <v>461.55009999999999</v>
      </c>
      <c r="D498">
        <v>0</v>
      </c>
      <c r="E498" s="14">
        <v>217971</v>
      </c>
      <c r="F498">
        <v>0</v>
      </c>
      <c r="G498" s="14">
        <v>18165</v>
      </c>
      <c r="H498" s="14">
        <v>217971</v>
      </c>
    </row>
    <row r="499" spans="1:8" x14ac:dyDescent="0.2">
      <c r="A499">
        <v>104041</v>
      </c>
      <c r="B499" t="s">
        <v>613</v>
      </c>
      <c r="C499">
        <v>175.11410000000001</v>
      </c>
      <c r="D499">
        <v>0</v>
      </c>
      <c r="E499" s="14">
        <v>82699</v>
      </c>
      <c r="F499">
        <v>0</v>
      </c>
      <c r="G499" s="14">
        <v>6892</v>
      </c>
      <c r="H499" s="14">
        <v>82699</v>
      </c>
    </row>
    <row r="500" spans="1:8" x14ac:dyDescent="0.2">
      <c r="A500">
        <v>104042</v>
      </c>
      <c r="B500" t="s">
        <v>614</v>
      </c>
      <c r="C500">
        <v>382.50979999999998</v>
      </c>
      <c r="D500">
        <v>0</v>
      </c>
      <c r="E500" s="14">
        <v>180643</v>
      </c>
      <c r="F500">
        <v>0</v>
      </c>
      <c r="G500" s="14">
        <v>15054</v>
      </c>
      <c r="H500" s="14">
        <v>180643</v>
      </c>
    </row>
    <row r="501" spans="1:8" x14ac:dyDescent="0.2">
      <c r="A501">
        <v>104043</v>
      </c>
      <c r="B501" t="s">
        <v>615</v>
      </c>
      <c r="C501">
        <v>528.99779999999998</v>
      </c>
      <c r="D501">
        <v>0</v>
      </c>
      <c r="E501" s="14">
        <v>249823</v>
      </c>
      <c r="F501">
        <v>0</v>
      </c>
      <c r="G501" s="14">
        <v>20819</v>
      </c>
      <c r="H501" s="14">
        <v>249823</v>
      </c>
    </row>
    <row r="502" spans="1:8" x14ac:dyDescent="0.2">
      <c r="A502">
        <v>104044</v>
      </c>
      <c r="B502" t="s">
        <v>616</v>
      </c>
      <c r="C502" s="13">
        <v>1603.1164000000001</v>
      </c>
      <c r="D502">
        <v>0</v>
      </c>
      <c r="E502" s="14">
        <v>757084</v>
      </c>
      <c r="F502">
        <v>0</v>
      </c>
      <c r="G502" s="14">
        <v>63093</v>
      </c>
      <c r="H502" s="14">
        <v>757084</v>
      </c>
    </row>
    <row r="503" spans="1:8" x14ac:dyDescent="0.2">
      <c r="A503">
        <v>104045</v>
      </c>
      <c r="B503" t="s">
        <v>617</v>
      </c>
      <c r="C503">
        <v>461.40449999999998</v>
      </c>
      <c r="D503">
        <v>0</v>
      </c>
      <c r="E503" s="14">
        <v>217902</v>
      </c>
      <c r="F503">
        <v>0</v>
      </c>
      <c r="G503" s="14">
        <v>18159</v>
      </c>
      <c r="H503" s="14">
        <v>217902</v>
      </c>
    </row>
    <row r="504" spans="1:8" x14ac:dyDescent="0.2">
      <c r="A504">
        <v>105123</v>
      </c>
      <c r="B504" t="s">
        <v>618</v>
      </c>
      <c r="C504">
        <v>234.92160000000001</v>
      </c>
      <c r="D504">
        <v>0</v>
      </c>
      <c r="E504" s="14">
        <v>110944</v>
      </c>
      <c r="F504">
        <v>0</v>
      </c>
      <c r="G504" s="14">
        <v>9246</v>
      </c>
      <c r="H504" s="14">
        <v>110944</v>
      </c>
    </row>
    <row r="505" spans="1:8" x14ac:dyDescent="0.2">
      <c r="A505">
        <v>105124</v>
      </c>
      <c r="B505" t="s">
        <v>619</v>
      </c>
      <c r="C505">
        <v>616.94839999999999</v>
      </c>
      <c r="D505">
        <v>0</v>
      </c>
      <c r="E505" s="14">
        <v>291359</v>
      </c>
      <c r="F505">
        <v>0</v>
      </c>
      <c r="G505" s="14">
        <v>24281</v>
      </c>
      <c r="H505" s="14">
        <v>291359</v>
      </c>
    </row>
    <row r="506" spans="1:8" x14ac:dyDescent="0.2">
      <c r="A506">
        <v>105125</v>
      </c>
      <c r="B506" t="s">
        <v>620</v>
      </c>
      <c r="C506">
        <v>74.151799999999994</v>
      </c>
      <c r="D506">
        <v>0</v>
      </c>
      <c r="E506" s="14">
        <v>35019</v>
      </c>
      <c r="F506">
        <v>0</v>
      </c>
      <c r="G506" s="14">
        <v>2918</v>
      </c>
      <c r="H506" s="14">
        <v>35019</v>
      </c>
    </row>
    <row r="507" spans="1:8" x14ac:dyDescent="0.2">
      <c r="A507">
        <v>106001</v>
      </c>
      <c r="B507" t="s">
        <v>621</v>
      </c>
      <c r="C507">
        <v>154.18289999999999</v>
      </c>
      <c r="D507">
        <v>0</v>
      </c>
      <c r="E507" s="14">
        <v>72814</v>
      </c>
      <c r="F507">
        <v>0</v>
      </c>
      <c r="G507" s="14">
        <v>6068</v>
      </c>
      <c r="H507" s="14">
        <v>72814</v>
      </c>
    </row>
    <row r="508" spans="1:8" x14ac:dyDescent="0.2">
      <c r="A508">
        <v>106002</v>
      </c>
      <c r="B508" t="s">
        <v>622</v>
      </c>
      <c r="C508">
        <v>189.2432</v>
      </c>
      <c r="D508">
        <v>0</v>
      </c>
      <c r="E508" s="14">
        <v>89372</v>
      </c>
      <c r="F508">
        <v>0</v>
      </c>
      <c r="G508" s="14">
        <v>7448</v>
      </c>
      <c r="H508" s="14">
        <v>89372</v>
      </c>
    </row>
    <row r="509" spans="1:8" x14ac:dyDescent="0.2">
      <c r="A509">
        <v>106003</v>
      </c>
      <c r="B509" t="s">
        <v>623</v>
      </c>
      <c r="C509" s="13">
        <v>1078.0541000000001</v>
      </c>
      <c r="D509">
        <v>0</v>
      </c>
      <c r="E509" s="14">
        <v>509119</v>
      </c>
      <c r="F509">
        <v>0</v>
      </c>
      <c r="G509" s="14">
        <v>42428</v>
      </c>
      <c r="H509" s="14">
        <v>509119</v>
      </c>
    </row>
    <row r="510" spans="1:8" x14ac:dyDescent="0.2">
      <c r="A510">
        <v>106004</v>
      </c>
      <c r="B510" t="s">
        <v>624</v>
      </c>
      <c r="C510" s="13">
        <v>4058.3130999999998</v>
      </c>
      <c r="D510">
        <v>0</v>
      </c>
      <c r="E510" s="14">
        <v>1916569</v>
      </c>
      <c r="F510">
        <v>0</v>
      </c>
      <c r="G510" s="14">
        <v>159720</v>
      </c>
      <c r="H510" s="14">
        <v>1916569</v>
      </c>
    </row>
    <row r="511" spans="1:8" x14ac:dyDescent="0.2">
      <c r="A511">
        <v>106005</v>
      </c>
      <c r="B511" t="s">
        <v>625</v>
      </c>
      <c r="C511" s="13">
        <v>1202.0283999999999</v>
      </c>
      <c r="D511">
        <v>0</v>
      </c>
      <c r="E511" s="14">
        <v>567667</v>
      </c>
      <c r="F511">
        <v>0</v>
      </c>
      <c r="G511" s="14">
        <v>47307</v>
      </c>
      <c r="H511" s="14">
        <v>567667</v>
      </c>
    </row>
    <row r="512" spans="1:8" x14ac:dyDescent="0.2">
      <c r="A512">
        <v>106006</v>
      </c>
      <c r="B512" t="s">
        <v>626</v>
      </c>
      <c r="C512">
        <v>307.99970000000002</v>
      </c>
      <c r="D512">
        <v>0</v>
      </c>
      <c r="E512" s="14">
        <v>145455</v>
      </c>
      <c r="F512">
        <v>0</v>
      </c>
      <c r="G512" s="14">
        <v>12122</v>
      </c>
      <c r="H512" s="14">
        <v>145455</v>
      </c>
    </row>
    <row r="513" spans="1:8" x14ac:dyDescent="0.2">
      <c r="A513">
        <v>106008</v>
      </c>
      <c r="B513" t="s">
        <v>627</v>
      </c>
      <c r="C513">
        <v>63.1646</v>
      </c>
      <c r="D513">
        <v>0</v>
      </c>
      <c r="E513" s="14">
        <v>29830</v>
      </c>
      <c r="F513">
        <v>0</v>
      </c>
      <c r="G513" s="14">
        <v>2486</v>
      </c>
      <c r="H513" s="14">
        <v>29830</v>
      </c>
    </row>
    <row r="514" spans="1:8" x14ac:dyDescent="0.2">
      <c r="A514">
        <v>107151</v>
      </c>
      <c r="B514" t="s">
        <v>628</v>
      </c>
      <c r="C514">
        <v>119.60769999999999</v>
      </c>
      <c r="D514">
        <v>0</v>
      </c>
      <c r="E514" s="14">
        <v>56486</v>
      </c>
      <c r="F514">
        <v>0</v>
      </c>
      <c r="G514" s="14">
        <v>4707</v>
      </c>
      <c r="H514" s="14">
        <v>56486</v>
      </c>
    </row>
    <row r="515" spans="1:8" x14ac:dyDescent="0.2">
      <c r="A515">
        <v>107152</v>
      </c>
      <c r="B515" t="s">
        <v>629</v>
      </c>
      <c r="C515">
        <v>840.09690000000001</v>
      </c>
      <c r="D515">
        <v>0</v>
      </c>
      <c r="E515" s="14">
        <v>396742</v>
      </c>
      <c r="F515">
        <v>0</v>
      </c>
      <c r="G515" s="14">
        <v>33063</v>
      </c>
      <c r="H515" s="14">
        <v>396742</v>
      </c>
    </row>
    <row r="516" spans="1:8" x14ac:dyDescent="0.2">
      <c r="A516">
        <v>107153</v>
      </c>
      <c r="B516" t="s">
        <v>630</v>
      </c>
      <c r="C516">
        <v>391.97250000000003</v>
      </c>
      <c r="D516">
        <v>0</v>
      </c>
      <c r="E516" s="14">
        <v>185112</v>
      </c>
      <c r="F516">
        <v>0</v>
      </c>
      <c r="G516" s="14">
        <v>15427</v>
      </c>
      <c r="H516" s="14">
        <v>185112</v>
      </c>
    </row>
    <row r="517" spans="1:8" x14ac:dyDescent="0.2">
      <c r="A517">
        <v>107154</v>
      </c>
      <c r="B517" t="s">
        <v>631</v>
      </c>
      <c r="C517">
        <v>722.65549999999996</v>
      </c>
      <c r="D517">
        <v>0</v>
      </c>
      <c r="E517" s="14">
        <v>341280</v>
      </c>
      <c r="F517">
        <v>0</v>
      </c>
      <c r="G517" s="14">
        <v>28441</v>
      </c>
      <c r="H517" s="14">
        <v>341280</v>
      </c>
    </row>
    <row r="518" spans="1:8" x14ac:dyDescent="0.2">
      <c r="A518">
        <v>107155</v>
      </c>
      <c r="B518" t="s">
        <v>632</v>
      </c>
      <c r="C518">
        <v>689.80619999999999</v>
      </c>
      <c r="D518">
        <v>0</v>
      </c>
      <c r="E518" s="14">
        <v>325766</v>
      </c>
      <c r="F518">
        <v>0</v>
      </c>
      <c r="G518" s="14">
        <v>27148</v>
      </c>
      <c r="H518" s="14">
        <v>325766</v>
      </c>
    </row>
    <row r="519" spans="1:8" x14ac:dyDescent="0.2">
      <c r="A519">
        <v>107156</v>
      </c>
      <c r="B519" t="s">
        <v>633</v>
      </c>
      <c r="C519">
        <v>481.00450000000001</v>
      </c>
      <c r="D519">
        <v>0</v>
      </c>
      <c r="E519" s="14">
        <v>227158</v>
      </c>
      <c r="F519">
        <v>0</v>
      </c>
      <c r="G519" s="14">
        <v>18931</v>
      </c>
      <c r="H519" s="14">
        <v>227158</v>
      </c>
    </row>
    <row r="520" spans="1:8" x14ac:dyDescent="0.2">
      <c r="A520">
        <v>107158</v>
      </c>
      <c r="B520" t="s">
        <v>634</v>
      </c>
      <c r="C520">
        <v>155.46530000000001</v>
      </c>
      <c r="D520">
        <v>0</v>
      </c>
      <c r="E520" s="14">
        <v>73420</v>
      </c>
      <c r="F520">
        <v>0</v>
      </c>
      <c r="G520" s="14">
        <v>6119</v>
      </c>
      <c r="H520" s="14">
        <v>73420</v>
      </c>
    </row>
    <row r="521" spans="1:8" x14ac:dyDescent="0.2">
      <c r="A521">
        <v>108142</v>
      </c>
      <c r="B521" t="s">
        <v>635</v>
      </c>
      <c r="C521" s="13">
        <v>2163.3517999999999</v>
      </c>
      <c r="D521">
        <v>0</v>
      </c>
      <c r="E521" s="14">
        <v>1021659</v>
      </c>
      <c r="F521">
        <v>0</v>
      </c>
      <c r="G521" s="14">
        <v>85141</v>
      </c>
      <c r="H521" s="14">
        <v>1021659</v>
      </c>
    </row>
    <row r="522" spans="1:8" x14ac:dyDescent="0.2">
      <c r="A522">
        <v>108143</v>
      </c>
      <c r="B522" t="s">
        <v>636</v>
      </c>
      <c r="C522">
        <v>153.916</v>
      </c>
      <c r="D522">
        <v>0</v>
      </c>
      <c r="E522" s="14">
        <v>72688</v>
      </c>
      <c r="F522">
        <v>0</v>
      </c>
      <c r="G522" s="14">
        <v>6058</v>
      </c>
      <c r="H522" s="14">
        <v>72688</v>
      </c>
    </row>
    <row r="523" spans="1:8" x14ac:dyDescent="0.2">
      <c r="A523">
        <v>108144</v>
      </c>
      <c r="B523" t="s">
        <v>637</v>
      </c>
      <c r="C523">
        <v>168.7431</v>
      </c>
      <c r="D523">
        <v>0</v>
      </c>
      <c r="E523" s="14">
        <v>79690</v>
      </c>
      <c r="F523">
        <v>0</v>
      </c>
      <c r="G523" s="14">
        <v>6641</v>
      </c>
      <c r="H523" s="14">
        <v>79690</v>
      </c>
    </row>
    <row r="524" spans="1:8" x14ac:dyDescent="0.2">
      <c r="A524">
        <v>108147</v>
      </c>
      <c r="B524" t="s">
        <v>638</v>
      </c>
      <c r="C524">
        <v>176.52330000000001</v>
      </c>
      <c r="D524">
        <v>0</v>
      </c>
      <c r="E524" s="14">
        <v>83364</v>
      </c>
      <c r="F524">
        <v>0</v>
      </c>
      <c r="G524" s="14">
        <v>6947</v>
      </c>
      <c r="H524" s="14">
        <v>83364</v>
      </c>
    </row>
    <row r="525" spans="1:8" x14ac:dyDescent="0.2">
      <c r="A525">
        <v>109002</v>
      </c>
      <c r="B525" t="s">
        <v>639</v>
      </c>
      <c r="C525" s="13">
        <v>1645.1878999999999</v>
      </c>
      <c r="D525">
        <v>0</v>
      </c>
      <c r="E525" s="14">
        <v>776952</v>
      </c>
      <c r="F525">
        <v>0</v>
      </c>
      <c r="G525" s="14">
        <v>64748</v>
      </c>
      <c r="H525" s="14">
        <v>776952</v>
      </c>
    </row>
    <row r="526" spans="1:8" x14ac:dyDescent="0.2">
      <c r="A526">
        <v>109003</v>
      </c>
      <c r="B526" t="s">
        <v>640</v>
      </c>
      <c r="C526" s="13">
        <v>2729.9272000000001</v>
      </c>
      <c r="D526">
        <v>0</v>
      </c>
      <c r="E526" s="14">
        <v>1289229</v>
      </c>
      <c r="F526">
        <v>0</v>
      </c>
      <c r="G526" s="14">
        <v>107440</v>
      </c>
      <c r="H526" s="14">
        <v>1289229</v>
      </c>
    </row>
    <row r="527" spans="1:8" x14ac:dyDescent="0.2">
      <c r="A527">
        <v>110014</v>
      </c>
      <c r="B527" t="s">
        <v>641</v>
      </c>
      <c r="C527">
        <v>694.54110000000003</v>
      </c>
      <c r="D527">
        <v>0</v>
      </c>
      <c r="E527" s="14">
        <v>328002</v>
      </c>
      <c r="F527">
        <v>0</v>
      </c>
      <c r="G527" s="14">
        <v>27334</v>
      </c>
      <c r="H527" s="14">
        <v>328002</v>
      </c>
    </row>
    <row r="528" spans="1:8" x14ac:dyDescent="0.2">
      <c r="A528">
        <v>110029</v>
      </c>
      <c r="B528" t="s">
        <v>642</v>
      </c>
      <c r="C528" s="13">
        <v>1952.307</v>
      </c>
      <c r="D528">
        <v>0</v>
      </c>
      <c r="E528" s="14">
        <v>921992</v>
      </c>
      <c r="F528">
        <v>0</v>
      </c>
      <c r="G528" s="14">
        <v>76835</v>
      </c>
      <c r="H528" s="14">
        <v>921992</v>
      </c>
    </row>
    <row r="529" spans="1:8" x14ac:dyDescent="0.2">
      <c r="A529">
        <v>110030</v>
      </c>
      <c r="B529" t="s">
        <v>643</v>
      </c>
      <c r="C529">
        <v>163.52099999999999</v>
      </c>
      <c r="D529">
        <v>0</v>
      </c>
      <c r="E529" s="14">
        <v>77224</v>
      </c>
      <c r="F529">
        <v>0</v>
      </c>
      <c r="G529" s="14">
        <v>6436</v>
      </c>
      <c r="H529" s="14">
        <v>77224</v>
      </c>
    </row>
    <row r="530" spans="1:8" x14ac:dyDescent="0.2">
      <c r="A530">
        <v>110031</v>
      </c>
      <c r="B530" t="s">
        <v>644</v>
      </c>
      <c r="C530">
        <v>306.44929999999999</v>
      </c>
      <c r="D530">
        <v>0</v>
      </c>
      <c r="E530" s="14">
        <v>144723</v>
      </c>
      <c r="F530">
        <v>0</v>
      </c>
      <c r="G530" s="14">
        <v>12061</v>
      </c>
      <c r="H530" s="14">
        <v>144723</v>
      </c>
    </row>
    <row r="531" spans="1:8" x14ac:dyDescent="0.2">
      <c r="A531">
        <v>111086</v>
      </c>
      <c r="B531" t="s">
        <v>645</v>
      </c>
      <c r="C531">
        <v>606.33439999999996</v>
      </c>
      <c r="D531">
        <v>0</v>
      </c>
      <c r="E531" s="14">
        <v>286346</v>
      </c>
      <c r="F531">
        <v>0</v>
      </c>
      <c r="G531" s="14">
        <v>23863</v>
      </c>
      <c r="H531" s="14">
        <v>286346</v>
      </c>
    </row>
    <row r="532" spans="1:8" x14ac:dyDescent="0.2">
      <c r="A532">
        <v>111087</v>
      </c>
      <c r="B532" t="s">
        <v>646</v>
      </c>
      <c r="C532">
        <v>811.3981</v>
      </c>
      <c r="D532">
        <v>0</v>
      </c>
      <c r="E532" s="14">
        <v>383189</v>
      </c>
      <c r="F532">
        <v>0</v>
      </c>
      <c r="G532" s="14">
        <v>31934</v>
      </c>
      <c r="H532" s="14">
        <v>383189</v>
      </c>
    </row>
    <row r="533" spans="1:8" x14ac:dyDescent="0.2">
      <c r="A533">
        <v>112099</v>
      </c>
      <c r="B533" t="s">
        <v>647</v>
      </c>
      <c r="C533">
        <v>262.73840000000001</v>
      </c>
      <c r="D533">
        <v>0</v>
      </c>
      <c r="E533" s="14">
        <v>124080</v>
      </c>
      <c r="F533">
        <v>0</v>
      </c>
      <c r="G533" s="14">
        <v>10340</v>
      </c>
      <c r="H533" s="14">
        <v>124080</v>
      </c>
    </row>
    <row r="534" spans="1:8" x14ac:dyDescent="0.2">
      <c r="A534">
        <v>112101</v>
      </c>
      <c r="B534" t="s">
        <v>648</v>
      </c>
      <c r="C534">
        <v>577.92849999999999</v>
      </c>
      <c r="D534">
        <v>0</v>
      </c>
      <c r="E534" s="14">
        <v>272931</v>
      </c>
      <c r="F534">
        <v>0</v>
      </c>
      <c r="G534" s="14">
        <v>22745</v>
      </c>
      <c r="H534" s="14">
        <v>272931</v>
      </c>
    </row>
    <row r="535" spans="1:8" x14ac:dyDescent="0.2">
      <c r="A535">
        <v>112102</v>
      </c>
      <c r="B535" t="s">
        <v>649</v>
      </c>
      <c r="C535" s="13">
        <v>2761.2184999999999</v>
      </c>
      <c r="D535">
        <v>0</v>
      </c>
      <c r="E535" s="14">
        <v>1304006</v>
      </c>
      <c r="F535">
        <v>0</v>
      </c>
      <c r="G535" s="14">
        <v>108671</v>
      </c>
      <c r="H535" s="14">
        <v>1304006</v>
      </c>
    </row>
    <row r="536" spans="1:8" x14ac:dyDescent="0.2">
      <c r="A536">
        <v>112103</v>
      </c>
      <c r="B536" t="s">
        <v>650</v>
      </c>
      <c r="C536">
        <v>708.74120000000005</v>
      </c>
      <c r="D536">
        <v>0</v>
      </c>
      <c r="E536" s="14">
        <v>334708</v>
      </c>
      <c r="F536">
        <v>0</v>
      </c>
      <c r="G536" s="14">
        <v>27893</v>
      </c>
      <c r="H536" s="14">
        <v>334708</v>
      </c>
    </row>
    <row r="537" spans="1:8" x14ac:dyDescent="0.2">
      <c r="A537">
        <v>113001</v>
      </c>
      <c r="B537" t="s">
        <v>651</v>
      </c>
      <c r="C537">
        <v>257.86320000000001</v>
      </c>
      <c r="D537">
        <v>0</v>
      </c>
      <c r="E537" s="14">
        <v>121778</v>
      </c>
      <c r="F537">
        <v>0</v>
      </c>
      <c r="G537" s="14">
        <v>10149</v>
      </c>
      <c r="H537" s="14">
        <v>121778</v>
      </c>
    </row>
    <row r="538" spans="1:8" x14ac:dyDescent="0.2">
      <c r="A538">
        <v>114112</v>
      </c>
      <c r="B538" t="s">
        <v>652</v>
      </c>
      <c r="C538">
        <v>288.09480000000002</v>
      </c>
      <c r="D538">
        <v>0</v>
      </c>
      <c r="E538" s="14">
        <v>136055</v>
      </c>
      <c r="F538">
        <v>0</v>
      </c>
      <c r="G538" s="14">
        <v>11338</v>
      </c>
      <c r="H538" s="14">
        <v>136055</v>
      </c>
    </row>
    <row r="539" spans="1:8" x14ac:dyDescent="0.2">
      <c r="A539">
        <v>114113</v>
      </c>
      <c r="B539" t="s">
        <v>653</v>
      </c>
      <c r="C539">
        <v>644.11180000000002</v>
      </c>
      <c r="D539">
        <v>0</v>
      </c>
      <c r="E539" s="14">
        <v>304187</v>
      </c>
      <c r="F539">
        <v>0</v>
      </c>
      <c r="G539" s="14">
        <v>25350</v>
      </c>
      <c r="H539" s="14">
        <v>304187</v>
      </c>
    </row>
    <row r="540" spans="1:8" x14ac:dyDescent="0.2">
      <c r="A540">
        <v>114114</v>
      </c>
      <c r="B540" t="s">
        <v>654</v>
      </c>
      <c r="C540" s="13">
        <v>1421.3308999999999</v>
      </c>
      <c r="D540">
        <v>0</v>
      </c>
      <c r="E540" s="14">
        <v>671234</v>
      </c>
      <c r="F540">
        <v>0</v>
      </c>
      <c r="G540" s="14">
        <v>55938</v>
      </c>
      <c r="H540" s="14">
        <v>671234</v>
      </c>
    </row>
    <row r="541" spans="1:8" x14ac:dyDescent="0.2">
      <c r="A541">
        <v>114115</v>
      </c>
      <c r="B541" t="s">
        <v>655</v>
      </c>
      <c r="C541">
        <v>589.56029999999998</v>
      </c>
      <c r="D541">
        <v>0</v>
      </c>
      <c r="E541" s="14">
        <v>278424</v>
      </c>
      <c r="F541">
        <v>0</v>
      </c>
      <c r="G541" s="14">
        <v>23203</v>
      </c>
      <c r="H541" s="14">
        <v>278424</v>
      </c>
    </row>
    <row r="542" spans="1:8" x14ac:dyDescent="0.2">
      <c r="A542">
        <v>114116</v>
      </c>
      <c r="B542" t="s">
        <v>656</v>
      </c>
      <c r="C542">
        <v>48.320300000000003</v>
      </c>
      <c r="D542">
        <v>0</v>
      </c>
      <c r="E542" s="14">
        <v>22820</v>
      </c>
      <c r="F542">
        <v>0</v>
      </c>
      <c r="G542" s="14">
        <v>1902</v>
      </c>
      <c r="H542" s="14">
        <v>22820</v>
      </c>
    </row>
    <row r="543" spans="1:8" x14ac:dyDescent="0.2">
      <c r="A543">
        <v>115115</v>
      </c>
      <c r="B543" t="s">
        <v>657</v>
      </c>
      <c r="C543">
        <v>1E-4</v>
      </c>
      <c r="D543">
        <v>0</v>
      </c>
      <c r="E543">
        <v>0</v>
      </c>
      <c r="F543">
        <v>0</v>
      </c>
      <c r="G543">
        <v>0</v>
      </c>
      <c r="H543">
        <v>0</v>
      </c>
    </row>
    <row r="544" spans="1:8" x14ac:dyDescent="0.2">
      <c r="A544">
        <v>115902</v>
      </c>
      <c r="B544" t="s">
        <v>1042</v>
      </c>
      <c r="C544">
        <v>748.15070000000003</v>
      </c>
      <c r="D544">
        <v>0</v>
      </c>
      <c r="E544" s="14">
        <v>353320</v>
      </c>
      <c r="F544">
        <v>0</v>
      </c>
      <c r="G544" s="14">
        <v>29444</v>
      </c>
      <c r="H544" s="14">
        <v>353320</v>
      </c>
    </row>
    <row r="545" spans="1:8" x14ac:dyDescent="0.2">
      <c r="A545">
        <v>115903</v>
      </c>
      <c r="B545" t="s">
        <v>1069</v>
      </c>
      <c r="C545">
        <v>821.0385</v>
      </c>
      <c r="D545">
        <v>0</v>
      </c>
      <c r="E545" s="14">
        <v>387742</v>
      </c>
      <c r="F545">
        <v>0</v>
      </c>
      <c r="G545" s="14">
        <v>32313</v>
      </c>
      <c r="H545" s="14">
        <v>387742</v>
      </c>
    </row>
    <row r="546" spans="1:8" x14ac:dyDescent="0.2">
      <c r="A546">
        <v>115906</v>
      </c>
      <c r="B546" t="s">
        <v>1043</v>
      </c>
      <c r="C546" s="13">
        <v>2152.4389000000001</v>
      </c>
      <c r="D546">
        <v>0</v>
      </c>
      <c r="E546" s="14">
        <v>1016506</v>
      </c>
      <c r="F546">
        <v>0</v>
      </c>
      <c r="G546" s="14">
        <v>84712</v>
      </c>
      <c r="H546" s="14">
        <v>1016506</v>
      </c>
    </row>
    <row r="547" spans="1:8" x14ac:dyDescent="0.2">
      <c r="A547">
        <v>115911</v>
      </c>
      <c r="B547" t="s">
        <v>1070</v>
      </c>
      <c r="C547">
        <v>365.7962</v>
      </c>
      <c r="D547">
        <v>0</v>
      </c>
      <c r="E547" s="14">
        <v>172750</v>
      </c>
      <c r="F547">
        <v>0</v>
      </c>
      <c r="G547" s="14">
        <v>14396</v>
      </c>
      <c r="H547" s="14">
        <v>172750</v>
      </c>
    </row>
    <row r="548" spans="1:8" x14ac:dyDescent="0.2">
      <c r="A548">
        <v>115912</v>
      </c>
      <c r="B548" t="s">
        <v>1071</v>
      </c>
      <c r="C548">
        <v>355.50970000000001</v>
      </c>
      <c r="D548">
        <v>0</v>
      </c>
      <c r="E548" s="14">
        <v>167892</v>
      </c>
      <c r="F548">
        <v>0</v>
      </c>
      <c r="G548" s="14">
        <v>13992</v>
      </c>
      <c r="H548" s="14">
        <v>167892</v>
      </c>
    </row>
    <row r="549" spans="1:8" x14ac:dyDescent="0.2">
      <c r="A549">
        <v>115913</v>
      </c>
      <c r="B549" t="s">
        <v>1044</v>
      </c>
      <c r="C549">
        <v>423.88799999999998</v>
      </c>
      <c r="D549">
        <v>0</v>
      </c>
      <c r="E549" s="14">
        <v>200184</v>
      </c>
      <c r="F549">
        <v>0</v>
      </c>
      <c r="G549" s="14">
        <v>16683</v>
      </c>
      <c r="H549" s="14">
        <v>200184</v>
      </c>
    </row>
    <row r="550" spans="1:8" x14ac:dyDescent="0.2">
      <c r="A550">
        <v>115914</v>
      </c>
      <c r="B550" t="s">
        <v>1045</v>
      </c>
      <c r="C550" s="13">
        <v>2093.8775000000001</v>
      </c>
      <c r="D550">
        <v>0</v>
      </c>
      <c r="E550" s="14">
        <v>988849</v>
      </c>
      <c r="F550">
        <v>0</v>
      </c>
      <c r="G550" s="14">
        <v>82407</v>
      </c>
      <c r="H550" s="14">
        <v>988849</v>
      </c>
    </row>
    <row r="551" spans="1:8" x14ac:dyDescent="0.2">
      <c r="A551">
        <v>115916</v>
      </c>
      <c r="B551" t="s">
        <v>1072</v>
      </c>
      <c r="C551" s="13">
        <v>1318.923</v>
      </c>
      <c r="D551">
        <v>0</v>
      </c>
      <c r="E551" s="14">
        <v>622871</v>
      </c>
      <c r="F551">
        <v>0</v>
      </c>
      <c r="G551" s="14">
        <v>51908</v>
      </c>
      <c r="H551" s="14">
        <v>622871</v>
      </c>
    </row>
    <row r="552" spans="1:8" x14ac:dyDescent="0.2">
      <c r="A552">
        <v>115923</v>
      </c>
      <c r="B552" t="s">
        <v>1046</v>
      </c>
      <c r="C552">
        <v>636.72360000000003</v>
      </c>
      <c r="D552">
        <v>0</v>
      </c>
      <c r="E552" s="14">
        <v>300698</v>
      </c>
      <c r="F552">
        <v>0</v>
      </c>
      <c r="G552" s="14">
        <v>25059</v>
      </c>
      <c r="H552" s="14">
        <v>300698</v>
      </c>
    </row>
    <row r="553" spans="1:8" x14ac:dyDescent="0.2">
      <c r="A553">
        <v>115924</v>
      </c>
      <c r="B553" t="s">
        <v>1073</v>
      </c>
      <c r="C553">
        <v>369.67959999999999</v>
      </c>
      <c r="D553">
        <v>0</v>
      </c>
      <c r="E553" s="14">
        <v>174584</v>
      </c>
      <c r="F553">
        <v>0</v>
      </c>
      <c r="G553" s="14">
        <v>14549</v>
      </c>
      <c r="H553" s="14">
        <v>174584</v>
      </c>
    </row>
    <row r="554" spans="1:8" x14ac:dyDescent="0.2">
      <c r="A554">
        <v>115926</v>
      </c>
      <c r="B554" t="s">
        <v>1074</v>
      </c>
      <c r="C554">
        <v>160.02359999999999</v>
      </c>
      <c r="D554">
        <v>0</v>
      </c>
      <c r="E554" s="14">
        <v>75572</v>
      </c>
      <c r="F554">
        <v>0</v>
      </c>
      <c r="G554" s="14">
        <v>6298</v>
      </c>
      <c r="H554" s="14">
        <v>75572</v>
      </c>
    </row>
    <row r="555" spans="1:8" x14ac:dyDescent="0.2">
      <c r="A555">
        <v>115931</v>
      </c>
      <c r="B555" t="s">
        <v>1075</v>
      </c>
      <c r="C555">
        <v>422.524</v>
      </c>
      <c r="D555">
        <v>0</v>
      </c>
      <c r="E555" s="14">
        <v>199540</v>
      </c>
      <c r="F555">
        <v>0</v>
      </c>
      <c r="G555" s="14">
        <v>16629</v>
      </c>
      <c r="H555" s="14">
        <v>199540</v>
      </c>
    </row>
    <row r="556" spans="1:8" x14ac:dyDescent="0.2">
      <c r="A556">
        <v>115932</v>
      </c>
      <c r="B556" t="s">
        <v>1076</v>
      </c>
      <c r="C556">
        <v>121.8141</v>
      </c>
      <c r="D556">
        <v>0</v>
      </c>
      <c r="E556" s="14">
        <v>57528</v>
      </c>
      <c r="F556">
        <v>0</v>
      </c>
      <c r="G556" s="14">
        <v>4794</v>
      </c>
      <c r="H556" s="14">
        <v>57528</v>
      </c>
    </row>
    <row r="557" spans="1:8" x14ac:dyDescent="0.2">
      <c r="A557">
        <v>115933</v>
      </c>
      <c r="B557" t="s">
        <v>1047</v>
      </c>
      <c r="C557">
        <v>189.25290000000001</v>
      </c>
      <c r="D557">
        <v>0</v>
      </c>
      <c r="E557" s="14">
        <v>89376</v>
      </c>
      <c r="F557">
        <v>0</v>
      </c>
      <c r="G557" s="14">
        <v>7448</v>
      </c>
      <c r="H557" s="14">
        <v>89376</v>
      </c>
    </row>
    <row r="558" spans="1:8" x14ac:dyDescent="0.2">
      <c r="A558">
        <v>115934</v>
      </c>
      <c r="B558" t="s">
        <v>1175</v>
      </c>
      <c r="C558">
        <v>0</v>
      </c>
      <c r="D558">
        <v>0</v>
      </c>
      <c r="E558">
        <v>0</v>
      </c>
      <c r="F558">
        <v>0</v>
      </c>
      <c r="G558">
        <v>0</v>
      </c>
      <c r="H558">
        <v>0</v>
      </c>
    </row>
    <row r="559" spans="1:8" x14ac:dyDescent="0.2">
      <c r="A559">
        <v>116116</v>
      </c>
      <c r="B559" t="s">
        <v>1176</v>
      </c>
      <c r="C559">
        <v>0</v>
      </c>
      <c r="D559">
        <v>0</v>
      </c>
      <c r="E559">
        <v>0</v>
      </c>
      <c r="F559">
        <v>0</v>
      </c>
      <c r="G559">
        <v>0</v>
      </c>
      <c r="H559">
        <v>0</v>
      </c>
    </row>
    <row r="560" spans="1:8" x14ac:dyDescent="0.2">
      <c r="A560">
        <v>347347</v>
      </c>
      <c r="B560" t="s">
        <v>658</v>
      </c>
      <c r="C560">
        <v>641.28470000000004</v>
      </c>
      <c r="D560">
        <v>0</v>
      </c>
      <c r="E560" s="14">
        <v>302852</v>
      </c>
      <c r="F560">
        <v>0</v>
      </c>
      <c r="G560" s="14">
        <v>23774</v>
      </c>
      <c r="H560" s="14">
        <v>302852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23"/>
  <sheetViews>
    <sheetView topLeftCell="A370" workbookViewId="0">
      <selection activeCell="A391" sqref="A391:XFD391"/>
    </sheetView>
  </sheetViews>
  <sheetFormatPr defaultRowHeight="12.75" x14ac:dyDescent="0.2"/>
  <cols>
    <col min="1" max="1" width="10.5703125" bestFit="1" customWidth="1"/>
    <col min="3" max="3" width="9.5703125" bestFit="1" customWidth="1"/>
    <col min="4" max="8" width="13.85546875" bestFit="1" customWidth="1"/>
    <col min="9" max="9" width="9.5703125" bestFit="1" customWidth="1"/>
    <col min="10" max="10" width="13.85546875" bestFit="1" customWidth="1"/>
    <col min="11" max="11" width="9.5703125" bestFit="1" customWidth="1"/>
    <col min="12" max="12" width="11.140625" bestFit="1" customWidth="1"/>
    <col min="13" max="13" width="10.140625" bestFit="1" customWidth="1"/>
    <col min="14" max="14" width="11.140625" style="40" bestFit="1" customWidth="1"/>
    <col min="15" max="15" width="10.140625" bestFit="1" customWidth="1"/>
  </cols>
  <sheetData>
    <row r="1" spans="1:15" x14ac:dyDescent="0.2">
      <c r="A1" t="s">
        <v>772</v>
      </c>
      <c r="B1" t="s">
        <v>773</v>
      </c>
      <c r="C1" t="s">
        <v>774</v>
      </c>
      <c r="D1" t="s">
        <v>775</v>
      </c>
      <c r="E1" t="s">
        <v>776</v>
      </c>
      <c r="F1" t="s">
        <v>777</v>
      </c>
      <c r="G1" t="s">
        <v>978</v>
      </c>
      <c r="H1" t="s">
        <v>979</v>
      </c>
      <c r="I1" t="s">
        <v>980</v>
      </c>
      <c r="J1" t="s">
        <v>981</v>
      </c>
      <c r="K1" t="s">
        <v>765</v>
      </c>
      <c r="L1" t="s">
        <v>982</v>
      </c>
      <c r="M1" t="s">
        <v>983</v>
      </c>
      <c r="N1" s="40" t="s">
        <v>984</v>
      </c>
      <c r="O1" t="s">
        <v>781</v>
      </c>
    </row>
    <row r="2" spans="1:15" x14ac:dyDescent="0.2">
      <c r="A2">
        <v>1090</v>
      </c>
      <c r="B2">
        <v>229.73490000000001</v>
      </c>
      <c r="C2">
        <v>1</v>
      </c>
      <c r="D2" s="13">
        <v>1464559.99</v>
      </c>
      <c r="E2" s="13">
        <v>587592.57999999996</v>
      </c>
      <c r="F2" s="13">
        <v>876967.41</v>
      </c>
      <c r="G2" s="13">
        <v>1233456.3799999999</v>
      </c>
      <c r="H2" s="13">
        <v>1275927.51</v>
      </c>
      <c r="I2" s="13">
        <v>4095.5758999999998</v>
      </c>
      <c r="J2" s="13">
        <v>1275927.51</v>
      </c>
      <c r="K2" t="s">
        <v>763</v>
      </c>
      <c r="L2" s="14">
        <v>1275928</v>
      </c>
      <c r="M2" s="14">
        <v>99371</v>
      </c>
      <c r="N2" s="39">
        <v>1176557</v>
      </c>
      <c r="O2" s="14">
        <v>98046</v>
      </c>
    </row>
    <row r="3" spans="1:15" x14ac:dyDescent="0.2">
      <c r="A3">
        <v>1091</v>
      </c>
      <c r="B3" s="13">
        <v>2504.8343</v>
      </c>
      <c r="C3">
        <v>1</v>
      </c>
      <c r="D3" s="13">
        <v>15968318.66</v>
      </c>
      <c r="E3" s="13">
        <v>7320723.1799999997</v>
      </c>
      <c r="F3" s="13">
        <v>8647595.4800000004</v>
      </c>
      <c r="G3" s="13">
        <v>6824537.1100000003</v>
      </c>
      <c r="H3" s="13">
        <v>6858859.8700000001</v>
      </c>
      <c r="I3" s="13">
        <v>2776.1662000000001</v>
      </c>
      <c r="J3" s="13">
        <v>8647595.4800000004</v>
      </c>
      <c r="L3" s="14">
        <v>8647595</v>
      </c>
      <c r="M3" s="14">
        <v>1043175</v>
      </c>
      <c r="N3" s="39">
        <v>7604420</v>
      </c>
      <c r="O3" s="14">
        <v>633698</v>
      </c>
    </row>
    <row r="4" spans="1:15" x14ac:dyDescent="0.2">
      <c r="A4">
        <v>1092</v>
      </c>
      <c r="B4">
        <v>151.35079999999999</v>
      </c>
      <c r="C4">
        <v>1</v>
      </c>
      <c r="D4" s="13">
        <v>964861.35</v>
      </c>
      <c r="E4" s="13">
        <v>505704.63</v>
      </c>
      <c r="F4" s="13">
        <v>459156.72</v>
      </c>
      <c r="G4" s="13">
        <v>1085485.3899999999</v>
      </c>
      <c r="H4" s="13">
        <v>1078071.8799999999</v>
      </c>
      <c r="I4" s="13">
        <v>3930.5511999999999</v>
      </c>
      <c r="J4" s="13">
        <v>1085485.3899999999</v>
      </c>
      <c r="K4" t="s">
        <v>763</v>
      </c>
      <c r="L4" s="14">
        <v>1085485</v>
      </c>
      <c r="M4" s="14">
        <v>63858</v>
      </c>
      <c r="N4" s="39">
        <v>1021627</v>
      </c>
      <c r="O4" s="14">
        <v>85135</v>
      </c>
    </row>
    <row r="5" spans="1:15" x14ac:dyDescent="0.2">
      <c r="A5">
        <v>2089</v>
      </c>
      <c r="B5">
        <v>342.29919999999998</v>
      </c>
      <c r="C5">
        <v>1.04</v>
      </c>
      <c r="D5" s="13">
        <v>2269443.7000000002</v>
      </c>
      <c r="E5" s="13">
        <v>771609.85</v>
      </c>
      <c r="F5" s="13">
        <v>1497833.85</v>
      </c>
      <c r="G5" s="13">
        <v>2010570.94</v>
      </c>
      <c r="H5" s="13">
        <v>2156067.9500000002</v>
      </c>
      <c r="I5" s="13">
        <v>5362.8438999999998</v>
      </c>
      <c r="J5" s="13">
        <v>2242310.67</v>
      </c>
      <c r="K5" t="s">
        <v>763</v>
      </c>
      <c r="L5" s="14">
        <v>2242311</v>
      </c>
      <c r="M5" s="14">
        <v>132618</v>
      </c>
      <c r="N5" s="39">
        <v>2109693</v>
      </c>
      <c r="O5" s="14">
        <v>175808</v>
      </c>
    </row>
    <row r="6" spans="1:15" x14ac:dyDescent="0.2">
      <c r="A6">
        <v>2090</v>
      </c>
      <c r="B6">
        <v>244.03919999999999</v>
      </c>
      <c r="C6">
        <v>1.04</v>
      </c>
      <c r="D6" s="13">
        <v>1617979.9</v>
      </c>
      <c r="E6" s="13">
        <v>529768.81999999995</v>
      </c>
      <c r="F6" s="13">
        <v>1088211.08</v>
      </c>
      <c r="G6" s="13">
        <v>405948.62</v>
      </c>
      <c r="H6" s="13">
        <v>464502.13</v>
      </c>
      <c r="I6" s="13">
        <v>2708.5947999999999</v>
      </c>
      <c r="J6" s="13">
        <v>1088211.08</v>
      </c>
      <c r="L6" s="14">
        <v>1088211</v>
      </c>
      <c r="M6" s="14">
        <v>115568</v>
      </c>
      <c r="N6" s="39">
        <v>972643</v>
      </c>
      <c r="O6" s="14">
        <v>81054</v>
      </c>
    </row>
    <row r="7" spans="1:15" x14ac:dyDescent="0.2">
      <c r="A7">
        <v>2097</v>
      </c>
      <c r="B7" s="13">
        <v>2274.3546000000001</v>
      </c>
      <c r="C7">
        <v>1.04</v>
      </c>
      <c r="D7" s="13">
        <v>15078971</v>
      </c>
      <c r="E7" s="13">
        <v>5644737.0999999996</v>
      </c>
      <c r="F7" s="13">
        <v>9434233.9000000004</v>
      </c>
      <c r="G7" s="13">
        <v>7181934.8600000003</v>
      </c>
      <c r="H7" s="13">
        <v>7215842.4800000004</v>
      </c>
      <c r="I7" s="13">
        <v>3207.7945</v>
      </c>
      <c r="J7" s="13">
        <v>9434233.9000000004</v>
      </c>
      <c r="L7" s="14">
        <v>9434234</v>
      </c>
      <c r="M7" s="14">
        <v>1012892</v>
      </c>
      <c r="N7" s="39">
        <v>8421342</v>
      </c>
      <c r="O7" s="14">
        <v>701775</v>
      </c>
    </row>
    <row r="8" spans="1:15" x14ac:dyDescent="0.2">
      <c r="A8">
        <v>3031</v>
      </c>
      <c r="B8">
        <v>331.89089999999999</v>
      </c>
      <c r="C8">
        <v>1</v>
      </c>
      <c r="D8" s="13">
        <v>2115804.4900000002</v>
      </c>
      <c r="E8" s="13">
        <v>1419956.3</v>
      </c>
      <c r="F8" s="13">
        <v>695848.19</v>
      </c>
      <c r="G8" s="13">
        <v>1884826.28</v>
      </c>
      <c r="H8" s="13">
        <v>1712762.39</v>
      </c>
      <c r="I8" s="13">
        <v>4471.7345999999998</v>
      </c>
      <c r="J8" s="13">
        <v>1884826.28</v>
      </c>
      <c r="K8" t="s">
        <v>763</v>
      </c>
      <c r="L8" s="14">
        <v>1884826</v>
      </c>
      <c r="M8" s="14">
        <v>139084</v>
      </c>
      <c r="N8" s="39">
        <v>1745742</v>
      </c>
      <c r="O8" s="14">
        <v>145478</v>
      </c>
    </row>
    <row r="9" spans="1:15" x14ac:dyDescent="0.2">
      <c r="A9">
        <v>3032</v>
      </c>
      <c r="B9">
        <v>329.45909999999998</v>
      </c>
      <c r="C9">
        <v>1</v>
      </c>
      <c r="D9" s="13">
        <v>2100301.7599999998</v>
      </c>
      <c r="E9" s="13">
        <v>1363010.06</v>
      </c>
      <c r="F9" s="13">
        <v>737291.7</v>
      </c>
      <c r="G9" s="13">
        <v>689020.11</v>
      </c>
      <c r="H9" s="13">
        <v>725280.79</v>
      </c>
      <c r="I9" s="13">
        <v>1943.7828999999999</v>
      </c>
      <c r="J9" s="13">
        <v>737291.7</v>
      </c>
      <c r="L9" s="14">
        <v>737292</v>
      </c>
      <c r="M9" s="14">
        <v>150813</v>
      </c>
      <c r="N9" s="39">
        <v>586479</v>
      </c>
      <c r="O9" s="14">
        <v>48873</v>
      </c>
    </row>
    <row r="10" spans="1:15" x14ac:dyDescent="0.2">
      <c r="A10">
        <v>3033</v>
      </c>
      <c r="B10">
        <v>139.14320000000001</v>
      </c>
      <c r="C10">
        <v>1</v>
      </c>
      <c r="D10" s="13">
        <v>887037.9</v>
      </c>
      <c r="E10" s="13">
        <v>597673.24</v>
      </c>
      <c r="F10" s="13">
        <v>289364.65999999997</v>
      </c>
      <c r="G10" s="13">
        <v>405509.85</v>
      </c>
      <c r="H10" s="13">
        <v>430104.81</v>
      </c>
      <c r="I10" s="13">
        <v>2700.3488000000002</v>
      </c>
      <c r="J10" s="13">
        <v>430104.81</v>
      </c>
      <c r="K10" t="s">
        <v>763</v>
      </c>
      <c r="L10" s="14">
        <v>430105</v>
      </c>
      <c r="M10" s="14">
        <v>58011</v>
      </c>
      <c r="N10" s="39">
        <v>372094</v>
      </c>
      <c r="O10" s="14">
        <v>31008</v>
      </c>
    </row>
    <row r="11" spans="1:15" x14ac:dyDescent="0.2">
      <c r="A11">
        <v>4106</v>
      </c>
      <c r="B11">
        <v>330.31099999999998</v>
      </c>
      <c r="C11">
        <v>1.01</v>
      </c>
      <c r="D11" s="13">
        <v>2126789.9500000002</v>
      </c>
      <c r="E11" s="13">
        <v>1068105.96</v>
      </c>
      <c r="F11" s="13">
        <v>1058683.99</v>
      </c>
      <c r="G11" s="13">
        <v>924950.85</v>
      </c>
      <c r="H11" s="13">
        <v>1081321.49</v>
      </c>
      <c r="I11" s="13">
        <v>2850.5032999999999</v>
      </c>
      <c r="J11" s="13">
        <v>1092134.7</v>
      </c>
      <c r="K11" t="s">
        <v>763</v>
      </c>
      <c r="L11" s="14">
        <v>1092135</v>
      </c>
      <c r="M11" s="14">
        <v>136465</v>
      </c>
      <c r="N11" s="39">
        <v>955670</v>
      </c>
      <c r="O11" s="14">
        <v>79639</v>
      </c>
    </row>
    <row r="12" spans="1:15" x14ac:dyDescent="0.2">
      <c r="A12">
        <v>4109</v>
      </c>
      <c r="B12">
        <v>589.26279999999997</v>
      </c>
      <c r="C12">
        <v>1.01</v>
      </c>
      <c r="D12" s="13">
        <v>3794115.85</v>
      </c>
      <c r="E12" s="13">
        <v>1701103.09</v>
      </c>
      <c r="F12" s="13">
        <v>2093012.76</v>
      </c>
      <c r="G12" s="13">
        <v>1861783.94</v>
      </c>
      <c r="H12" s="13">
        <v>1898854.02</v>
      </c>
      <c r="I12" s="13">
        <v>2979.6181999999999</v>
      </c>
      <c r="J12" s="13">
        <v>2093012.76</v>
      </c>
      <c r="L12" s="14">
        <v>2093013</v>
      </c>
      <c r="M12" s="14">
        <v>245973</v>
      </c>
      <c r="N12" s="39">
        <v>1847040</v>
      </c>
      <c r="O12" s="14">
        <v>153919</v>
      </c>
    </row>
    <row r="13" spans="1:15" x14ac:dyDescent="0.2">
      <c r="A13">
        <v>4110</v>
      </c>
      <c r="B13" s="13">
        <v>2301.7577999999999</v>
      </c>
      <c r="C13">
        <v>1.01</v>
      </c>
      <c r="D13" s="13">
        <v>14820443.029999999</v>
      </c>
      <c r="E13" s="13">
        <v>6824798.8300000001</v>
      </c>
      <c r="F13" s="13">
        <v>7995644.2000000002</v>
      </c>
      <c r="G13" s="13">
        <v>5890813.3099999996</v>
      </c>
      <c r="H13" s="13">
        <v>6029492.6600000001</v>
      </c>
      <c r="I13" s="13">
        <v>2533.0178999999998</v>
      </c>
      <c r="J13" s="13">
        <v>7995644.2000000002</v>
      </c>
      <c r="L13" s="14">
        <v>7995644</v>
      </c>
      <c r="M13" s="14">
        <v>991125</v>
      </c>
      <c r="N13" s="39">
        <v>7004519</v>
      </c>
      <c r="O13" s="14">
        <v>583707</v>
      </c>
    </row>
    <row r="14" spans="1:15" x14ac:dyDescent="0.2">
      <c r="A14">
        <v>5120</v>
      </c>
      <c r="B14">
        <v>485.57729999999998</v>
      </c>
      <c r="C14">
        <v>1.0129999999999999</v>
      </c>
      <c r="D14" s="13">
        <v>3135797.51</v>
      </c>
      <c r="E14" s="13">
        <v>706106.77</v>
      </c>
      <c r="F14" s="13">
        <v>2429690.7400000002</v>
      </c>
      <c r="G14" s="13">
        <v>1500645.71</v>
      </c>
      <c r="H14" s="13">
        <v>1841616.44</v>
      </c>
      <c r="I14" s="13">
        <v>3524.2665000000002</v>
      </c>
      <c r="J14" s="13">
        <v>2429690.7400000002</v>
      </c>
      <c r="L14" s="14">
        <v>2429691</v>
      </c>
      <c r="M14" s="14">
        <v>182178</v>
      </c>
      <c r="N14" s="39">
        <v>2247513</v>
      </c>
      <c r="O14" s="14">
        <v>187292</v>
      </c>
    </row>
    <row r="15" spans="1:15" x14ac:dyDescent="0.2">
      <c r="A15">
        <v>5121</v>
      </c>
      <c r="B15">
        <v>835.35450000000003</v>
      </c>
      <c r="C15">
        <v>1.0129999999999999</v>
      </c>
      <c r="D15" s="13">
        <v>5394614.9400000004</v>
      </c>
      <c r="E15" s="13">
        <v>1250443.17</v>
      </c>
      <c r="F15" s="13">
        <v>4144171.77</v>
      </c>
      <c r="G15" s="13">
        <v>2852506.22</v>
      </c>
      <c r="H15" s="13">
        <v>2907765.92</v>
      </c>
      <c r="I15" s="13">
        <v>3280.7152000000001</v>
      </c>
      <c r="J15" s="13">
        <v>4144171.77</v>
      </c>
      <c r="L15" s="14">
        <v>4144172</v>
      </c>
      <c r="M15" s="14">
        <v>357933</v>
      </c>
      <c r="N15" s="39">
        <v>3786239</v>
      </c>
      <c r="O15" s="14">
        <v>315519</v>
      </c>
    </row>
    <row r="16" spans="1:15" x14ac:dyDescent="0.2">
      <c r="A16">
        <v>5122</v>
      </c>
      <c r="B16">
        <v>348.2192</v>
      </c>
      <c r="C16">
        <v>1.0129999999999999</v>
      </c>
      <c r="D16" s="13">
        <v>2248756.0699999998</v>
      </c>
      <c r="E16" s="13">
        <v>535359.26</v>
      </c>
      <c r="F16" s="13">
        <v>1713396.81</v>
      </c>
      <c r="G16" s="13">
        <v>1228852.7</v>
      </c>
      <c r="H16" s="13">
        <v>1258027.1000000001</v>
      </c>
      <c r="I16" s="13">
        <v>3506.0074</v>
      </c>
      <c r="J16" s="13">
        <v>1713396.81</v>
      </c>
      <c r="L16" s="14">
        <v>1713397</v>
      </c>
      <c r="M16" s="14">
        <v>143068</v>
      </c>
      <c r="N16" s="39">
        <v>1570329</v>
      </c>
      <c r="O16" s="14">
        <v>130860</v>
      </c>
    </row>
    <row r="17" spans="1:15" x14ac:dyDescent="0.2">
      <c r="A17">
        <v>5123</v>
      </c>
      <c r="B17" s="13">
        <v>1872.6002000000001</v>
      </c>
      <c r="C17">
        <v>1.0129999999999999</v>
      </c>
      <c r="D17" s="13">
        <v>12093018.02</v>
      </c>
      <c r="E17" s="13">
        <v>4872056.3499999996</v>
      </c>
      <c r="F17" s="13">
        <v>7220961.6699999999</v>
      </c>
      <c r="G17" s="13">
        <v>4637737.0999999996</v>
      </c>
      <c r="H17" s="13">
        <v>4804993.34</v>
      </c>
      <c r="I17" s="13">
        <v>2423.5282999999999</v>
      </c>
      <c r="J17" s="13">
        <v>7220961.6699999999</v>
      </c>
      <c r="L17" s="14">
        <v>7220962</v>
      </c>
      <c r="M17" s="14">
        <v>801714</v>
      </c>
      <c r="N17" s="39">
        <v>6419248</v>
      </c>
      <c r="O17" s="14">
        <v>534935</v>
      </c>
    </row>
    <row r="18" spans="1:15" x14ac:dyDescent="0.2">
      <c r="A18">
        <v>5124</v>
      </c>
      <c r="B18">
        <v>738.59910000000002</v>
      </c>
      <c r="C18">
        <v>1.0129999999999999</v>
      </c>
      <c r="D18" s="13">
        <v>4769780.66</v>
      </c>
      <c r="E18" s="13">
        <v>1065834.33</v>
      </c>
      <c r="F18" s="13">
        <v>3703946.33</v>
      </c>
      <c r="G18" s="13">
        <v>2492218.0699999998</v>
      </c>
      <c r="H18" s="13">
        <v>2747353.14</v>
      </c>
      <c r="I18" s="13">
        <v>3286.2781</v>
      </c>
      <c r="J18" s="13">
        <v>3703946.33</v>
      </c>
      <c r="L18" s="14">
        <v>3703946</v>
      </c>
      <c r="M18" s="14">
        <v>264758</v>
      </c>
      <c r="N18" s="39">
        <v>3439188</v>
      </c>
      <c r="O18" s="14">
        <v>286599</v>
      </c>
    </row>
    <row r="19" spans="1:15" x14ac:dyDescent="0.2">
      <c r="A19">
        <v>5127</v>
      </c>
      <c r="B19">
        <v>187.84950000000001</v>
      </c>
      <c r="C19">
        <v>1.0129999999999999</v>
      </c>
      <c r="D19" s="13">
        <v>1213108.5900000001</v>
      </c>
      <c r="E19" s="13">
        <v>1546355.48</v>
      </c>
      <c r="F19">
        <v>0</v>
      </c>
      <c r="G19" s="13">
        <v>441784.92</v>
      </c>
      <c r="H19" s="13">
        <v>434997.34</v>
      </c>
      <c r="I19" s="13">
        <v>1530.4658999999999</v>
      </c>
      <c r="J19" s="13">
        <v>447528.12</v>
      </c>
      <c r="K19" t="s">
        <v>763</v>
      </c>
      <c r="L19" s="14">
        <v>447528</v>
      </c>
      <c r="M19" s="14">
        <v>73856</v>
      </c>
      <c r="N19" s="39">
        <v>373672</v>
      </c>
      <c r="O19" s="14">
        <v>31139</v>
      </c>
    </row>
    <row r="20" spans="1:15" x14ac:dyDescent="0.2">
      <c r="A20">
        <v>5128</v>
      </c>
      <c r="B20" s="13">
        <v>2864.59</v>
      </c>
      <c r="C20">
        <v>1.0129999999999999</v>
      </c>
      <c r="D20" s="13">
        <v>18499164.149999999</v>
      </c>
      <c r="E20" s="13">
        <v>5090355.76</v>
      </c>
      <c r="F20" s="13">
        <v>13408808.390000001</v>
      </c>
      <c r="G20" s="13">
        <v>5416087.0800000001</v>
      </c>
      <c r="H20" s="13">
        <v>6091840.3799999999</v>
      </c>
      <c r="I20" s="13">
        <v>2734.1993000000002</v>
      </c>
      <c r="J20" s="13">
        <v>13408808.390000001</v>
      </c>
      <c r="L20" s="14">
        <v>13408808</v>
      </c>
      <c r="M20" s="14">
        <v>1022547</v>
      </c>
      <c r="N20" s="39">
        <v>12386261</v>
      </c>
      <c r="O20" s="14">
        <v>1032185</v>
      </c>
    </row>
    <row r="21" spans="1:15" x14ac:dyDescent="0.2">
      <c r="A21">
        <v>6101</v>
      </c>
      <c r="B21">
        <v>363.77269999999999</v>
      </c>
      <c r="C21">
        <v>1</v>
      </c>
      <c r="D21" s="13">
        <v>2319050.96</v>
      </c>
      <c r="E21" s="13">
        <v>1153571.07</v>
      </c>
      <c r="F21" s="13">
        <v>1165479.8899999999</v>
      </c>
      <c r="G21" s="13">
        <v>1407499.72</v>
      </c>
      <c r="H21" s="13">
        <v>1603396.93</v>
      </c>
      <c r="I21" s="13">
        <v>2891.0444000000002</v>
      </c>
      <c r="J21" s="13">
        <v>1603396.93</v>
      </c>
      <c r="K21" t="s">
        <v>763</v>
      </c>
      <c r="L21" s="14">
        <v>1603397</v>
      </c>
      <c r="M21" s="14">
        <v>133631</v>
      </c>
      <c r="N21" s="39">
        <v>1469766</v>
      </c>
      <c r="O21" s="14">
        <v>122480</v>
      </c>
    </row>
    <row r="22" spans="1:15" x14ac:dyDescent="0.2">
      <c r="A22">
        <v>6103</v>
      </c>
      <c r="B22">
        <v>212.59819999999999</v>
      </c>
      <c r="C22">
        <v>1</v>
      </c>
      <c r="D22" s="13">
        <v>1355313.53</v>
      </c>
      <c r="E22" s="13">
        <v>680353.13</v>
      </c>
      <c r="F22" s="13">
        <v>674960.4</v>
      </c>
      <c r="G22" s="13">
        <v>883104.39</v>
      </c>
      <c r="H22" s="13">
        <v>914470.11</v>
      </c>
      <c r="I22" s="13">
        <v>3264.6297</v>
      </c>
      <c r="J22" s="13">
        <v>914470.11</v>
      </c>
      <c r="K22" t="s">
        <v>763</v>
      </c>
      <c r="L22" s="14">
        <v>914470</v>
      </c>
      <c r="M22" s="14">
        <v>68260</v>
      </c>
      <c r="N22" s="39">
        <v>846210</v>
      </c>
      <c r="O22" s="14">
        <v>70517</v>
      </c>
    </row>
    <row r="23" spans="1:15" x14ac:dyDescent="0.2">
      <c r="A23">
        <v>6104</v>
      </c>
      <c r="B23" s="13">
        <v>1331.8056999999999</v>
      </c>
      <c r="C23">
        <v>1</v>
      </c>
      <c r="D23" s="13">
        <v>8490261.3399999999</v>
      </c>
      <c r="E23" s="13">
        <v>3821748.35</v>
      </c>
      <c r="F23" s="13">
        <v>4668512.99</v>
      </c>
      <c r="G23" s="13">
        <v>3215086.54</v>
      </c>
      <c r="H23" s="13">
        <v>3390966.05</v>
      </c>
      <c r="I23" s="13">
        <v>2496.9105</v>
      </c>
      <c r="J23" s="13">
        <v>4668512.99</v>
      </c>
      <c r="L23" s="14">
        <v>4668513</v>
      </c>
      <c r="M23" s="14">
        <v>543519</v>
      </c>
      <c r="N23" s="39">
        <v>4124994</v>
      </c>
      <c r="O23" s="14">
        <v>343748</v>
      </c>
    </row>
    <row r="24" spans="1:15" x14ac:dyDescent="0.2">
      <c r="A24">
        <v>7121</v>
      </c>
      <c r="B24">
        <v>172.77869999999999</v>
      </c>
      <c r="C24">
        <v>1.0780000000000001</v>
      </c>
      <c r="D24" s="13">
        <v>1187378.42</v>
      </c>
      <c r="E24" s="13">
        <v>532385.30000000005</v>
      </c>
      <c r="F24" s="13">
        <v>654993.12</v>
      </c>
      <c r="G24" s="13">
        <v>821650.26</v>
      </c>
      <c r="H24" s="13">
        <v>964412.8</v>
      </c>
      <c r="I24" s="13">
        <v>4012.5118000000002</v>
      </c>
      <c r="J24" s="13">
        <v>1039637</v>
      </c>
      <c r="K24" t="s">
        <v>763</v>
      </c>
      <c r="L24" s="14">
        <v>1039637</v>
      </c>
      <c r="M24" s="14">
        <v>71108</v>
      </c>
      <c r="N24" s="39">
        <v>968529</v>
      </c>
      <c r="O24" s="14">
        <v>80710</v>
      </c>
    </row>
    <row r="25" spans="1:15" x14ac:dyDescent="0.2">
      <c r="A25">
        <v>7122</v>
      </c>
      <c r="B25">
        <v>118.5518</v>
      </c>
      <c r="C25">
        <v>1.0780000000000001</v>
      </c>
      <c r="D25" s="13">
        <v>814717.61</v>
      </c>
      <c r="E25" s="13">
        <v>374600.48</v>
      </c>
      <c r="F25" s="13">
        <v>440117.13</v>
      </c>
      <c r="G25" s="13">
        <v>671847.51</v>
      </c>
      <c r="H25" s="13">
        <v>683973.14</v>
      </c>
      <c r="I25" s="13">
        <v>5260.7012000000004</v>
      </c>
      <c r="J25" s="13">
        <v>737323.04</v>
      </c>
      <c r="K25" t="s">
        <v>763</v>
      </c>
      <c r="L25" s="14">
        <v>737323</v>
      </c>
      <c r="M25" s="14">
        <v>44989</v>
      </c>
      <c r="N25" s="39">
        <v>692334</v>
      </c>
      <c r="O25" s="14">
        <v>57694</v>
      </c>
    </row>
    <row r="26" spans="1:15" x14ac:dyDescent="0.2">
      <c r="A26">
        <v>7123</v>
      </c>
      <c r="B26">
        <v>680.89120000000003</v>
      </c>
      <c r="C26">
        <v>1.0780000000000001</v>
      </c>
      <c r="D26" s="13">
        <v>4679254.55</v>
      </c>
      <c r="E26" s="13">
        <v>1422187.23</v>
      </c>
      <c r="F26" s="13">
        <v>3257067.32</v>
      </c>
      <c r="G26" s="13">
        <v>2204754.67</v>
      </c>
      <c r="H26" s="13">
        <v>2514588.14</v>
      </c>
      <c r="I26" s="13">
        <v>3872.5708</v>
      </c>
      <c r="J26" s="13">
        <v>3257067.32</v>
      </c>
      <c r="L26" s="14">
        <v>3257067</v>
      </c>
      <c r="M26" s="14">
        <v>314588</v>
      </c>
      <c r="N26" s="39">
        <v>2942479</v>
      </c>
      <c r="O26" s="14">
        <v>245206</v>
      </c>
    </row>
    <row r="27" spans="1:15" x14ac:dyDescent="0.2">
      <c r="A27">
        <v>7124</v>
      </c>
      <c r="B27">
        <v>348.14429999999999</v>
      </c>
      <c r="C27">
        <v>1.0780000000000001</v>
      </c>
      <c r="D27" s="13">
        <v>2392534.67</v>
      </c>
      <c r="E27" s="13">
        <v>960532.58</v>
      </c>
      <c r="F27" s="13">
        <v>1432002.09</v>
      </c>
      <c r="G27" s="13">
        <v>1331162.2</v>
      </c>
      <c r="H27" s="13">
        <v>1345468.04</v>
      </c>
      <c r="I27" s="13">
        <v>3130.6534999999999</v>
      </c>
      <c r="J27" s="13">
        <v>1450414.55</v>
      </c>
      <c r="K27" t="s">
        <v>763</v>
      </c>
      <c r="L27" s="14">
        <v>1450415</v>
      </c>
      <c r="M27" s="14">
        <v>151460</v>
      </c>
      <c r="N27" s="39">
        <v>1298955</v>
      </c>
      <c r="O27" s="14">
        <v>108245</v>
      </c>
    </row>
    <row r="28" spans="1:15" x14ac:dyDescent="0.2">
      <c r="A28">
        <v>7125</v>
      </c>
      <c r="B28">
        <v>134.26920000000001</v>
      </c>
      <c r="C28">
        <v>1.0780000000000001</v>
      </c>
      <c r="D28" s="13">
        <v>922731.51</v>
      </c>
      <c r="E28" s="13">
        <v>314664.53999999998</v>
      </c>
      <c r="F28" s="13">
        <v>608066.97</v>
      </c>
      <c r="G28" s="13">
        <v>608172.15</v>
      </c>
      <c r="H28" s="13">
        <v>660430.47</v>
      </c>
      <c r="I28" s="13">
        <v>4570.4619000000002</v>
      </c>
      <c r="J28" s="13">
        <v>711944.05</v>
      </c>
      <c r="K28" t="s">
        <v>763</v>
      </c>
      <c r="L28" s="14">
        <v>711944</v>
      </c>
      <c r="M28" s="14">
        <v>50004</v>
      </c>
      <c r="N28" s="39">
        <v>661940</v>
      </c>
      <c r="O28" s="14">
        <v>48161</v>
      </c>
    </row>
    <row r="29" spans="1:15" x14ac:dyDescent="0.2">
      <c r="A29">
        <v>7126</v>
      </c>
      <c r="B29">
        <v>60.851900000000001</v>
      </c>
      <c r="C29">
        <v>1.0780000000000001</v>
      </c>
      <c r="D29" s="13">
        <v>418189.47</v>
      </c>
      <c r="E29" s="13">
        <v>240898.85</v>
      </c>
      <c r="F29" s="13">
        <v>177290.62</v>
      </c>
      <c r="G29" s="13">
        <v>124631.62</v>
      </c>
      <c r="H29" s="13">
        <v>159257.54</v>
      </c>
      <c r="I29" s="13">
        <v>2256.1075000000001</v>
      </c>
      <c r="J29" s="13">
        <v>177290.62</v>
      </c>
      <c r="L29" s="14">
        <v>177291</v>
      </c>
      <c r="M29" s="14">
        <v>24811</v>
      </c>
      <c r="N29" s="39">
        <v>152480</v>
      </c>
      <c r="O29" s="14">
        <v>12707</v>
      </c>
    </row>
    <row r="30" spans="1:15" x14ac:dyDescent="0.2">
      <c r="A30">
        <v>7129</v>
      </c>
      <c r="B30">
        <v>944.12699999999995</v>
      </c>
      <c r="C30">
        <v>1.0780000000000001</v>
      </c>
      <c r="D30" s="13">
        <v>6488276.7800000003</v>
      </c>
      <c r="E30" s="13">
        <v>2815229.85</v>
      </c>
      <c r="F30" s="13">
        <v>3673046.93</v>
      </c>
      <c r="G30" s="13">
        <v>3123726.35</v>
      </c>
      <c r="H30" s="13">
        <v>3201892.11</v>
      </c>
      <c r="I30" s="13">
        <v>3206.8714</v>
      </c>
      <c r="J30" s="13">
        <v>3673046.93</v>
      </c>
      <c r="L30" s="14">
        <v>3673047</v>
      </c>
      <c r="M30" s="14">
        <v>411591</v>
      </c>
      <c r="N30" s="39">
        <v>3261456</v>
      </c>
      <c r="O30" s="14">
        <v>271787</v>
      </c>
    </row>
    <row r="31" spans="1:15" x14ac:dyDescent="0.2">
      <c r="A31">
        <v>8106</v>
      </c>
      <c r="B31">
        <v>577.34630000000004</v>
      </c>
      <c r="C31">
        <v>1</v>
      </c>
      <c r="D31" s="13">
        <v>3680582.66</v>
      </c>
      <c r="E31" s="13">
        <v>1383553.29</v>
      </c>
      <c r="F31" s="13">
        <v>2297029.37</v>
      </c>
      <c r="G31" s="13">
        <v>1586897.75</v>
      </c>
      <c r="H31" s="13">
        <v>1682342.21</v>
      </c>
      <c r="I31" s="13">
        <v>2890.3651</v>
      </c>
      <c r="J31" s="13">
        <v>2297029.37</v>
      </c>
      <c r="L31" s="14">
        <v>2297029</v>
      </c>
      <c r="M31" s="14">
        <v>220638</v>
      </c>
      <c r="N31" s="39">
        <v>2076391</v>
      </c>
      <c r="O31" s="14">
        <v>173032</v>
      </c>
    </row>
    <row r="32" spans="1:15" x14ac:dyDescent="0.2">
      <c r="A32">
        <v>8107</v>
      </c>
      <c r="B32" s="13">
        <v>1314.3395</v>
      </c>
      <c r="C32">
        <v>1</v>
      </c>
      <c r="D32" s="13">
        <v>8378914.3099999996</v>
      </c>
      <c r="E32" s="13">
        <v>4310241.8</v>
      </c>
      <c r="F32" s="13">
        <v>4068672.51</v>
      </c>
      <c r="G32" s="13">
        <v>2971772.29</v>
      </c>
      <c r="H32" s="13">
        <v>3265577.99</v>
      </c>
      <c r="I32" s="13">
        <v>2184.0735</v>
      </c>
      <c r="J32" s="13">
        <v>4068672.51</v>
      </c>
      <c r="L32" s="14">
        <v>4068673</v>
      </c>
      <c r="M32" s="14">
        <v>550153</v>
      </c>
      <c r="N32" s="39">
        <v>3518520</v>
      </c>
      <c r="O32" s="14">
        <v>293209</v>
      </c>
    </row>
    <row r="33" spans="1:15" x14ac:dyDescent="0.2">
      <c r="A33">
        <v>8111</v>
      </c>
      <c r="B33">
        <v>770.30970000000002</v>
      </c>
      <c r="C33">
        <v>1</v>
      </c>
      <c r="D33" s="13">
        <v>4910724.34</v>
      </c>
      <c r="E33" s="13">
        <v>1762624.16</v>
      </c>
      <c r="F33" s="13">
        <v>3148100.18</v>
      </c>
      <c r="G33" s="13">
        <v>2051812.89</v>
      </c>
      <c r="H33" s="13">
        <v>2128459.83</v>
      </c>
      <c r="I33" s="13">
        <v>2876.0219000000002</v>
      </c>
      <c r="J33" s="13">
        <v>3148100.18</v>
      </c>
      <c r="L33" s="14">
        <v>3148100</v>
      </c>
      <c r="M33" s="14">
        <v>326928</v>
      </c>
      <c r="N33" s="39">
        <v>2821172</v>
      </c>
      <c r="O33" s="14">
        <v>235096</v>
      </c>
    </row>
    <row r="34" spans="1:15" x14ac:dyDescent="0.2">
      <c r="A34">
        <v>9077</v>
      </c>
      <c r="B34">
        <v>523.96479999999997</v>
      </c>
      <c r="C34">
        <v>1.024</v>
      </c>
      <c r="D34" s="13">
        <v>3420442.21</v>
      </c>
      <c r="E34" s="13">
        <v>1193177.5</v>
      </c>
      <c r="F34" s="13">
        <v>2227264.71</v>
      </c>
      <c r="G34" s="13">
        <v>1739844.72</v>
      </c>
      <c r="H34" s="13">
        <v>1656078.8</v>
      </c>
      <c r="I34" s="13">
        <v>2958.6941999999999</v>
      </c>
      <c r="J34" s="13">
        <v>2227264.71</v>
      </c>
      <c r="L34" s="14">
        <v>2227265</v>
      </c>
      <c r="M34" s="14">
        <v>215437</v>
      </c>
      <c r="N34" s="39">
        <v>2011828</v>
      </c>
      <c r="O34" s="14">
        <v>226111</v>
      </c>
    </row>
    <row r="35" spans="1:15" x14ac:dyDescent="0.2">
      <c r="A35">
        <v>9078</v>
      </c>
      <c r="B35">
        <v>191.48840000000001</v>
      </c>
      <c r="C35">
        <v>1.024</v>
      </c>
      <c r="D35" s="13">
        <v>1250036.28</v>
      </c>
      <c r="E35" s="13">
        <v>334945.87</v>
      </c>
      <c r="F35" s="13">
        <v>915090.41</v>
      </c>
      <c r="G35" s="13">
        <v>700572.8</v>
      </c>
      <c r="H35" s="13">
        <v>744064.62</v>
      </c>
      <c r="I35" s="13">
        <v>3764.2422999999999</v>
      </c>
      <c r="J35" s="13">
        <v>915090.41</v>
      </c>
      <c r="L35" s="14">
        <v>915090</v>
      </c>
      <c r="M35" s="14">
        <v>86891</v>
      </c>
      <c r="N35" s="39">
        <v>828199</v>
      </c>
      <c r="O35" s="14">
        <v>69017</v>
      </c>
    </row>
    <row r="36" spans="1:15" x14ac:dyDescent="0.2">
      <c r="A36">
        <v>9079</v>
      </c>
      <c r="B36">
        <v>242.66890000000001</v>
      </c>
      <c r="C36">
        <v>1.024</v>
      </c>
      <c r="D36" s="13">
        <v>1584142.58</v>
      </c>
      <c r="E36" s="13">
        <v>489505</v>
      </c>
      <c r="F36" s="13">
        <v>1094637.58</v>
      </c>
      <c r="G36" s="13">
        <v>893395.62</v>
      </c>
      <c r="H36" s="13">
        <v>865511.37</v>
      </c>
      <c r="I36" s="13">
        <v>3599.3204000000001</v>
      </c>
      <c r="J36" s="13">
        <v>1094637.58</v>
      </c>
      <c r="L36" s="14">
        <v>1094638</v>
      </c>
      <c r="M36" s="14">
        <v>83711</v>
      </c>
      <c r="N36" s="39">
        <v>1010927</v>
      </c>
      <c r="O36" s="14">
        <v>84244</v>
      </c>
    </row>
    <row r="37" spans="1:15" x14ac:dyDescent="0.2">
      <c r="A37">
        <v>9080</v>
      </c>
      <c r="B37">
        <v>898.01729999999998</v>
      </c>
      <c r="C37">
        <v>1.024</v>
      </c>
      <c r="D37" s="13">
        <v>5862256.9299999997</v>
      </c>
      <c r="E37" s="13">
        <v>1925377.18</v>
      </c>
      <c r="F37" s="13">
        <v>3936879.75</v>
      </c>
      <c r="G37" s="13">
        <v>2627920.19</v>
      </c>
      <c r="H37" s="13">
        <v>2747180.78</v>
      </c>
      <c r="I37" s="13">
        <v>2892.3472000000002</v>
      </c>
      <c r="J37" s="13">
        <v>3936879.75</v>
      </c>
      <c r="L37" s="14">
        <v>3936880</v>
      </c>
      <c r="M37" s="14">
        <v>373759</v>
      </c>
      <c r="N37" s="39">
        <v>3563121</v>
      </c>
      <c r="O37" s="14">
        <v>296926</v>
      </c>
    </row>
    <row r="38" spans="1:15" x14ac:dyDescent="0.2">
      <c r="A38">
        <v>10087</v>
      </c>
      <c r="B38" s="13">
        <v>1869.0984000000001</v>
      </c>
      <c r="C38">
        <v>1.042</v>
      </c>
      <c r="D38" s="13">
        <v>12415953.4</v>
      </c>
      <c r="E38" s="13">
        <v>2987822.02</v>
      </c>
      <c r="F38" s="13">
        <v>9428131.3800000008</v>
      </c>
      <c r="G38" s="13">
        <v>4106860.2</v>
      </c>
      <c r="H38" s="13">
        <v>4446701.1900000004</v>
      </c>
      <c r="I38" s="13">
        <v>3478.0061000000001</v>
      </c>
      <c r="J38" s="13">
        <v>9428131.3800000008</v>
      </c>
      <c r="L38" s="14">
        <v>9428131</v>
      </c>
      <c r="M38" s="14">
        <v>881235</v>
      </c>
      <c r="N38" s="39">
        <v>8546896</v>
      </c>
      <c r="O38" s="14">
        <v>712239</v>
      </c>
    </row>
    <row r="39" spans="1:15" x14ac:dyDescent="0.2">
      <c r="A39">
        <v>10089</v>
      </c>
      <c r="B39" s="13">
        <v>1467.4666999999999</v>
      </c>
      <c r="C39">
        <v>1.042</v>
      </c>
      <c r="D39" s="13">
        <v>9748014.4199999999</v>
      </c>
      <c r="E39" s="13">
        <v>2211025.7799999998</v>
      </c>
      <c r="F39" s="13">
        <v>7536988.6399999997</v>
      </c>
      <c r="G39" s="13">
        <v>4493753.99</v>
      </c>
      <c r="H39" s="13">
        <v>4970558.47</v>
      </c>
      <c r="I39" s="13">
        <v>4392.3356999999996</v>
      </c>
      <c r="J39" s="13">
        <v>7536988.6399999997</v>
      </c>
      <c r="L39" s="14">
        <v>7536989</v>
      </c>
      <c r="M39" s="14">
        <v>676035</v>
      </c>
      <c r="N39" s="39">
        <v>6860954</v>
      </c>
      <c r="O39" s="14">
        <v>571744</v>
      </c>
    </row>
    <row r="40" spans="1:15" x14ac:dyDescent="0.2">
      <c r="A40">
        <v>10090</v>
      </c>
      <c r="B40">
        <v>400.19979999999998</v>
      </c>
      <c r="C40">
        <v>1.042</v>
      </c>
      <c r="D40" s="13">
        <v>2658427.2200000002</v>
      </c>
      <c r="E40" s="13">
        <v>1120537.32</v>
      </c>
      <c r="F40" s="13">
        <v>1537889.9</v>
      </c>
      <c r="G40" s="13">
        <v>1834630.76</v>
      </c>
      <c r="H40" s="13">
        <v>1870350.21</v>
      </c>
      <c r="I40" s="13">
        <v>4143.8676999999998</v>
      </c>
      <c r="J40" s="13">
        <v>1658375.02</v>
      </c>
      <c r="K40" t="s">
        <v>763</v>
      </c>
      <c r="L40" s="14">
        <v>1658375</v>
      </c>
      <c r="M40" s="14">
        <v>184265</v>
      </c>
      <c r="N40" s="39">
        <v>1474110</v>
      </c>
      <c r="O40" s="14">
        <v>122842</v>
      </c>
    </row>
    <row r="41" spans="1:15" x14ac:dyDescent="0.2">
      <c r="A41">
        <v>10091</v>
      </c>
      <c r="B41" s="13">
        <v>1316.1749</v>
      </c>
      <c r="C41">
        <v>1.042</v>
      </c>
      <c r="D41" s="13">
        <v>8743020.8200000003</v>
      </c>
      <c r="E41" s="13">
        <v>3070102.77</v>
      </c>
      <c r="F41" s="13">
        <v>5672918.0499999998</v>
      </c>
      <c r="G41" s="13">
        <v>3780907.45</v>
      </c>
      <c r="H41" s="13">
        <v>3952641.92</v>
      </c>
      <c r="I41" s="13">
        <v>3157.6673000000001</v>
      </c>
      <c r="J41" s="13">
        <v>5672918.0499999998</v>
      </c>
      <c r="L41" s="14">
        <v>5672918</v>
      </c>
      <c r="M41" s="14">
        <v>593872</v>
      </c>
      <c r="N41" s="39">
        <v>5079046</v>
      </c>
      <c r="O41" s="14">
        <v>423252</v>
      </c>
    </row>
    <row r="42" spans="1:15" x14ac:dyDescent="0.2">
      <c r="A42">
        <v>10092</v>
      </c>
      <c r="B42">
        <v>559.35450000000003</v>
      </c>
      <c r="C42">
        <v>1.042</v>
      </c>
      <c r="D42" s="13">
        <v>3715652.1</v>
      </c>
      <c r="E42" s="13">
        <v>1137417.76</v>
      </c>
      <c r="F42" s="13">
        <v>2578234.34</v>
      </c>
      <c r="G42" s="13">
        <v>1778988.17</v>
      </c>
      <c r="H42" s="13">
        <v>1975189.71</v>
      </c>
      <c r="I42" s="13">
        <v>3520.2321000000002</v>
      </c>
      <c r="J42" s="13">
        <v>2578234.34</v>
      </c>
      <c r="L42" s="14">
        <v>2578234</v>
      </c>
      <c r="M42" s="14">
        <v>257595</v>
      </c>
      <c r="N42" s="39">
        <v>2320639</v>
      </c>
      <c r="O42" s="14">
        <v>193386</v>
      </c>
    </row>
    <row r="43" spans="1:15" x14ac:dyDescent="0.2">
      <c r="A43">
        <v>10093</v>
      </c>
      <c r="B43" s="13">
        <v>18424.2605</v>
      </c>
      <c r="C43">
        <v>1.042</v>
      </c>
      <c r="D43" s="13">
        <v>122387756.44</v>
      </c>
      <c r="E43" s="13">
        <v>56292085.579999998</v>
      </c>
      <c r="F43" s="13">
        <v>66095670.859999999</v>
      </c>
      <c r="G43" s="13">
        <v>41857941.950000003</v>
      </c>
      <c r="H43" s="13">
        <v>44300276.700000003</v>
      </c>
      <c r="I43" s="13">
        <v>2814.6075000000001</v>
      </c>
      <c r="J43" s="13">
        <v>66095670.859999999</v>
      </c>
      <c r="L43" s="14">
        <v>66095671</v>
      </c>
      <c r="M43" s="14">
        <v>7953856</v>
      </c>
      <c r="N43" s="39">
        <v>58141815</v>
      </c>
      <c r="O43" s="14">
        <v>4845594</v>
      </c>
    </row>
    <row r="44" spans="1:15" x14ac:dyDescent="0.2">
      <c r="A44">
        <v>11076</v>
      </c>
      <c r="B44">
        <v>712.73270000000002</v>
      </c>
      <c r="C44">
        <v>1.0780000000000001</v>
      </c>
      <c r="D44" s="13">
        <v>4898077.3</v>
      </c>
      <c r="E44" s="13">
        <v>1773938.66</v>
      </c>
      <c r="F44" s="13">
        <v>3124138.64</v>
      </c>
      <c r="G44" s="13">
        <v>2647571.2200000002</v>
      </c>
      <c r="H44" s="13">
        <v>2946284.03</v>
      </c>
      <c r="I44" s="13">
        <v>4476.3693999999996</v>
      </c>
      <c r="J44" s="13">
        <v>3190454.85</v>
      </c>
      <c r="K44" t="s">
        <v>763</v>
      </c>
      <c r="L44" s="14">
        <v>3190455</v>
      </c>
      <c r="M44" s="14">
        <v>321696</v>
      </c>
      <c r="N44" s="39">
        <v>2868759</v>
      </c>
      <c r="O44" s="14">
        <v>239062</v>
      </c>
    </row>
    <row r="45" spans="1:15" x14ac:dyDescent="0.2">
      <c r="A45">
        <v>11078</v>
      </c>
      <c r="B45">
        <v>797.03830000000005</v>
      </c>
      <c r="C45">
        <v>1.04</v>
      </c>
      <c r="D45" s="13">
        <v>5284363.93</v>
      </c>
      <c r="E45" s="13">
        <v>1855161.56</v>
      </c>
      <c r="F45" s="13">
        <v>3429202.37</v>
      </c>
      <c r="G45" s="13">
        <v>2006857.35</v>
      </c>
      <c r="H45" s="13">
        <v>2137508.5099999998</v>
      </c>
      <c r="I45" s="13">
        <v>3239.7608</v>
      </c>
      <c r="J45" s="13">
        <v>3429202.37</v>
      </c>
      <c r="L45" s="14">
        <v>3429202</v>
      </c>
      <c r="M45" s="14">
        <v>369305</v>
      </c>
      <c r="N45" s="39">
        <v>3059897</v>
      </c>
      <c r="O45" s="14">
        <v>254990</v>
      </c>
    </row>
    <row r="46" spans="1:15" x14ac:dyDescent="0.2">
      <c r="A46">
        <v>11079</v>
      </c>
      <c r="B46">
        <v>286.49970000000002</v>
      </c>
      <c r="C46">
        <v>1.04</v>
      </c>
      <c r="D46" s="13">
        <v>1899493.01</v>
      </c>
      <c r="E46" s="13">
        <v>688331.32</v>
      </c>
      <c r="F46" s="13">
        <v>1211161.69</v>
      </c>
      <c r="G46" s="13">
        <v>1889939.95</v>
      </c>
      <c r="H46" s="13">
        <v>1921413.7</v>
      </c>
      <c r="I46" s="13">
        <v>5568.0735999999997</v>
      </c>
      <c r="J46" s="13">
        <v>1998270.25</v>
      </c>
      <c r="K46" t="s">
        <v>763</v>
      </c>
      <c r="L46" s="14">
        <v>1998270</v>
      </c>
      <c r="M46" s="14">
        <v>118604</v>
      </c>
      <c r="N46" s="39">
        <v>1879666</v>
      </c>
      <c r="O46" s="14">
        <v>156639</v>
      </c>
    </row>
    <row r="47" spans="1:15" x14ac:dyDescent="0.2">
      <c r="A47">
        <v>11082</v>
      </c>
      <c r="B47" s="13">
        <v>11594.748299999999</v>
      </c>
      <c r="C47">
        <v>1.04</v>
      </c>
      <c r="D47" s="13">
        <v>76873181.230000004</v>
      </c>
      <c r="E47" s="13">
        <v>33718676.259999998</v>
      </c>
      <c r="F47" s="13">
        <v>43154504.969999999</v>
      </c>
      <c r="G47" s="13">
        <v>34013263.100000001</v>
      </c>
      <c r="H47" s="13">
        <v>36641143.200000003</v>
      </c>
      <c r="I47" s="13">
        <v>3194.3157000000001</v>
      </c>
      <c r="J47" s="13">
        <v>43154504.969999999</v>
      </c>
      <c r="L47" s="14">
        <v>43154505</v>
      </c>
      <c r="M47" s="14">
        <v>4530906</v>
      </c>
      <c r="N47" s="39">
        <v>38623599</v>
      </c>
      <c r="O47" s="14">
        <v>3218620</v>
      </c>
    </row>
    <row r="48" spans="1:15" x14ac:dyDescent="0.2">
      <c r="A48">
        <v>12108</v>
      </c>
      <c r="B48">
        <v>634.26750000000004</v>
      </c>
      <c r="C48">
        <v>1.002</v>
      </c>
      <c r="D48" s="13">
        <v>4051542.22</v>
      </c>
      <c r="E48" s="13">
        <v>1188947.21</v>
      </c>
      <c r="F48" s="13">
        <v>2862595.01</v>
      </c>
      <c r="G48" s="13">
        <v>2323389.17</v>
      </c>
      <c r="H48" s="13">
        <v>2437601.9500000002</v>
      </c>
      <c r="I48" s="13">
        <v>3323.5996</v>
      </c>
      <c r="J48" s="13">
        <v>2862595.01</v>
      </c>
      <c r="L48" s="14">
        <v>2862595</v>
      </c>
      <c r="M48" s="14">
        <v>268128</v>
      </c>
      <c r="N48" s="39">
        <v>2594467</v>
      </c>
      <c r="O48" s="14">
        <v>215705</v>
      </c>
    </row>
    <row r="49" spans="1:15" x14ac:dyDescent="0.2">
      <c r="A49">
        <v>12109</v>
      </c>
      <c r="B49" s="13">
        <v>5416.9615999999996</v>
      </c>
      <c r="C49">
        <v>1.002</v>
      </c>
      <c r="D49" s="13">
        <v>34602196.460000001</v>
      </c>
      <c r="E49" s="13">
        <v>12966429.289999999</v>
      </c>
      <c r="F49" s="13">
        <v>21635767.170000002</v>
      </c>
      <c r="G49" s="13">
        <v>11380293.59</v>
      </c>
      <c r="H49" s="13">
        <v>11840362.15</v>
      </c>
      <c r="I49" s="13">
        <v>2391.8294000000001</v>
      </c>
      <c r="J49" s="13">
        <v>21635767.170000002</v>
      </c>
      <c r="L49" s="14">
        <v>21635767</v>
      </c>
      <c r="M49" s="14">
        <v>2134454</v>
      </c>
      <c r="N49" s="39">
        <v>19501313</v>
      </c>
      <c r="O49" s="14">
        <v>1625103</v>
      </c>
    </row>
    <row r="50" spans="1:15" x14ac:dyDescent="0.2">
      <c r="A50">
        <v>12110</v>
      </c>
      <c r="B50">
        <v>965.14300000000003</v>
      </c>
      <c r="C50">
        <v>1.002</v>
      </c>
      <c r="D50" s="13">
        <v>6165092.2000000002</v>
      </c>
      <c r="E50" s="13">
        <v>2081914.72</v>
      </c>
      <c r="F50" s="13">
        <v>4083177.48</v>
      </c>
      <c r="G50" s="13">
        <v>3195492.56</v>
      </c>
      <c r="H50" s="13">
        <v>3469402.78</v>
      </c>
      <c r="I50" s="13">
        <v>3218.9665</v>
      </c>
      <c r="J50" s="13">
        <v>4083177.48</v>
      </c>
      <c r="L50" s="14">
        <v>4083177</v>
      </c>
      <c r="M50" s="14">
        <v>357075</v>
      </c>
      <c r="N50" s="39">
        <v>3726102</v>
      </c>
      <c r="O50" s="14">
        <v>310508</v>
      </c>
    </row>
    <row r="51" spans="1:15" x14ac:dyDescent="0.2">
      <c r="A51">
        <v>13054</v>
      </c>
      <c r="B51">
        <v>69.550700000000006</v>
      </c>
      <c r="C51">
        <v>1.0780000000000001</v>
      </c>
      <c r="D51" s="13">
        <v>477969.8</v>
      </c>
      <c r="E51" s="13">
        <v>237860.83</v>
      </c>
      <c r="F51" s="13">
        <v>240108.97</v>
      </c>
      <c r="G51" s="13">
        <v>549482.63</v>
      </c>
      <c r="H51" s="13">
        <v>595622.6</v>
      </c>
      <c r="I51" s="13">
        <v>5228.7591000000002</v>
      </c>
      <c r="J51" s="13">
        <v>642081.16</v>
      </c>
      <c r="K51" t="s">
        <v>763</v>
      </c>
      <c r="L51" s="14">
        <v>642081</v>
      </c>
      <c r="M51" s="14">
        <v>24511</v>
      </c>
      <c r="N51" s="39">
        <v>617571</v>
      </c>
      <c r="O51" s="14">
        <v>51464</v>
      </c>
    </row>
    <row r="52" spans="1:15" x14ac:dyDescent="0.2">
      <c r="A52">
        <v>13055</v>
      </c>
      <c r="B52">
        <v>662.03510000000006</v>
      </c>
      <c r="C52">
        <v>1.0780000000000001</v>
      </c>
      <c r="D52" s="13">
        <v>4549670.72</v>
      </c>
      <c r="E52" s="13">
        <v>1446721.16</v>
      </c>
      <c r="F52" s="13">
        <v>3102949.56</v>
      </c>
      <c r="G52" s="13">
        <v>2579338.5299999998</v>
      </c>
      <c r="H52" s="13">
        <v>2826988.64</v>
      </c>
      <c r="I52" s="13">
        <v>4297.7227999999996</v>
      </c>
      <c r="J52" s="13">
        <v>3102949.56</v>
      </c>
      <c r="L52" s="14">
        <v>3102950</v>
      </c>
      <c r="M52" s="14">
        <v>272292</v>
      </c>
      <c r="N52" s="39">
        <v>2830658</v>
      </c>
      <c r="O52" s="14">
        <v>235887</v>
      </c>
    </row>
    <row r="53" spans="1:15" x14ac:dyDescent="0.2">
      <c r="A53">
        <v>13057</v>
      </c>
      <c r="B53">
        <v>42.734699999999997</v>
      </c>
      <c r="C53">
        <v>1.0780000000000001</v>
      </c>
      <c r="D53" s="13">
        <v>293683.53999999998</v>
      </c>
      <c r="E53" s="13">
        <v>132060.79</v>
      </c>
      <c r="F53" s="13">
        <v>161622.75</v>
      </c>
      <c r="G53" s="13">
        <v>272814.53000000003</v>
      </c>
      <c r="H53" s="13">
        <v>208588.54</v>
      </c>
      <c r="I53" s="13">
        <v>5979.9403000000002</v>
      </c>
      <c r="J53" s="13">
        <v>294094.06</v>
      </c>
      <c r="K53" t="s">
        <v>763</v>
      </c>
      <c r="L53" s="14">
        <v>294094</v>
      </c>
      <c r="M53" s="14">
        <v>16146</v>
      </c>
      <c r="N53" s="39">
        <v>277948</v>
      </c>
      <c r="O53" s="14">
        <v>23162</v>
      </c>
    </row>
    <row r="54" spans="1:15" x14ac:dyDescent="0.2">
      <c r="A54">
        <v>13058</v>
      </c>
      <c r="B54">
        <v>62.740699999999997</v>
      </c>
      <c r="C54">
        <v>1.0780000000000001</v>
      </c>
      <c r="D54" s="13">
        <v>431169.78</v>
      </c>
      <c r="E54" s="13">
        <v>167805.01</v>
      </c>
      <c r="F54" s="13">
        <v>263364.77</v>
      </c>
      <c r="G54" s="13">
        <v>341529.7</v>
      </c>
      <c r="H54" s="13">
        <v>343349.69</v>
      </c>
      <c r="I54" s="13">
        <v>4865.2982000000002</v>
      </c>
      <c r="J54" s="13">
        <v>370130.97</v>
      </c>
      <c r="K54" t="s">
        <v>763</v>
      </c>
      <c r="L54" s="14">
        <v>370131</v>
      </c>
      <c r="M54" s="14">
        <v>25770</v>
      </c>
      <c r="N54" s="39">
        <v>344361</v>
      </c>
      <c r="O54" s="14">
        <v>28696</v>
      </c>
    </row>
    <row r="55" spans="1:15" x14ac:dyDescent="0.2">
      <c r="A55">
        <v>13059</v>
      </c>
      <c r="B55">
        <v>437.5951</v>
      </c>
      <c r="C55">
        <v>1.0780000000000001</v>
      </c>
      <c r="D55" s="13">
        <v>3007262.93</v>
      </c>
      <c r="E55" s="13">
        <v>885819.37</v>
      </c>
      <c r="F55" s="13">
        <v>2121443.56</v>
      </c>
      <c r="G55" s="13">
        <v>1291917.06</v>
      </c>
      <c r="H55" s="13">
        <v>1603261.04</v>
      </c>
      <c r="I55" s="13">
        <v>4124.2503999999999</v>
      </c>
      <c r="J55" s="13">
        <v>2121443.56</v>
      </c>
      <c r="L55" s="14">
        <v>2121444</v>
      </c>
      <c r="M55" s="14">
        <v>158940</v>
      </c>
      <c r="N55" s="39">
        <v>1962504</v>
      </c>
      <c r="O55" s="14">
        <v>163542</v>
      </c>
    </row>
    <row r="56" spans="1:15" x14ac:dyDescent="0.2">
      <c r="A56">
        <v>13060</v>
      </c>
      <c r="B56">
        <v>51.834499999999998</v>
      </c>
      <c r="C56">
        <v>1.0780000000000001</v>
      </c>
      <c r="D56" s="13">
        <v>356219.64</v>
      </c>
      <c r="E56" s="13">
        <v>152980.35</v>
      </c>
      <c r="F56" s="13">
        <v>203239.29</v>
      </c>
      <c r="G56" s="13">
        <v>244587.36</v>
      </c>
      <c r="H56" s="13">
        <v>289041.07</v>
      </c>
      <c r="I56" s="13">
        <v>5055.6005999999998</v>
      </c>
      <c r="J56" s="13">
        <v>311586.27</v>
      </c>
      <c r="K56" t="s">
        <v>763</v>
      </c>
      <c r="L56" s="14">
        <v>311586</v>
      </c>
      <c r="M56" s="14">
        <v>24479</v>
      </c>
      <c r="N56" s="39">
        <v>287107</v>
      </c>
      <c r="O56" s="14">
        <v>23926</v>
      </c>
    </row>
    <row r="57" spans="1:15" x14ac:dyDescent="0.2">
      <c r="A57">
        <v>13061</v>
      </c>
      <c r="B57">
        <v>290.012</v>
      </c>
      <c r="C57">
        <v>1.0780000000000001</v>
      </c>
      <c r="D57" s="13">
        <v>1993034.97</v>
      </c>
      <c r="E57" s="13">
        <v>790637.23</v>
      </c>
      <c r="F57" s="13">
        <v>1202397.74</v>
      </c>
      <c r="G57" s="13">
        <v>1275610.25</v>
      </c>
      <c r="H57" s="13">
        <v>1265160.48</v>
      </c>
      <c r="I57" s="13">
        <v>3689.6599000000001</v>
      </c>
      <c r="J57" s="13">
        <v>1375107.85</v>
      </c>
      <c r="K57" t="s">
        <v>763</v>
      </c>
      <c r="L57" s="14">
        <v>1375108</v>
      </c>
      <c r="M57" s="14">
        <v>112653</v>
      </c>
      <c r="N57" s="39">
        <v>1262455</v>
      </c>
      <c r="O57" s="14">
        <v>105204</v>
      </c>
    </row>
    <row r="58" spans="1:15" x14ac:dyDescent="0.2">
      <c r="A58">
        <v>13062</v>
      </c>
      <c r="B58">
        <v>42.824100000000001</v>
      </c>
      <c r="C58">
        <v>1.0780000000000001</v>
      </c>
      <c r="D58" s="13">
        <v>294297.92</v>
      </c>
      <c r="E58" s="13">
        <v>155556.76</v>
      </c>
      <c r="F58" s="13">
        <v>138741.16</v>
      </c>
      <c r="G58" s="13">
        <v>268895.28000000003</v>
      </c>
      <c r="H58" s="13">
        <v>253333.61</v>
      </c>
      <c r="I58" s="13">
        <v>5017.4498000000003</v>
      </c>
      <c r="J58" s="13">
        <v>289869.11</v>
      </c>
      <c r="K58" t="s">
        <v>763</v>
      </c>
      <c r="L58" s="14">
        <v>289869</v>
      </c>
      <c r="M58" s="14">
        <v>17335</v>
      </c>
      <c r="N58" s="39">
        <v>272534</v>
      </c>
      <c r="O58" s="14">
        <v>22711</v>
      </c>
    </row>
    <row r="59" spans="1:15" x14ac:dyDescent="0.2">
      <c r="A59">
        <v>14126</v>
      </c>
      <c r="B59" s="13">
        <v>1042.9550999999999</v>
      </c>
      <c r="C59">
        <v>1.032</v>
      </c>
      <c r="D59" s="13">
        <v>6861601.5999999996</v>
      </c>
      <c r="E59" s="13">
        <v>3032560.05</v>
      </c>
      <c r="F59" s="13">
        <v>3829041.55</v>
      </c>
      <c r="G59" s="13">
        <v>3918228.06</v>
      </c>
      <c r="H59" s="13">
        <v>4239876.8099999996</v>
      </c>
      <c r="I59" s="13">
        <v>3175.0230000000001</v>
      </c>
      <c r="J59" s="13">
        <v>3829041.55</v>
      </c>
      <c r="L59" s="14">
        <v>3829042</v>
      </c>
      <c r="M59" s="14">
        <v>447631</v>
      </c>
      <c r="N59" s="39">
        <v>3381411</v>
      </c>
      <c r="O59" s="14">
        <v>281783</v>
      </c>
    </row>
    <row r="60" spans="1:15" x14ac:dyDescent="0.2">
      <c r="A60">
        <v>14127</v>
      </c>
      <c r="B60">
        <v>682.93759999999997</v>
      </c>
      <c r="C60">
        <v>1.032</v>
      </c>
      <c r="D60" s="13">
        <v>4493046.47</v>
      </c>
      <c r="E60" s="13">
        <v>1518952.78</v>
      </c>
      <c r="F60" s="13">
        <v>2974093.69</v>
      </c>
      <c r="G60" s="13">
        <v>2491138.7799999998</v>
      </c>
      <c r="H60" s="13">
        <v>2575118.62</v>
      </c>
      <c r="I60" s="13">
        <v>3642.6632</v>
      </c>
      <c r="J60" s="13">
        <v>2974093.69</v>
      </c>
      <c r="L60" s="14">
        <v>2974094</v>
      </c>
      <c r="M60" s="14">
        <v>297628</v>
      </c>
      <c r="N60" s="39">
        <v>2676466</v>
      </c>
      <c r="O60" s="14">
        <v>223038</v>
      </c>
    </row>
    <row r="61" spans="1:15" x14ac:dyDescent="0.2">
      <c r="A61">
        <v>14129</v>
      </c>
      <c r="B61" s="13">
        <v>2283.3024999999998</v>
      </c>
      <c r="C61">
        <v>1.032</v>
      </c>
      <c r="D61" s="13">
        <v>15021847.15</v>
      </c>
      <c r="E61" s="13">
        <v>5789895.8399999999</v>
      </c>
      <c r="F61" s="13">
        <v>9231951.3100000005</v>
      </c>
      <c r="G61" s="13">
        <v>7297388.6900000004</v>
      </c>
      <c r="H61" s="13">
        <v>7797518.5499999998</v>
      </c>
      <c r="I61" s="13">
        <v>3611.4717999999998</v>
      </c>
      <c r="J61" s="13">
        <v>9231951.3100000005</v>
      </c>
      <c r="L61" s="14">
        <v>9231951</v>
      </c>
      <c r="M61" s="14">
        <v>940720</v>
      </c>
      <c r="N61" s="39">
        <v>8291231</v>
      </c>
      <c r="O61" s="14">
        <v>690933</v>
      </c>
    </row>
    <row r="62" spans="1:15" x14ac:dyDescent="0.2">
      <c r="A62">
        <v>14130</v>
      </c>
      <c r="B62">
        <v>742.58870000000002</v>
      </c>
      <c r="C62">
        <v>1.032</v>
      </c>
      <c r="D62" s="13">
        <v>4885491.0599999996</v>
      </c>
      <c r="E62" s="13">
        <v>9023194.1500000004</v>
      </c>
      <c r="F62">
        <v>0</v>
      </c>
      <c r="G62" s="13">
        <v>615330.68000000005</v>
      </c>
      <c r="H62" s="13">
        <v>671480.98</v>
      </c>
      <c r="I62">
        <v>771.1395</v>
      </c>
      <c r="J62" s="13">
        <v>572639.48</v>
      </c>
      <c r="K62" t="s">
        <v>763</v>
      </c>
      <c r="L62" s="14">
        <v>572639</v>
      </c>
      <c r="M62" s="14">
        <v>333956</v>
      </c>
      <c r="N62" s="39">
        <v>238683</v>
      </c>
      <c r="O62" s="14">
        <v>19889</v>
      </c>
    </row>
    <row r="63" spans="1:15" x14ac:dyDescent="0.2">
      <c r="A63">
        <v>15001</v>
      </c>
      <c r="B63">
        <v>439.19009999999997</v>
      </c>
      <c r="C63">
        <v>1.0029999999999999</v>
      </c>
      <c r="D63" s="13">
        <v>2808236.4</v>
      </c>
      <c r="E63" s="13">
        <v>932937.49</v>
      </c>
      <c r="F63" s="13">
        <v>1875298.91</v>
      </c>
      <c r="G63" s="13">
        <v>1707137.92</v>
      </c>
      <c r="H63" s="13">
        <v>1734688.57</v>
      </c>
      <c r="I63" s="13">
        <v>3043.1493</v>
      </c>
      <c r="J63" s="13">
        <v>1875298.91</v>
      </c>
      <c r="L63" s="14">
        <v>1875299</v>
      </c>
      <c r="M63" s="14">
        <v>168678</v>
      </c>
      <c r="N63" s="39">
        <v>1706621</v>
      </c>
      <c r="O63" s="14">
        <v>142218</v>
      </c>
    </row>
    <row r="64" spans="1:15" x14ac:dyDescent="0.2">
      <c r="A64">
        <v>15002</v>
      </c>
      <c r="B64" s="13">
        <v>4069.0466999999999</v>
      </c>
      <c r="C64">
        <v>1.0029999999999999</v>
      </c>
      <c r="D64" s="13">
        <v>26017993.23</v>
      </c>
      <c r="E64" s="13">
        <v>26711361.739999998</v>
      </c>
      <c r="F64">
        <v>0</v>
      </c>
      <c r="G64" s="13">
        <v>4301255.25</v>
      </c>
      <c r="H64" s="13">
        <v>4533662.74</v>
      </c>
      <c r="I64" s="13">
        <v>1098.9998000000001</v>
      </c>
      <c r="J64" s="13">
        <v>4471881.51</v>
      </c>
      <c r="K64" t="s">
        <v>763</v>
      </c>
      <c r="L64" s="14">
        <v>4471882</v>
      </c>
      <c r="M64" s="14">
        <v>1608008</v>
      </c>
      <c r="N64" s="39">
        <v>2863874</v>
      </c>
      <c r="O64" s="14">
        <v>238652</v>
      </c>
    </row>
    <row r="65" spans="1:15" x14ac:dyDescent="0.2">
      <c r="A65">
        <v>15003</v>
      </c>
      <c r="B65">
        <v>213.30369999999999</v>
      </c>
      <c r="C65">
        <v>1.0029999999999999</v>
      </c>
      <c r="D65" s="13">
        <v>1363890.52</v>
      </c>
      <c r="E65" s="13">
        <v>2235009.06</v>
      </c>
      <c r="F65">
        <v>0</v>
      </c>
      <c r="G65" s="13">
        <v>283575.15999999997</v>
      </c>
      <c r="H65" s="13">
        <v>261899.34</v>
      </c>
      <c r="I65" s="13">
        <v>1094.7335</v>
      </c>
      <c r="J65" s="13">
        <v>284425.89</v>
      </c>
      <c r="K65" t="s">
        <v>763</v>
      </c>
      <c r="L65" s="14">
        <v>284426</v>
      </c>
      <c r="M65" s="14">
        <v>86242</v>
      </c>
      <c r="N65" s="39">
        <v>198184</v>
      </c>
      <c r="O65" s="14">
        <v>16515</v>
      </c>
    </row>
    <row r="66" spans="1:15" x14ac:dyDescent="0.2">
      <c r="A66">
        <v>15004</v>
      </c>
      <c r="B66">
        <v>353.11759999999998</v>
      </c>
      <c r="C66">
        <v>1.0029999999999999</v>
      </c>
      <c r="D66" s="13">
        <v>2257878.0699999998</v>
      </c>
      <c r="E66" s="13">
        <v>938200.1</v>
      </c>
      <c r="F66" s="13">
        <v>1319677.97</v>
      </c>
      <c r="G66" s="13">
        <v>1072931.93</v>
      </c>
      <c r="H66" s="13">
        <v>1033032.24</v>
      </c>
      <c r="I66" s="13">
        <v>2926.1594</v>
      </c>
      <c r="J66" s="13">
        <v>1319677.97</v>
      </c>
      <c r="L66" s="14">
        <v>1319678</v>
      </c>
      <c r="M66" s="14">
        <v>144132</v>
      </c>
      <c r="N66" s="39">
        <v>1175546</v>
      </c>
      <c r="O66" s="14">
        <v>97961</v>
      </c>
    </row>
    <row r="67" spans="1:15" x14ac:dyDescent="0.2">
      <c r="A67">
        <v>16090</v>
      </c>
      <c r="B67" s="13">
        <v>5253.7932000000001</v>
      </c>
      <c r="C67">
        <v>1.024</v>
      </c>
      <c r="D67" s="13">
        <v>34296762.009999998</v>
      </c>
      <c r="E67" s="13">
        <v>12133761.27</v>
      </c>
      <c r="F67" s="13">
        <v>22163000.739999998</v>
      </c>
      <c r="G67" s="13">
        <v>9307293.8499999996</v>
      </c>
      <c r="H67" s="13">
        <v>10910563.99</v>
      </c>
      <c r="I67" s="13">
        <v>2607.5387999999998</v>
      </c>
      <c r="J67" s="13">
        <v>22163000.739999998</v>
      </c>
      <c r="L67" s="14">
        <v>22163001</v>
      </c>
      <c r="M67" s="14">
        <v>2436840</v>
      </c>
      <c r="N67" s="39">
        <v>19726161</v>
      </c>
      <c r="O67" s="14">
        <v>1643839</v>
      </c>
    </row>
    <row r="68" spans="1:15" x14ac:dyDescent="0.2">
      <c r="A68">
        <v>16092</v>
      </c>
      <c r="B68">
        <v>222.0729</v>
      </c>
      <c r="C68">
        <v>1.024</v>
      </c>
      <c r="D68" s="13">
        <v>1449691.89</v>
      </c>
      <c r="E68" s="13">
        <v>787901.61</v>
      </c>
      <c r="F68" s="13">
        <v>661790.28</v>
      </c>
      <c r="G68" s="13">
        <v>1142029.19</v>
      </c>
      <c r="H68" s="13">
        <v>1150817.28</v>
      </c>
      <c r="I68" s="13">
        <v>3201.6433999999999</v>
      </c>
      <c r="J68" s="13">
        <v>1178436.8899999999</v>
      </c>
      <c r="K68" t="s">
        <v>763</v>
      </c>
      <c r="L68" s="14">
        <v>1178437</v>
      </c>
      <c r="M68" s="14">
        <v>93317</v>
      </c>
      <c r="N68" s="39">
        <v>1085120</v>
      </c>
      <c r="O68" s="14">
        <v>90426</v>
      </c>
    </row>
    <row r="69" spans="1:15" x14ac:dyDescent="0.2">
      <c r="A69">
        <v>16094</v>
      </c>
      <c r="B69">
        <v>355.68599999999998</v>
      </c>
      <c r="C69">
        <v>1.024</v>
      </c>
      <c r="D69" s="13">
        <v>2321918.21</v>
      </c>
      <c r="E69" s="13">
        <v>806751.77</v>
      </c>
      <c r="F69" s="13">
        <v>1515166.44</v>
      </c>
      <c r="G69" s="13">
        <v>991879.19</v>
      </c>
      <c r="H69" s="13">
        <v>1346542.26</v>
      </c>
      <c r="I69" s="13">
        <v>3834.5392000000002</v>
      </c>
      <c r="J69" s="13">
        <v>1515166.44</v>
      </c>
      <c r="L69" s="14">
        <v>1515166</v>
      </c>
      <c r="M69" s="14">
        <v>154603</v>
      </c>
      <c r="N69" s="39">
        <v>1360563</v>
      </c>
      <c r="O69" s="14">
        <v>113380</v>
      </c>
    </row>
    <row r="70" spans="1:15" x14ac:dyDescent="0.2">
      <c r="A70">
        <v>16096</v>
      </c>
      <c r="B70" s="13">
        <v>4445.7539999999999</v>
      </c>
      <c r="C70">
        <v>1.024</v>
      </c>
      <c r="D70" s="13">
        <v>29021882.109999999</v>
      </c>
      <c r="E70" s="13">
        <v>17522177.699999999</v>
      </c>
      <c r="F70" s="13">
        <v>11499704.41</v>
      </c>
      <c r="G70" s="13">
        <v>5138556.71</v>
      </c>
      <c r="H70" s="13">
        <v>5433396.5099999998</v>
      </c>
      <c r="I70" s="13">
        <v>1359.8689999999999</v>
      </c>
      <c r="J70" s="13">
        <v>11499704.41</v>
      </c>
      <c r="L70" s="14">
        <v>11499704</v>
      </c>
      <c r="M70" s="14">
        <v>1750611</v>
      </c>
      <c r="N70" s="39">
        <v>9749093</v>
      </c>
      <c r="O70" s="14">
        <v>812419</v>
      </c>
    </row>
    <row r="71" spans="1:15" x14ac:dyDescent="0.2">
      <c r="A71">
        <v>16097</v>
      </c>
      <c r="B71">
        <v>354.44990000000001</v>
      </c>
      <c r="C71">
        <v>1.024</v>
      </c>
      <c r="D71" s="13">
        <v>2313848.9500000002</v>
      </c>
      <c r="E71" s="13">
        <v>1471878.22</v>
      </c>
      <c r="F71" s="13">
        <v>841970.73</v>
      </c>
      <c r="G71" s="13">
        <v>782095.05</v>
      </c>
      <c r="H71" s="13">
        <v>809830.64</v>
      </c>
      <c r="I71" s="13">
        <v>1861.5337999999999</v>
      </c>
      <c r="J71" s="13">
        <v>841970.73</v>
      </c>
      <c r="L71" s="14">
        <v>841971</v>
      </c>
      <c r="M71" s="14">
        <v>146277</v>
      </c>
      <c r="N71" s="39">
        <v>695694</v>
      </c>
      <c r="O71" s="14">
        <v>57974</v>
      </c>
    </row>
    <row r="72" spans="1:15" x14ac:dyDescent="0.2">
      <c r="A72">
        <v>17121</v>
      </c>
      <c r="B72">
        <v>136.5899</v>
      </c>
      <c r="C72">
        <v>1.0049999999999999</v>
      </c>
      <c r="D72" s="13">
        <v>875114.42</v>
      </c>
      <c r="E72" s="13">
        <v>399436.97</v>
      </c>
      <c r="F72" s="13">
        <v>475677.45</v>
      </c>
      <c r="G72" s="13">
        <v>610699.61</v>
      </c>
      <c r="H72" s="13">
        <v>617095.59</v>
      </c>
      <c r="I72" s="13">
        <v>3831.6297</v>
      </c>
      <c r="J72" s="13">
        <v>620181.06999999995</v>
      </c>
      <c r="K72" t="s">
        <v>763</v>
      </c>
      <c r="L72" s="14">
        <v>620181</v>
      </c>
      <c r="M72" s="14">
        <v>45857</v>
      </c>
      <c r="N72" s="39">
        <v>574324</v>
      </c>
      <c r="O72" s="14">
        <v>47860</v>
      </c>
    </row>
    <row r="73" spans="1:15" x14ac:dyDescent="0.2">
      <c r="A73">
        <v>17122</v>
      </c>
      <c r="B73">
        <v>139.66069999999999</v>
      </c>
      <c r="C73">
        <v>1.0049999999999999</v>
      </c>
      <c r="D73" s="13">
        <v>894788.65</v>
      </c>
      <c r="E73" s="13">
        <v>469762.21</v>
      </c>
      <c r="F73" s="13">
        <v>425026.44</v>
      </c>
      <c r="G73" s="13">
        <v>718308.8</v>
      </c>
      <c r="H73" s="13">
        <v>766869.87</v>
      </c>
      <c r="I73" s="13">
        <v>3694.598</v>
      </c>
      <c r="J73" s="13">
        <v>770704.22</v>
      </c>
      <c r="K73" t="s">
        <v>763</v>
      </c>
      <c r="L73" s="14">
        <v>770704</v>
      </c>
      <c r="M73" s="14">
        <v>59465</v>
      </c>
      <c r="N73" s="39">
        <v>711239</v>
      </c>
      <c r="O73" s="14">
        <v>59270</v>
      </c>
    </row>
    <row r="74" spans="1:15" x14ac:dyDescent="0.2">
      <c r="A74">
        <v>17124</v>
      </c>
      <c r="B74">
        <v>53.610700000000001</v>
      </c>
      <c r="C74">
        <v>1.0049999999999999</v>
      </c>
      <c r="D74" s="13">
        <v>343477.05</v>
      </c>
      <c r="E74" s="13">
        <v>426528.44</v>
      </c>
      <c r="F74">
        <v>0</v>
      </c>
      <c r="G74" s="13">
        <v>630568.35</v>
      </c>
      <c r="H74" s="13">
        <v>572870.68999999994</v>
      </c>
      <c r="I74" s="13">
        <v>4563.8798999999999</v>
      </c>
      <c r="J74" s="13">
        <v>633721.18999999994</v>
      </c>
      <c r="K74" t="s">
        <v>763</v>
      </c>
      <c r="L74" s="14">
        <v>633721</v>
      </c>
      <c r="M74" s="14">
        <v>19309</v>
      </c>
      <c r="N74" s="39">
        <v>614412</v>
      </c>
      <c r="O74" s="14">
        <v>51201</v>
      </c>
    </row>
    <row r="75" spans="1:15" x14ac:dyDescent="0.2">
      <c r="A75">
        <v>17125</v>
      </c>
      <c r="B75">
        <v>869.83230000000003</v>
      </c>
      <c r="C75">
        <v>1.0049999999999999</v>
      </c>
      <c r="D75" s="13">
        <v>5572906.8200000003</v>
      </c>
      <c r="E75" s="13">
        <v>3009542.5</v>
      </c>
      <c r="F75" s="13">
        <v>2563364.3199999998</v>
      </c>
      <c r="G75" s="13">
        <v>3087019.12</v>
      </c>
      <c r="H75" s="13">
        <v>3114080.47</v>
      </c>
      <c r="I75" s="13">
        <v>2996.7581</v>
      </c>
      <c r="J75" s="13">
        <v>2606676.9900000002</v>
      </c>
      <c r="K75" t="s">
        <v>763</v>
      </c>
      <c r="L75" s="14">
        <v>2606677</v>
      </c>
      <c r="M75" s="14">
        <v>368859</v>
      </c>
      <c r="N75" s="39">
        <v>2237818</v>
      </c>
      <c r="O75" s="14">
        <v>186483</v>
      </c>
    </row>
    <row r="76" spans="1:15" x14ac:dyDescent="0.2">
      <c r="A76">
        <v>17126</v>
      </c>
      <c r="B76">
        <v>181.0153</v>
      </c>
      <c r="C76">
        <v>1.0049999999999999</v>
      </c>
      <c r="D76" s="13">
        <v>1159742.3999999999</v>
      </c>
      <c r="E76" s="13">
        <v>683696.96</v>
      </c>
      <c r="F76" s="13">
        <v>476045.44</v>
      </c>
      <c r="G76" s="13">
        <v>885477.78</v>
      </c>
      <c r="H76" s="13">
        <v>926707.99</v>
      </c>
      <c r="I76" s="13">
        <v>3587.7928999999999</v>
      </c>
      <c r="J76" s="13">
        <v>931341.53</v>
      </c>
      <c r="K76" t="s">
        <v>763</v>
      </c>
      <c r="L76" s="14">
        <v>931342</v>
      </c>
      <c r="M76" s="14">
        <v>62525</v>
      </c>
      <c r="N76" s="39">
        <v>868817</v>
      </c>
      <c r="O76" s="14">
        <v>72401</v>
      </c>
    </row>
    <row r="77" spans="1:15" x14ac:dyDescent="0.2">
      <c r="A77">
        <v>18047</v>
      </c>
      <c r="B77">
        <v>696.81</v>
      </c>
      <c r="C77">
        <v>1</v>
      </c>
      <c r="D77" s="13">
        <v>4442163.75</v>
      </c>
      <c r="E77" s="13">
        <v>1179430.1499999999</v>
      </c>
      <c r="F77" s="13">
        <v>3262733.6</v>
      </c>
      <c r="G77" s="13">
        <v>2841211.53</v>
      </c>
      <c r="H77" s="13">
        <v>2942614.3</v>
      </c>
      <c r="I77" s="13">
        <v>3187.2037999999998</v>
      </c>
      <c r="J77" s="13">
        <v>3262733.6</v>
      </c>
      <c r="L77" s="14">
        <v>3262734</v>
      </c>
      <c r="M77" s="14">
        <v>286949</v>
      </c>
      <c r="N77" s="39">
        <v>2975785</v>
      </c>
      <c r="O77" s="14">
        <v>247981</v>
      </c>
    </row>
    <row r="78" spans="1:15" x14ac:dyDescent="0.2">
      <c r="A78">
        <v>18050</v>
      </c>
      <c r="B78">
        <v>533.45690000000002</v>
      </c>
      <c r="C78">
        <v>1</v>
      </c>
      <c r="D78" s="13">
        <v>3400787.74</v>
      </c>
      <c r="E78" s="13">
        <v>1023892.88</v>
      </c>
      <c r="F78" s="13">
        <v>2376894.86</v>
      </c>
      <c r="G78" s="13">
        <v>1836407.49</v>
      </c>
      <c r="H78" s="13">
        <v>1814321.23</v>
      </c>
      <c r="I78" s="13">
        <v>3155.1624000000002</v>
      </c>
      <c r="J78" s="13">
        <v>2376894.86</v>
      </c>
      <c r="L78" s="14">
        <v>2376895</v>
      </c>
      <c r="M78" s="14">
        <v>215963</v>
      </c>
      <c r="N78" s="39">
        <v>2160932</v>
      </c>
      <c r="O78" s="14">
        <v>180077</v>
      </c>
    </row>
    <row r="79" spans="1:15" x14ac:dyDescent="0.2">
      <c r="A79">
        <v>19139</v>
      </c>
      <c r="B79">
        <v>491.86349999999999</v>
      </c>
      <c r="C79">
        <v>1.0780000000000001</v>
      </c>
      <c r="D79" s="13">
        <v>3380208.94</v>
      </c>
      <c r="E79" s="13">
        <v>1134094.42</v>
      </c>
      <c r="F79" s="13">
        <v>2246114.52</v>
      </c>
      <c r="G79" s="13">
        <v>1665886.76</v>
      </c>
      <c r="H79" s="13">
        <v>2141124.16</v>
      </c>
      <c r="I79" s="13">
        <v>3985.8449000000001</v>
      </c>
      <c r="J79" s="13">
        <v>2246114.52</v>
      </c>
      <c r="L79" s="14">
        <v>2246115</v>
      </c>
      <c r="M79" s="14">
        <v>226623</v>
      </c>
      <c r="N79" s="39">
        <v>2019492</v>
      </c>
      <c r="O79" s="14">
        <v>168291</v>
      </c>
    </row>
    <row r="80" spans="1:15" x14ac:dyDescent="0.2">
      <c r="A80">
        <v>19140</v>
      </c>
      <c r="B80">
        <v>156.46440000000001</v>
      </c>
      <c r="C80">
        <v>1.0780000000000001</v>
      </c>
      <c r="D80" s="13">
        <v>1075262.47</v>
      </c>
      <c r="E80" s="13">
        <v>411851.64</v>
      </c>
      <c r="F80" s="13">
        <v>663410.82999999996</v>
      </c>
      <c r="G80" s="13">
        <v>581886.91</v>
      </c>
      <c r="H80" s="13">
        <v>555264.92000000004</v>
      </c>
      <c r="I80" s="13">
        <v>4281.7870000000003</v>
      </c>
      <c r="J80" s="13">
        <v>663410.82999999996</v>
      </c>
      <c r="L80" s="14">
        <v>663411</v>
      </c>
      <c r="M80" s="14">
        <v>73993</v>
      </c>
      <c r="N80" s="39">
        <v>589418</v>
      </c>
      <c r="O80" s="14">
        <v>49118</v>
      </c>
    </row>
    <row r="81" spans="1:15" x14ac:dyDescent="0.2">
      <c r="A81">
        <v>19142</v>
      </c>
      <c r="B81" s="13">
        <v>6156.0380999999998</v>
      </c>
      <c r="C81">
        <v>1.0780000000000001</v>
      </c>
      <c r="D81" s="13">
        <v>42305832.829999998</v>
      </c>
      <c r="E81" s="13">
        <v>13675825.119999999</v>
      </c>
      <c r="F81" s="13">
        <v>28630007.710000001</v>
      </c>
      <c r="G81" s="13">
        <v>17272902.390000001</v>
      </c>
      <c r="H81" s="13">
        <v>18371680.43</v>
      </c>
      <c r="I81" s="13">
        <v>3717.9443000000001</v>
      </c>
      <c r="J81" s="13">
        <v>28630007.710000001</v>
      </c>
      <c r="L81" s="14">
        <v>28630008</v>
      </c>
      <c r="M81" s="14">
        <v>2782028</v>
      </c>
      <c r="N81" s="39">
        <v>25847980</v>
      </c>
      <c r="O81" s="14">
        <v>2153990</v>
      </c>
    </row>
    <row r="82" spans="1:15" x14ac:dyDescent="0.2">
      <c r="A82">
        <v>19144</v>
      </c>
      <c r="B82">
        <v>819.72699999999998</v>
      </c>
      <c r="C82">
        <v>1.0780000000000001</v>
      </c>
      <c r="D82" s="13">
        <v>5633368.8799999999</v>
      </c>
      <c r="E82" s="13">
        <v>2015316.66</v>
      </c>
      <c r="F82" s="13">
        <v>3618052.22</v>
      </c>
      <c r="G82" s="13">
        <v>2735876.33</v>
      </c>
      <c r="H82" s="13">
        <v>2537525.58</v>
      </c>
      <c r="I82" s="13">
        <v>2954.1172000000001</v>
      </c>
      <c r="J82" s="13">
        <v>3618052.22</v>
      </c>
      <c r="L82" s="14">
        <v>3618052</v>
      </c>
      <c r="M82" s="14">
        <v>346764</v>
      </c>
      <c r="N82" s="39">
        <v>3271288</v>
      </c>
      <c r="O82" s="14">
        <v>272606</v>
      </c>
    </row>
    <row r="83" spans="1:15" x14ac:dyDescent="0.2">
      <c r="A83">
        <v>19147</v>
      </c>
      <c r="B83">
        <v>179.90729999999999</v>
      </c>
      <c r="C83">
        <v>1.0780000000000001</v>
      </c>
      <c r="D83" s="13">
        <v>1236367.94</v>
      </c>
      <c r="E83" s="13">
        <v>518880.16</v>
      </c>
      <c r="F83" s="13">
        <v>717487.78</v>
      </c>
      <c r="G83" s="13">
        <v>866043.45</v>
      </c>
      <c r="H83" s="13">
        <v>865056.57</v>
      </c>
      <c r="I83" s="13">
        <v>4660.2079999999996</v>
      </c>
      <c r="J83" s="13">
        <v>933594.84</v>
      </c>
      <c r="K83" t="s">
        <v>763</v>
      </c>
      <c r="L83" s="14">
        <v>933595</v>
      </c>
      <c r="M83" s="14">
        <v>84011</v>
      </c>
      <c r="N83" s="39">
        <v>849584</v>
      </c>
      <c r="O83" s="14">
        <v>70798</v>
      </c>
    </row>
    <row r="84" spans="1:15" x14ac:dyDescent="0.2">
      <c r="A84">
        <v>19148</v>
      </c>
      <c r="B84" s="13">
        <v>2093.1403</v>
      </c>
      <c r="C84">
        <v>1.0780000000000001</v>
      </c>
      <c r="D84" s="13">
        <v>14384583.43</v>
      </c>
      <c r="E84" s="13">
        <v>4740755.93</v>
      </c>
      <c r="F84" s="13">
        <v>9643827.5</v>
      </c>
      <c r="G84" s="13">
        <v>6761955.2999999998</v>
      </c>
      <c r="H84" s="13">
        <v>7070164.4299999997</v>
      </c>
      <c r="I84" s="13">
        <v>3760.9149000000002</v>
      </c>
      <c r="J84" s="13">
        <v>9643827.5</v>
      </c>
      <c r="L84" s="14">
        <v>9643828</v>
      </c>
      <c r="M84" s="14">
        <v>943056</v>
      </c>
      <c r="N84" s="39">
        <v>8700772</v>
      </c>
      <c r="O84" s="14">
        <v>725061</v>
      </c>
    </row>
    <row r="85" spans="1:15" x14ac:dyDescent="0.2">
      <c r="A85">
        <v>19149</v>
      </c>
      <c r="B85" s="13">
        <v>2216.3775999999998</v>
      </c>
      <c r="C85">
        <v>1.0780000000000001</v>
      </c>
      <c r="D85" s="13">
        <v>15231500.960000001</v>
      </c>
      <c r="E85" s="13">
        <v>6983991.4900000002</v>
      </c>
      <c r="F85" s="13">
        <v>8247509.4699999997</v>
      </c>
      <c r="G85" s="13">
        <v>7206635.5300000003</v>
      </c>
      <c r="H85" s="13">
        <v>8264896.6500000004</v>
      </c>
      <c r="I85" s="13">
        <v>3694.4569000000001</v>
      </c>
      <c r="J85" s="13">
        <v>8247509.4699999997</v>
      </c>
      <c r="L85" s="14">
        <v>8247509</v>
      </c>
      <c r="M85" s="14">
        <v>922919</v>
      </c>
      <c r="N85" s="39">
        <v>7324590</v>
      </c>
      <c r="O85" s="14">
        <v>610259</v>
      </c>
    </row>
    <row r="86" spans="1:15" x14ac:dyDescent="0.2">
      <c r="A86">
        <v>19150</v>
      </c>
      <c r="B86">
        <v>276.42570000000001</v>
      </c>
      <c r="C86">
        <v>1.0780000000000001</v>
      </c>
      <c r="D86" s="13">
        <v>1899666.52</v>
      </c>
      <c r="E86" s="13">
        <v>744626.39</v>
      </c>
      <c r="F86" s="13">
        <v>1155040.1299999999</v>
      </c>
      <c r="G86" s="13">
        <v>1471600.05</v>
      </c>
      <c r="H86" s="13">
        <v>1442024.31</v>
      </c>
      <c r="I86" s="13">
        <v>4532.2367999999997</v>
      </c>
      <c r="J86" s="13">
        <v>1586384.85</v>
      </c>
      <c r="K86" t="s">
        <v>763</v>
      </c>
      <c r="L86" s="14">
        <v>1586385</v>
      </c>
      <c r="M86" s="14">
        <v>122515</v>
      </c>
      <c r="N86" s="39">
        <v>1463870</v>
      </c>
      <c r="O86" s="14">
        <v>121989</v>
      </c>
    </row>
    <row r="87" spans="1:15" x14ac:dyDescent="0.2">
      <c r="A87">
        <v>19151</v>
      </c>
      <c r="B87">
        <v>441.43779999999998</v>
      </c>
      <c r="C87">
        <v>1.0780000000000001</v>
      </c>
      <c r="D87" s="13">
        <v>3033670.92</v>
      </c>
      <c r="E87" s="13">
        <v>1493571.87</v>
      </c>
      <c r="F87" s="13">
        <v>1540099.05</v>
      </c>
      <c r="G87" s="13">
        <v>2126668.5099999998</v>
      </c>
      <c r="H87" s="13">
        <v>2133641.3199999998</v>
      </c>
      <c r="I87" s="13">
        <v>4224.0933999999997</v>
      </c>
      <c r="J87" s="13">
        <v>1864674.5</v>
      </c>
      <c r="K87" t="s">
        <v>763</v>
      </c>
      <c r="L87" s="14">
        <v>1864674</v>
      </c>
      <c r="M87" s="14">
        <v>198561</v>
      </c>
      <c r="N87" s="39">
        <v>1666114</v>
      </c>
      <c r="O87" s="14">
        <v>138842</v>
      </c>
    </row>
    <row r="88" spans="1:15" x14ac:dyDescent="0.2">
      <c r="A88">
        <v>19152</v>
      </c>
      <c r="B88" s="13">
        <v>4709.3915999999999</v>
      </c>
      <c r="C88">
        <v>1.0780000000000001</v>
      </c>
      <c r="D88" s="13">
        <v>32364116.420000002</v>
      </c>
      <c r="E88" s="13">
        <v>10967213.460000001</v>
      </c>
      <c r="F88" s="13">
        <v>21396902.960000001</v>
      </c>
      <c r="G88" s="13">
        <v>16545137.67</v>
      </c>
      <c r="H88" s="13">
        <v>17467236.600000001</v>
      </c>
      <c r="I88" s="13">
        <v>4271.9557000000004</v>
      </c>
      <c r="J88" s="13">
        <v>21396902.960000001</v>
      </c>
      <c r="L88" s="14">
        <v>21396903</v>
      </c>
      <c r="M88" s="14">
        <v>1787652</v>
      </c>
      <c r="N88" s="39">
        <v>19609251</v>
      </c>
      <c r="O88" s="14">
        <v>1634099</v>
      </c>
    </row>
    <row r="89" spans="1:15" x14ac:dyDescent="0.2">
      <c r="A89">
        <v>19153</v>
      </c>
      <c r="B89">
        <v>66.172600000000003</v>
      </c>
      <c r="C89">
        <v>0</v>
      </c>
      <c r="D89">
        <v>0</v>
      </c>
      <c r="E89">
        <v>0</v>
      </c>
      <c r="F89">
        <v>0</v>
      </c>
      <c r="G89" s="13">
        <v>639191.5</v>
      </c>
      <c r="H89">
        <v>0</v>
      </c>
      <c r="I89" s="13">
        <v>5188.5474000000004</v>
      </c>
      <c r="J89">
        <v>0</v>
      </c>
      <c r="K89" t="s">
        <v>763</v>
      </c>
      <c r="L89" s="14">
        <v>300652</v>
      </c>
      <c r="M89" s="14">
        <v>25862</v>
      </c>
      <c r="N89" s="39">
        <v>274790</v>
      </c>
      <c r="O89" s="14">
        <v>22899</v>
      </c>
    </row>
    <row r="90" spans="1:15" x14ac:dyDescent="0.2">
      <c r="A90">
        <v>20001</v>
      </c>
      <c r="B90">
        <v>999.62049999999999</v>
      </c>
      <c r="C90">
        <v>1</v>
      </c>
      <c r="D90" s="13">
        <v>6372580.6900000004</v>
      </c>
      <c r="E90" s="13">
        <v>2647470</v>
      </c>
      <c r="F90" s="13">
        <v>3725110.69</v>
      </c>
      <c r="G90" s="13">
        <v>2791202.11</v>
      </c>
      <c r="H90" s="13">
        <v>2987534.4</v>
      </c>
      <c r="I90" s="13">
        <v>2660.9097999999999</v>
      </c>
      <c r="J90" s="13">
        <v>3725110.69</v>
      </c>
      <c r="L90" s="14">
        <v>3725111</v>
      </c>
      <c r="M90" s="14">
        <v>423997</v>
      </c>
      <c r="N90" s="39">
        <v>3301114</v>
      </c>
      <c r="O90" s="14">
        <v>275092</v>
      </c>
    </row>
    <row r="91" spans="1:15" x14ac:dyDescent="0.2">
      <c r="A91">
        <v>20002</v>
      </c>
      <c r="B91" s="13">
        <v>1202.6084000000001</v>
      </c>
      <c r="C91">
        <v>1</v>
      </c>
      <c r="D91" s="13">
        <v>7666628.5499999998</v>
      </c>
      <c r="E91" s="13">
        <v>2992189.06</v>
      </c>
      <c r="F91" s="13">
        <v>4674439.49</v>
      </c>
      <c r="G91" s="13">
        <v>3884854.82</v>
      </c>
      <c r="H91" s="13">
        <v>3919188.5</v>
      </c>
      <c r="I91" s="13">
        <v>2981.279</v>
      </c>
      <c r="J91" s="13">
        <v>4674439.49</v>
      </c>
      <c r="L91" s="14">
        <v>4674439</v>
      </c>
      <c r="M91" s="14">
        <v>515150</v>
      </c>
      <c r="N91" s="39">
        <v>4159289</v>
      </c>
      <c r="O91" s="14">
        <v>346606</v>
      </c>
    </row>
    <row r="92" spans="1:15" x14ac:dyDescent="0.2">
      <c r="A92">
        <v>21148</v>
      </c>
      <c r="B92">
        <v>155.7527</v>
      </c>
      <c r="C92">
        <v>1</v>
      </c>
      <c r="D92" s="13">
        <v>992923.46</v>
      </c>
      <c r="E92" s="13">
        <v>649891.64</v>
      </c>
      <c r="F92" s="13">
        <v>343031.82</v>
      </c>
      <c r="G92" s="13">
        <v>540967.31000000006</v>
      </c>
      <c r="H92" s="13">
        <v>514427.08</v>
      </c>
      <c r="I92" s="13">
        <v>2938.8658</v>
      </c>
      <c r="J92" s="13">
        <v>540967.31000000006</v>
      </c>
      <c r="K92" t="s">
        <v>763</v>
      </c>
      <c r="L92" s="14">
        <v>540967</v>
      </c>
      <c r="M92" s="14">
        <v>66059</v>
      </c>
      <c r="N92" s="39">
        <v>474908</v>
      </c>
      <c r="O92" s="14">
        <v>39576</v>
      </c>
    </row>
    <row r="93" spans="1:15" x14ac:dyDescent="0.2">
      <c r="A93">
        <v>21149</v>
      </c>
      <c r="B93">
        <v>261.02569999999997</v>
      </c>
      <c r="C93">
        <v>1</v>
      </c>
      <c r="D93" s="13">
        <v>1664038.84</v>
      </c>
      <c r="E93" s="13">
        <v>854087.91</v>
      </c>
      <c r="F93" s="13">
        <v>809950.93</v>
      </c>
      <c r="G93" s="13">
        <v>858290.68</v>
      </c>
      <c r="H93" s="13">
        <v>813556.12</v>
      </c>
      <c r="I93" s="13">
        <v>3061.4587999999999</v>
      </c>
      <c r="J93" s="13">
        <v>858290.68</v>
      </c>
      <c r="K93" t="s">
        <v>763</v>
      </c>
      <c r="L93" s="14">
        <v>858291</v>
      </c>
      <c r="M93" s="14">
        <v>110875</v>
      </c>
      <c r="N93" s="39">
        <v>747416</v>
      </c>
      <c r="O93" s="14">
        <v>62284</v>
      </c>
    </row>
    <row r="94" spans="1:15" x14ac:dyDescent="0.2">
      <c r="A94">
        <v>21150</v>
      </c>
      <c r="B94">
        <v>123.3764</v>
      </c>
      <c r="C94">
        <v>1</v>
      </c>
      <c r="D94" s="13">
        <v>786524.55</v>
      </c>
      <c r="E94" s="13">
        <v>639182.78</v>
      </c>
      <c r="F94" s="13">
        <v>147341.76999999999</v>
      </c>
      <c r="G94" s="13">
        <v>518866.65</v>
      </c>
      <c r="H94" s="13">
        <v>554906.28</v>
      </c>
      <c r="I94" s="13">
        <v>2981.6999000000001</v>
      </c>
      <c r="J94" s="13">
        <v>554906.28</v>
      </c>
      <c r="K94" t="s">
        <v>763</v>
      </c>
      <c r="L94" s="14">
        <v>554906</v>
      </c>
      <c r="M94" s="14">
        <v>47736</v>
      </c>
      <c r="N94" s="39">
        <v>507170</v>
      </c>
      <c r="O94" s="14">
        <v>42264</v>
      </c>
    </row>
    <row r="95" spans="1:15" x14ac:dyDescent="0.2">
      <c r="A95">
        <v>21151</v>
      </c>
      <c r="B95">
        <v>454.23630000000003</v>
      </c>
      <c r="C95">
        <v>1</v>
      </c>
      <c r="D95" s="13">
        <v>2895756.41</v>
      </c>
      <c r="E95" s="13">
        <v>1919478.93</v>
      </c>
      <c r="F95" s="13">
        <v>976277.48</v>
      </c>
      <c r="G95" s="13">
        <v>1026861.48</v>
      </c>
      <c r="H95" s="13">
        <v>854965.5</v>
      </c>
      <c r="I95" s="13">
        <v>1861.0862</v>
      </c>
      <c r="J95" s="13">
        <v>976277.48</v>
      </c>
      <c r="L95" s="14">
        <v>976277</v>
      </c>
      <c r="M95" s="14">
        <v>200583</v>
      </c>
      <c r="N95" s="39">
        <v>775694</v>
      </c>
      <c r="O95" s="14">
        <v>64641</v>
      </c>
    </row>
    <row r="96" spans="1:15" x14ac:dyDescent="0.2">
      <c r="A96">
        <v>22088</v>
      </c>
      <c r="B96">
        <v>269.11950000000002</v>
      </c>
      <c r="C96">
        <v>1.0309999999999999</v>
      </c>
      <c r="D96" s="13">
        <v>1768821.55</v>
      </c>
      <c r="E96" s="13">
        <v>440231.25</v>
      </c>
      <c r="F96" s="13">
        <v>1328590.3</v>
      </c>
      <c r="G96" s="13">
        <v>807975.24</v>
      </c>
      <c r="H96" s="13">
        <v>753151.16</v>
      </c>
      <c r="I96" s="13">
        <v>4032.8294999999998</v>
      </c>
      <c r="J96" s="13">
        <v>1328590.3</v>
      </c>
      <c r="L96" s="14">
        <v>1328590</v>
      </c>
      <c r="M96" s="14">
        <v>113551</v>
      </c>
      <c r="N96" s="39">
        <v>1215039</v>
      </c>
      <c r="O96" s="14">
        <v>101253</v>
      </c>
    </row>
    <row r="97" spans="1:15" x14ac:dyDescent="0.2">
      <c r="A97">
        <v>22089</v>
      </c>
      <c r="B97" s="13">
        <v>6303.5865000000003</v>
      </c>
      <c r="C97">
        <v>1.0309999999999999</v>
      </c>
      <c r="D97" s="13">
        <v>41431110.219999999</v>
      </c>
      <c r="E97" s="13">
        <v>9930735.9499999993</v>
      </c>
      <c r="F97" s="13">
        <v>31500374.27</v>
      </c>
      <c r="G97" s="13">
        <v>13374806.550000001</v>
      </c>
      <c r="H97" s="13">
        <v>15591023.859999999</v>
      </c>
      <c r="I97" s="13">
        <v>3488.5187000000001</v>
      </c>
      <c r="J97" s="13">
        <v>31500374.27</v>
      </c>
      <c r="L97" s="14">
        <v>31500374</v>
      </c>
      <c r="M97" s="14">
        <v>2946077</v>
      </c>
      <c r="N97" s="39">
        <v>28554297</v>
      </c>
      <c r="O97" s="14">
        <v>2466160</v>
      </c>
    </row>
    <row r="98" spans="1:15" x14ac:dyDescent="0.2">
      <c r="A98">
        <v>22090</v>
      </c>
      <c r="B98">
        <v>752.76900000000001</v>
      </c>
      <c r="C98">
        <v>1.0309999999999999</v>
      </c>
      <c r="D98" s="13">
        <v>4947668.3499999996</v>
      </c>
      <c r="E98" s="13">
        <v>1146184.8500000001</v>
      </c>
      <c r="F98" s="13">
        <v>3801483.5</v>
      </c>
      <c r="G98" s="13">
        <v>2527878.65</v>
      </c>
      <c r="H98" s="13">
        <v>2539023.8199999998</v>
      </c>
      <c r="I98" s="13">
        <v>3384.6970999999999</v>
      </c>
      <c r="J98" s="13">
        <v>3801483.5</v>
      </c>
      <c r="L98" s="14">
        <v>3801484</v>
      </c>
      <c r="M98" s="14">
        <v>326665</v>
      </c>
      <c r="N98" s="39">
        <v>3474819</v>
      </c>
      <c r="O98" s="14">
        <v>289567</v>
      </c>
    </row>
    <row r="99" spans="1:15" x14ac:dyDescent="0.2">
      <c r="A99">
        <v>22091</v>
      </c>
      <c r="B99">
        <v>398.12360000000001</v>
      </c>
      <c r="C99">
        <v>1.0309999999999999</v>
      </c>
      <c r="D99" s="13">
        <v>2616717.13</v>
      </c>
      <c r="E99" s="13">
        <v>906504.23</v>
      </c>
      <c r="F99" s="13">
        <v>1710212.9</v>
      </c>
      <c r="G99" s="13">
        <v>1404103.28</v>
      </c>
      <c r="H99" s="13">
        <v>1556422.27</v>
      </c>
      <c r="I99" s="13">
        <v>3311.9742000000001</v>
      </c>
      <c r="J99" s="13">
        <v>1710212.9</v>
      </c>
      <c r="L99" s="14">
        <v>1710213</v>
      </c>
      <c r="M99" s="14">
        <v>173533</v>
      </c>
      <c r="N99" s="39">
        <v>1536680</v>
      </c>
      <c r="O99" s="14">
        <v>128056</v>
      </c>
    </row>
    <row r="100" spans="1:15" x14ac:dyDescent="0.2">
      <c r="A100">
        <v>22092</v>
      </c>
      <c r="B100" s="13">
        <v>1208.9576999999999</v>
      </c>
      <c r="C100">
        <v>1.0309999999999999</v>
      </c>
      <c r="D100" s="13">
        <v>7946025.5999999996</v>
      </c>
      <c r="E100" s="13">
        <v>1393514.47</v>
      </c>
      <c r="F100" s="13">
        <v>6552511.1299999999</v>
      </c>
      <c r="G100" s="13">
        <v>2492232.71</v>
      </c>
      <c r="H100" s="13">
        <v>2848971.61</v>
      </c>
      <c r="I100" s="13">
        <v>3660.9049</v>
      </c>
      <c r="J100" s="13">
        <v>6552511.1299999999</v>
      </c>
      <c r="L100" s="14">
        <v>6552511</v>
      </c>
      <c r="M100" s="14">
        <v>569003</v>
      </c>
      <c r="N100" s="39">
        <v>5983508</v>
      </c>
      <c r="O100" s="14">
        <v>498624</v>
      </c>
    </row>
    <row r="101" spans="1:15" x14ac:dyDescent="0.2">
      <c r="A101">
        <v>22093</v>
      </c>
      <c r="B101" s="13">
        <v>5689.4058000000005</v>
      </c>
      <c r="C101">
        <v>1.0309999999999999</v>
      </c>
      <c r="D101" s="13">
        <v>37394330.799999997</v>
      </c>
      <c r="E101" s="13">
        <v>9708281.6699999999</v>
      </c>
      <c r="F101" s="13">
        <v>27686049.129999999</v>
      </c>
      <c r="G101" s="13">
        <v>12592763.560000001</v>
      </c>
      <c r="H101" s="13">
        <v>13855941.300000001</v>
      </c>
      <c r="I101" s="13">
        <v>3219.3218000000002</v>
      </c>
      <c r="J101" s="13">
        <v>27686049.129999999</v>
      </c>
      <c r="L101" s="14">
        <v>27686049</v>
      </c>
      <c r="M101" s="14">
        <v>2653554</v>
      </c>
      <c r="N101" s="39">
        <v>25032495</v>
      </c>
      <c r="O101" s="14">
        <v>2086034</v>
      </c>
    </row>
    <row r="102" spans="1:15" x14ac:dyDescent="0.2">
      <c r="A102">
        <v>22094</v>
      </c>
      <c r="B102">
        <v>692.86519999999996</v>
      </c>
      <c r="C102">
        <v>1.0309999999999999</v>
      </c>
      <c r="D102" s="13">
        <v>4553943.1399999997</v>
      </c>
      <c r="E102" s="13">
        <v>1448510.59</v>
      </c>
      <c r="F102" s="13">
        <v>3105432.55</v>
      </c>
      <c r="G102" s="13">
        <v>2821801.58</v>
      </c>
      <c r="H102" s="13">
        <v>2749014.33</v>
      </c>
      <c r="I102" s="13">
        <v>3724.6887999999999</v>
      </c>
      <c r="J102" s="13">
        <v>3105432.55</v>
      </c>
      <c r="L102" s="14">
        <v>3105433</v>
      </c>
      <c r="M102" s="14">
        <v>301892</v>
      </c>
      <c r="N102" s="39">
        <v>2803541</v>
      </c>
      <c r="O102" s="14">
        <v>233628</v>
      </c>
    </row>
    <row r="103" spans="1:15" x14ac:dyDescent="0.2">
      <c r="A103">
        <v>23101</v>
      </c>
      <c r="B103" s="13">
        <v>1062.9820999999999</v>
      </c>
      <c r="C103">
        <v>1</v>
      </c>
      <c r="D103" s="13">
        <v>6776510.8899999997</v>
      </c>
      <c r="E103" s="13">
        <v>2766837.98</v>
      </c>
      <c r="F103" s="13">
        <v>4009672.91</v>
      </c>
      <c r="G103" s="13">
        <v>3270824.79</v>
      </c>
      <c r="H103" s="13">
        <v>3285735.42</v>
      </c>
      <c r="I103" s="13">
        <v>2851.7575000000002</v>
      </c>
      <c r="J103" s="13">
        <v>4009672.91</v>
      </c>
      <c r="L103" s="14">
        <v>4009673</v>
      </c>
      <c r="M103" s="14">
        <v>457187</v>
      </c>
      <c r="N103" s="39">
        <v>3552486</v>
      </c>
      <c r="O103" s="14">
        <v>296040</v>
      </c>
    </row>
    <row r="104" spans="1:15" x14ac:dyDescent="0.2">
      <c r="A104">
        <v>24086</v>
      </c>
      <c r="B104" s="13">
        <v>3408.0444000000002</v>
      </c>
      <c r="C104">
        <v>1.0780000000000001</v>
      </c>
      <c r="D104" s="13">
        <v>23420933.129999999</v>
      </c>
      <c r="E104" s="13">
        <v>9801999.4000000004</v>
      </c>
      <c r="F104" s="13">
        <v>13618933.73</v>
      </c>
      <c r="G104" s="13">
        <v>8600392.5500000007</v>
      </c>
      <c r="H104" s="13">
        <v>9134969.1199999992</v>
      </c>
      <c r="I104" s="13">
        <v>2917.6815999999999</v>
      </c>
      <c r="J104" s="13">
        <v>13618933.73</v>
      </c>
      <c r="L104" s="14">
        <v>13618934</v>
      </c>
      <c r="M104" s="14">
        <v>1534446</v>
      </c>
      <c r="N104" s="39">
        <v>12084488</v>
      </c>
      <c r="O104" s="14">
        <v>1007036</v>
      </c>
    </row>
    <row r="105" spans="1:15" x14ac:dyDescent="0.2">
      <c r="A105">
        <v>24087</v>
      </c>
      <c r="B105" s="13">
        <v>2574.7283000000002</v>
      </c>
      <c r="C105">
        <v>1.0780000000000001</v>
      </c>
      <c r="D105" s="13">
        <v>17694176.559999999</v>
      </c>
      <c r="E105" s="13">
        <v>6010587.2699999996</v>
      </c>
      <c r="F105" s="13">
        <v>11683589.289999999</v>
      </c>
      <c r="G105" s="13">
        <v>4945572.58</v>
      </c>
      <c r="H105" s="13">
        <v>5258021.7300000004</v>
      </c>
      <c r="I105" s="13">
        <v>2876.5331000000001</v>
      </c>
      <c r="J105" s="13">
        <v>11683589.289999999</v>
      </c>
      <c r="L105" s="14">
        <v>11683589</v>
      </c>
      <c r="M105" s="14">
        <v>1137475</v>
      </c>
      <c r="N105" s="39">
        <v>10546114</v>
      </c>
      <c r="O105" s="14">
        <v>878840</v>
      </c>
    </row>
    <row r="106" spans="1:15" x14ac:dyDescent="0.2">
      <c r="A106">
        <v>24089</v>
      </c>
      <c r="B106" s="13">
        <v>2810.3425999999999</v>
      </c>
      <c r="C106">
        <v>1.0780000000000001</v>
      </c>
      <c r="D106" s="13">
        <v>19313376.93</v>
      </c>
      <c r="E106" s="13">
        <v>8052680.3300000001</v>
      </c>
      <c r="F106" s="13">
        <v>11260696.6</v>
      </c>
      <c r="G106" s="13">
        <v>11334566.779999999</v>
      </c>
      <c r="H106" s="13">
        <v>11619090.109999999</v>
      </c>
      <c r="I106" s="13">
        <v>4007.1415000000002</v>
      </c>
      <c r="J106" s="13">
        <v>11261440.460000001</v>
      </c>
      <c r="K106" t="s">
        <v>1177</v>
      </c>
      <c r="L106" s="14">
        <v>11241720</v>
      </c>
      <c r="M106" s="14">
        <v>1130824</v>
      </c>
      <c r="N106" s="39">
        <v>10110896</v>
      </c>
      <c r="O106" s="14">
        <v>824495</v>
      </c>
    </row>
    <row r="107" spans="1:15" x14ac:dyDescent="0.2">
      <c r="A107">
        <v>24090</v>
      </c>
      <c r="B107" s="13">
        <v>12308.972900000001</v>
      </c>
      <c r="C107">
        <v>1.0780000000000001</v>
      </c>
      <c r="D107" s="13">
        <v>84590339.010000005</v>
      </c>
      <c r="E107" s="13">
        <v>22492221.84</v>
      </c>
      <c r="F107" s="13">
        <v>62098117.170000002</v>
      </c>
      <c r="G107" s="13">
        <v>28503165.050000001</v>
      </c>
      <c r="H107" s="13">
        <v>31698889.300000001</v>
      </c>
      <c r="I107" s="13">
        <v>4048.6075999999998</v>
      </c>
      <c r="J107" s="13">
        <v>62098117.170000002</v>
      </c>
      <c r="L107" s="14">
        <v>62098117</v>
      </c>
      <c r="M107" s="14">
        <v>5508772</v>
      </c>
      <c r="N107" s="39">
        <v>56589345</v>
      </c>
      <c r="O107" s="14">
        <v>4715763</v>
      </c>
    </row>
    <row r="108" spans="1:15" x14ac:dyDescent="0.2">
      <c r="A108">
        <v>24091</v>
      </c>
      <c r="B108">
        <v>31.875</v>
      </c>
      <c r="C108">
        <v>1.0780000000000001</v>
      </c>
      <c r="D108" s="13">
        <v>219052.97</v>
      </c>
      <c r="E108" s="13">
        <v>222081.21</v>
      </c>
      <c r="F108">
        <v>0</v>
      </c>
      <c r="G108" s="13">
        <v>202703.65</v>
      </c>
      <c r="H108" s="13">
        <v>177209.41</v>
      </c>
      <c r="I108" s="13">
        <v>4221.7199000000001</v>
      </c>
      <c r="J108" s="13">
        <v>218514.53</v>
      </c>
      <c r="K108" t="s">
        <v>763</v>
      </c>
      <c r="L108" s="14">
        <v>218515</v>
      </c>
      <c r="M108" s="14">
        <v>10454</v>
      </c>
      <c r="N108" s="39">
        <v>208061</v>
      </c>
      <c r="O108" s="14">
        <v>17338</v>
      </c>
    </row>
    <row r="109" spans="1:15" x14ac:dyDescent="0.2">
      <c r="A109">
        <v>24093</v>
      </c>
      <c r="B109" s="13">
        <v>21169.064299999998</v>
      </c>
      <c r="C109">
        <v>1.0780000000000001</v>
      </c>
      <c r="D109" s="13">
        <v>145479102.13999999</v>
      </c>
      <c r="E109" s="13">
        <v>71699241.549999997</v>
      </c>
      <c r="F109" s="13">
        <v>73779860.590000004</v>
      </c>
      <c r="G109" s="13">
        <v>22505940.170000002</v>
      </c>
      <c r="H109" s="13">
        <v>24122760.329999998</v>
      </c>
      <c r="I109" s="13">
        <v>1540.9721</v>
      </c>
      <c r="J109" s="13">
        <v>73779860.590000004</v>
      </c>
      <c r="L109" s="14">
        <v>73779861</v>
      </c>
      <c r="M109" s="14">
        <v>9231233</v>
      </c>
      <c r="N109" s="39">
        <v>64548628</v>
      </c>
      <c r="O109" s="14">
        <v>5379025</v>
      </c>
    </row>
    <row r="110" spans="1:15" x14ac:dyDescent="0.2">
      <c r="A110">
        <v>25001</v>
      </c>
      <c r="B110" s="13">
        <v>1710.4339</v>
      </c>
      <c r="C110">
        <v>1.0780000000000001</v>
      </c>
      <c r="D110" s="13">
        <v>11754529.369999999</v>
      </c>
      <c r="E110" s="13">
        <v>3969285.5</v>
      </c>
      <c r="F110" s="13">
        <v>7785243.8700000001</v>
      </c>
      <c r="G110" s="13">
        <v>5977664.8700000001</v>
      </c>
      <c r="H110" s="13">
        <v>6102631.5700000003</v>
      </c>
      <c r="I110" s="13">
        <v>3835.2734</v>
      </c>
      <c r="J110" s="13">
        <v>7785243.8700000001</v>
      </c>
      <c r="L110" s="14">
        <v>7785244</v>
      </c>
      <c r="M110" s="14">
        <v>707343</v>
      </c>
      <c r="N110" s="39">
        <v>7077901</v>
      </c>
      <c r="O110" s="14">
        <v>589823</v>
      </c>
    </row>
    <row r="111" spans="1:15" x14ac:dyDescent="0.2">
      <c r="A111">
        <v>25002</v>
      </c>
      <c r="B111">
        <v>916.78269999999998</v>
      </c>
      <c r="C111">
        <v>1.0780000000000001</v>
      </c>
      <c r="D111" s="13">
        <v>6300359.9100000001</v>
      </c>
      <c r="E111" s="13">
        <v>2124852.6</v>
      </c>
      <c r="F111" s="13">
        <v>4175507.31</v>
      </c>
      <c r="G111" s="13">
        <v>3239521.4</v>
      </c>
      <c r="H111" s="13">
        <v>3875353.18</v>
      </c>
      <c r="I111" s="13">
        <v>4922.3433999999997</v>
      </c>
      <c r="J111" s="13">
        <v>4512719.2699999996</v>
      </c>
      <c r="K111" t="s">
        <v>763</v>
      </c>
      <c r="L111" s="14">
        <v>4512719</v>
      </c>
      <c r="M111" s="14">
        <v>398920</v>
      </c>
      <c r="N111" s="39">
        <v>4113799</v>
      </c>
      <c r="O111" s="14">
        <v>342816</v>
      </c>
    </row>
    <row r="112" spans="1:15" x14ac:dyDescent="0.2">
      <c r="A112">
        <v>25003</v>
      </c>
      <c r="B112">
        <v>636.57920000000001</v>
      </c>
      <c r="C112">
        <v>1.0780000000000001</v>
      </c>
      <c r="D112" s="13">
        <v>4374731.41</v>
      </c>
      <c r="E112" s="13">
        <v>2471982.87</v>
      </c>
      <c r="F112" s="13">
        <v>1902748.54</v>
      </c>
      <c r="G112" s="13">
        <v>2587235.64</v>
      </c>
      <c r="H112" s="13">
        <v>3091063.55</v>
      </c>
      <c r="I112" s="13">
        <v>3845.6358</v>
      </c>
      <c r="J112" s="13">
        <v>2448051.7599999998</v>
      </c>
      <c r="K112" t="s">
        <v>763</v>
      </c>
      <c r="L112" s="14">
        <v>2448052</v>
      </c>
      <c r="M112" s="14">
        <v>287223</v>
      </c>
      <c r="N112" s="39">
        <v>2160829</v>
      </c>
      <c r="O112" s="14">
        <v>180069</v>
      </c>
    </row>
    <row r="113" spans="1:15" x14ac:dyDescent="0.2">
      <c r="A113">
        <v>26001</v>
      </c>
      <c r="B113">
        <v>595.18899999999996</v>
      </c>
      <c r="C113">
        <v>1.032</v>
      </c>
      <c r="D113" s="13">
        <v>3915748.43</v>
      </c>
      <c r="E113" s="13">
        <v>1775873.31</v>
      </c>
      <c r="F113" s="13">
        <v>2139875.12</v>
      </c>
      <c r="G113" s="13">
        <v>2250217.4500000002</v>
      </c>
      <c r="H113" s="13">
        <v>2448198.46</v>
      </c>
      <c r="I113" s="13">
        <v>3156.2096999999999</v>
      </c>
      <c r="J113" s="13">
        <v>2139875.12</v>
      </c>
      <c r="L113" s="14">
        <v>2139875</v>
      </c>
      <c r="M113" s="14">
        <v>267017</v>
      </c>
      <c r="N113" s="39">
        <v>1872858</v>
      </c>
      <c r="O113" s="14">
        <v>156071</v>
      </c>
    </row>
    <row r="114" spans="1:15" x14ac:dyDescent="0.2">
      <c r="A114">
        <v>26002</v>
      </c>
      <c r="B114" s="13">
        <v>1217.7911999999999</v>
      </c>
      <c r="C114">
        <v>1.032</v>
      </c>
      <c r="D114" s="13">
        <v>8011848.2999999998</v>
      </c>
      <c r="E114" s="13">
        <v>2541998.3199999998</v>
      </c>
      <c r="F114" s="13">
        <v>5469849.9800000004</v>
      </c>
      <c r="G114" s="13">
        <v>1288039.73</v>
      </c>
      <c r="H114" s="13">
        <v>1370116.02</v>
      </c>
      <c r="I114" s="13">
        <v>1878.519</v>
      </c>
      <c r="J114" s="13">
        <v>5469849.9800000004</v>
      </c>
      <c r="L114" s="14">
        <v>5469850</v>
      </c>
      <c r="M114" s="14">
        <v>537273</v>
      </c>
      <c r="N114" s="39">
        <v>4932577</v>
      </c>
      <c r="O114" s="14">
        <v>411047</v>
      </c>
    </row>
    <row r="115" spans="1:15" x14ac:dyDescent="0.2">
      <c r="A115">
        <v>26005</v>
      </c>
      <c r="B115">
        <v>603.31650000000002</v>
      </c>
      <c r="C115">
        <v>1.032</v>
      </c>
      <c r="D115" s="13">
        <v>3969219.25</v>
      </c>
      <c r="E115" s="13">
        <v>1982931.29</v>
      </c>
      <c r="F115" s="13">
        <v>1986287.96</v>
      </c>
      <c r="G115" s="13">
        <v>1910018.56</v>
      </c>
      <c r="H115" s="13">
        <v>1866685.07</v>
      </c>
      <c r="I115" s="13">
        <v>2615.8721</v>
      </c>
      <c r="J115" s="13">
        <v>1986287.96</v>
      </c>
      <c r="L115" s="14">
        <v>1986288</v>
      </c>
      <c r="M115" s="14">
        <v>273751</v>
      </c>
      <c r="N115" s="39">
        <v>1712537</v>
      </c>
      <c r="O115" s="14">
        <v>142711</v>
      </c>
    </row>
    <row r="116" spans="1:15" x14ac:dyDescent="0.2">
      <c r="A116">
        <v>26006</v>
      </c>
      <c r="B116" s="13">
        <v>8861.6916000000001</v>
      </c>
      <c r="C116">
        <v>1.032</v>
      </c>
      <c r="D116" s="13">
        <v>58301069.039999999</v>
      </c>
      <c r="E116" s="13">
        <v>36746825.619999997</v>
      </c>
      <c r="F116" s="13">
        <v>21554243.420000002</v>
      </c>
      <c r="G116" s="13">
        <v>9282937.1999999993</v>
      </c>
      <c r="H116" s="13">
        <v>9473375.9100000001</v>
      </c>
      <c r="I116" s="13">
        <v>1254.5924</v>
      </c>
      <c r="J116" s="13">
        <v>21554243.420000002</v>
      </c>
      <c r="L116" s="14">
        <v>21554243</v>
      </c>
      <c r="M116" s="14">
        <v>3646491</v>
      </c>
      <c r="N116" s="39">
        <v>17907752</v>
      </c>
      <c r="O116" s="14">
        <v>1492302</v>
      </c>
    </row>
    <row r="117" spans="1:15" x14ac:dyDescent="0.2">
      <c r="A117">
        <v>27055</v>
      </c>
      <c r="B117">
        <v>152.85120000000001</v>
      </c>
      <c r="C117">
        <v>1</v>
      </c>
      <c r="D117" s="13">
        <v>974426.4</v>
      </c>
      <c r="E117" s="13">
        <v>388445.28</v>
      </c>
      <c r="F117" s="13">
        <v>585981.12</v>
      </c>
      <c r="G117" s="13">
        <v>573872.55000000005</v>
      </c>
      <c r="H117" s="13">
        <v>633290.35</v>
      </c>
      <c r="I117" s="13">
        <v>3906.8580000000002</v>
      </c>
      <c r="J117" s="13">
        <v>633290.35</v>
      </c>
      <c r="K117" t="s">
        <v>763</v>
      </c>
      <c r="L117" s="14">
        <v>633290</v>
      </c>
      <c r="M117" s="14">
        <v>57745</v>
      </c>
      <c r="N117" s="39">
        <v>575545</v>
      </c>
      <c r="O117" s="14">
        <v>47962</v>
      </c>
    </row>
    <row r="118" spans="1:15" x14ac:dyDescent="0.2">
      <c r="A118">
        <v>27056</v>
      </c>
      <c r="B118">
        <v>114.2803</v>
      </c>
      <c r="C118">
        <v>1</v>
      </c>
      <c r="D118" s="13">
        <v>728536.91</v>
      </c>
      <c r="E118" s="13">
        <v>430313.99</v>
      </c>
      <c r="F118" s="13">
        <v>298222.92</v>
      </c>
      <c r="G118" s="13">
        <v>1010234.2</v>
      </c>
      <c r="H118" s="13">
        <v>976223.76</v>
      </c>
      <c r="I118" s="13">
        <v>5188.4548999999997</v>
      </c>
      <c r="J118" s="13">
        <v>1010234.2</v>
      </c>
      <c r="K118" t="s">
        <v>763</v>
      </c>
      <c r="L118" s="14">
        <v>1010234</v>
      </c>
      <c r="M118" s="14">
        <v>34913</v>
      </c>
      <c r="N118" s="39">
        <v>975321</v>
      </c>
      <c r="O118" s="14">
        <v>81276</v>
      </c>
    </row>
    <row r="119" spans="1:15" x14ac:dyDescent="0.2">
      <c r="A119">
        <v>27057</v>
      </c>
      <c r="B119">
        <v>154.99940000000001</v>
      </c>
      <c r="C119">
        <v>1</v>
      </c>
      <c r="D119" s="13">
        <v>988121.18</v>
      </c>
      <c r="E119" s="13">
        <v>452732.89</v>
      </c>
      <c r="F119" s="13">
        <v>535388.29</v>
      </c>
      <c r="G119" s="13">
        <v>578048.13</v>
      </c>
      <c r="H119" s="13">
        <v>570470.81000000006</v>
      </c>
      <c r="I119" s="13">
        <v>3753.4277000000002</v>
      </c>
      <c r="J119" s="13">
        <v>578048.13</v>
      </c>
      <c r="K119" t="s">
        <v>763</v>
      </c>
      <c r="L119" s="14">
        <v>578048</v>
      </c>
      <c r="M119" s="14">
        <v>62927</v>
      </c>
      <c r="N119" s="39">
        <v>515121</v>
      </c>
      <c r="O119" s="14">
        <v>42927</v>
      </c>
    </row>
    <row r="120" spans="1:15" x14ac:dyDescent="0.2">
      <c r="A120">
        <v>27058</v>
      </c>
      <c r="B120">
        <v>222.2388</v>
      </c>
      <c r="C120">
        <v>1</v>
      </c>
      <c r="D120" s="13">
        <v>1416772.35</v>
      </c>
      <c r="E120" s="13">
        <v>582318.74</v>
      </c>
      <c r="F120" s="13">
        <v>834453.61</v>
      </c>
      <c r="G120" s="13">
        <v>1016984.83</v>
      </c>
      <c r="H120" s="13">
        <v>1091688.5</v>
      </c>
      <c r="I120" s="13">
        <v>3783.8543</v>
      </c>
      <c r="J120" s="13">
        <v>1091688.5</v>
      </c>
      <c r="K120" t="s">
        <v>763</v>
      </c>
      <c r="L120" s="14">
        <v>1091688</v>
      </c>
      <c r="M120" s="14">
        <v>90563</v>
      </c>
      <c r="N120" s="39">
        <v>1001125</v>
      </c>
      <c r="O120" s="14">
        <v>83427</v>
      </c>
    </row>
    <row r="121" spans="1:15" x14ac:dyDescent="0.2">
      <c r="A121">
        <v>27059</v>
      </c>
      <c r="B121">
        <v>220.08250000000001</v>
      </c>
      <c r="C121">
        <v>1</v>
      </c>
      <c r="D121" s="13">
        <v>1403025.94</v>
      </c>
      <c r="E121" s="13">
        <v>697291.1</v>
      </c>
      <c r="F121" s="13">
        <v>705734.84</v>
      </c>
      <c r="G121" s="13">
        <v>923530.28</v>
      </c>
      <c r="H121" s="13">
        <v>995677.8</v>
      </c>
      <c r="I121" s="13">
        <v>3594.4670999999998</v>
      </c>
      <c r="J121" s="13">
        <v>995677.8</v>
      </c>
      <c r="K121" t="s">
        <v>763</v>
      </c>
      <c r="L121" s="14">
        <v>995678</v>
      </c>
      <c r="M121" s="14">
        <v>88970</v>
      </c>
      <c r="N121" s="39">
        <v>906708</v>
      </c>
      <c r="O121" s="14">
        <v>75559</v>
      </c>
    </row>
    <row r="122" spans="1:15" x14ac:dyDescent="0.2">
      <c r="A122">
        <v>27061</v>
      </c>
      <c r="B122" s="13">
        <v>1603.7426</v>
      </c>
      <c r="C122">
        <v>1</v>
      </c>
      <c r="D122" s="13">
        <v>10223859.08</v>
      </c>
      <c r="E122" s="13">
        <v>4784534.6900000004</v>
      </c>
      <c r="F122" s="13">
        <v>5439324.3899999997</v>
      </c>
      <c r="G122" s="13">
        <v>3448599.97</v>
      </c>
      <c r="H122" s="13">
        <v>4074387.09</v>
      </c>
      <c r="I122" s="13">
        <v>2657.3388</v>
      </c>
      <c r="J122" s="13">
        <v>5439324.3899999997</v>
      </c>
      <c r="L122" s="14">
        <v>5439324</v>
      </c>
      <c r="M122" s="14">
        <v>685559</v>
      </c>
      <c r="N122" s="39">
        <v>4753765</v>
      </c>
      <c r="O122" s="14">
        <v>396145</v>
      </c>
    </row>
    <row r="123" spans="1:15" x14ac:dyDescent="0.2">
      <c r="A123">
        <v>28101</v>
      </c>
      <c r="B123">
        <v>973.03620000000001</v>
      </c>
      <c r="C123">
        <v>1.0049999999999999</v>
      </c>
      <c r="D123" s="13">
        <v>6234121.2999999998</v>
      </c>
      <c r="E123" s="13">
        <v>2158257.14</v>
      </c>
      <c r="F123" s="13">
        <v>4075864.16</v>
      </c>
      <c r="G123" s="13">
        <v>3566982.02</v>
      </c>
      <c r="H123" s="13">
        <v>3823598.5</v>
      </c>
      <c r="I123" s="13">
        <v>3570.9321</v>
      </c>
      <c r="J123" s="13">
        <v>4075864.16</v>
      </c>
      <c r="L123" s="14">
        <v>4075864</v>
      </c>
      <c r="M123" s="14">
        <v>373438</v>
      </c>
      <c r="N123" s="39">
        <v>3702426</v>
      </c>
      <c r="O123" s="14">
        <v>308535</v>
      </c>
    </row>
    <row r="124" spans="1:15" x14ac:dyDescent="0.2">
      <c r="A124">
        <v>28102</v>
      </c>
      <c r="B124" s="13">
        <v>1401.4354000000001</v>
      </c>
      <c r="C124">
        <v>1.0049999999999999</v>
      </c>
      <c r="D124" s="13">
        <v>8978821.4299999997</v>
      </c>
      <c r="E124" s="13">
        <v>3582944.62</v>
      </c>
      <c r="F124" s="13">
        <v>5395876.8099999996</v>
      </c>
      <c r="G124" s="13">
        <v>3359875.72</v>
      </c>
      <c r="H124" s="13">
        <v>3578801.82</v>
      </c>
      <c r="I124" s="13">
        <v>2480.0441000000001</v>
      </c>
      <c r="J124" s="13">
        <v>5395876.8099999996</v>
      </c>
      <c r="L124" s="14">
        <v>5395877</v>
      </c>
      <c r="M124" s="14">
        <v>576440</v>
      </c>
      <c r="N124" s="39">
        <v>4819437</v>
      </c>
      <c r="O124" s="14">
        <v>401618</v>
      </c>
    </row>
    <row r="125" spans="1:15" x14ac:dyDescent="0.2">
      <c r="A125">
        <v>28103</v>
      </c>
      <c r="B125" s="13">
        <v>1059.5224000000001</v>
      </c>
      <c r="C125">
        <v>1.0049999999999999</v>
      </c>
      <c r="D125" s="13">
        <v>6788227.5800000001</v>
      </c>
      <c r="E125" s="13">
        <v>1928162.84</v>
      </c>
      <c r="F125" s="13">
        <v>4860064.74</v>
      </c>
      <c r="G125" s="13">
        <v>3222861.03</v>
      </c>
      <c r="H125" s="13">
        <v>3358621.17</v>
      </c>
      <c r="I125" s="13">
        <v>3383.9998000000001</v>
      </c>
      <c r="J125" s="13">
        <v>4860064.74</v>
      </c>
      <c r="L125" s="14">
        <v>4860065</v>
      </c>
      <c r="M125" s="14">
        <v>406689</v>
      </c>
      <c r="N125" s="39">
        <v>4453376</v>
      </c>
      <c r="O125" s="14">
        <v>371113</v>
      </c>
    </row>
    <row r="126" spans="1:15" x14ac:dyDescent="0.2">
      <c r="A126">
        <v>29001</v>
      </c>
      <c r="B126">
        <v>282.74090000000001</v>
      </c>
      <c r="C126">
        <v>1</v>
      </c>
      <c r="D126" s="13">
        <v>1802473.24</v>
      </c>
      <c r="E126" s="13">
        <v>940853.28</v>
      </c>
      <c r="F126" s="13">
        <v>861619.96</v>
      </c>
      <c r="G126" s="13">
        <v>943994.09</v>
      </c>
      <c r="H126" s="13">
        <v>1203171.01</v>
      </c>
      <c r="I126" s="13">
        <v>2980.4212000000002</v>
      </c>
      <c r="J126" s="13">
        <v>1203171.01</v>
      </c>
      <c r="K126" t="s">
        <v>763</v>
      </c>
      <c r="L126" s="14">
        <v>1203171</v>
      </c>
      <c r="M126" s="14">
        <v>115719</v>
      </c>
      <c r="N126" s="39">
        <v>1087452</v>
      </c>
      <c r="O126" s="14">
        <v>90621</v>
      </c>
    </row>
    <row r="127" spans="1:15" x14ac:dyDescent="0.2">
      <c r="A127">
        <v>29002</v>
      </c>
      <c r="B127">
        <v>186.2193</v>
      </c>
      <c r="C127">
        <v>1</v>
      </c>
      <c r="D127" s="13">
        <v>1187148.04</v>
      </c>
      <c r="E127" s="13">
        <v>373463.97</v>
      </c>
      <c r="F127" s="13">
        <v>813684.07</v>
      </c>
      <c r="G127" s="13">
        <v>758673.04</v>
      </c>
      <c r="H127" s="13">
        <v>693886.82</v>
      </c>
      <c r="I127" s="13">
        <v>4101.2345999999998</v>
      </c>
      <c r="J127" s="13">
        <v>813684.07</v>
      </c>
      <c r="L127" s="14">
        <v>813684</v>
      </c>
      <c r="M127" s="14">
        <v>87943</v>
      </c>
      <c r="N127" s="39">
        <v>725741</v>
      </c>
      <c r="O127" s="14">
        <v>60479</v>
      </c>
    </row>
    <row r="128" spans="1:15" x14ac:dyDescent="0.2">
      <c r="A128">
        <v>29003</v>
      </c>
      <c r="B128">
        <v>172.7056</v>
      </c>
      <c r="C128">
        <v>1</v>
      </c>
      <c r="D128" s="13">
        <v>1100998.2</v>
      </c>
      <c r="E128" s="13">
        <v>392013.65</v>
      </c>
      <c r="F128" s="13">
        <v>708984.55</v>
      </c>
      <c r="G128" s="13">
        <v>745909.29</v>
      </c>
      <c r="H128" s="13">
        <v>738375.51</v>
      </c>
      <c r="I128" s="13">
        <v>3556.7981</v>
      </c>
      <c r="J128" s="13">
        <v>745909.29</v>
      </c>
      <c r="K128" t="s">
        <v>763</v>
      </c>
      <c r="L128" s="14">
        <v>745909</v>
      </c>
      <c r="M128" s="14">
        <v>64881</v>
      </c>
      <c r="N128" s="39">
        <v>681028</v>
      </c>
      <c r="O128" s="14">
        <v>56752</v>
      </c>
    </row>
    <row r="129" spans="1:15" x14ac:dyDescent="0.2">
      <c r="A129">
        <v>29004</v>
      </c>
      <c r="B129">
        <v>406.52569999999997</v>
      </c>
      <c r="C129">
        <v>1</v>
      </c>
      <c r="D129" s="13">
        <v>2591601.34</v>
      </c>
      <c r="E129" s="13">
        <v>1240730.43</v>
      </c>
      <c r="F129" s="13">
        <v>1350870.91</v>
      </c>
      <c r="G129" s="13">
        <v>1352552.39</v>
      </c>
      <c r="H129" s="13">
        <v>1478768.56</v>
      </c>
      <c r="I129" s="13">
        <v>2894.0435000000002</v>
      </c>
      <c r="J129" s="13">
        <v>1478768.56</v>
      </c>
      <c r="K129" t="s">
        <v>763</v>
      </c>
      <c r="L129" s="14">
        <v>1478769</v>
      </c>
      <c r="M129" s="14">
        <v>145213</v>
      </c>
      <c r="N129" s="39">
        <v>1333556</v>
      </c>
      <c r="O129" s="14">
        <v>111129</v>
      </c>
    </row>
    <row r="130" spans="1:15" x14ac:dyDescent="0.2">
      <c r="A130">
        <v>30093</v>
      </c>
      <c r="B130" s="13">
        <v>1743.6443999999999</v>
      </c>
      <c r="C130">
        <v>1.0309999999999999</v>
      </c>
      <c r="D130" s="13">
        <v>11460320.77</v>
      </c>
      <c r="E130" s="13">
        <v>4123733.78</v>
      </c>
      <c r="F130" s="13">
        <v>7336586.9900000002</v>
      </c>
      <c r="G130" s="13">
        <v>6558383.21</v>
      </c>
      <c r="H130" s="13">
        <v>6662583.5800000001</v>
      </c>
      <c r="I130" s="13">
        <v>3539.3883999999998</v>
      </c>
      <c r="J130" s="13">
        <v>7336586.9900000002</v>
      </c>
      <c r="L130" s="14">
        <v>7336587</v>
      </c>
      <c r="M130" s="14">
        <v>749344</v>
      </c>
      <c r="N130" s="39">
        <v>6587243</v>
      </c>
      <c r="O130" s="14">
        <v>548935</v>
      </c>
    </row>
    <row r="131" spans="1:15" x14ac:dyDescent="0.2">
      <c r="A131">
        <v>31116</v>
      </c>
      <c r="B131">
        <v>208.6326</v>
      </c>
      <c r="C131">
        <v>1</v>
      </c>
      <c r="D131" s="13">
        <v>1330032.83</v>
      </c>
      <c r="E131" s="13">
        <v>471389.9</v>
      </c>
      <c r="F131" s="13">
        <v>858642.93</v>
      </c>
      <c r="G131" s="13">
        <v>828801.19</v>
      </c>
      <c r="H131" s="13">
        <v>993231.35999999999</v>
      </c>
      <c r="I131" s="13">
        <v>5365.4741999999997</v>
      </c>
      <c r="J131" s="13">
        <v>993231.35999999999</v>
      </c>
      <c r="K131" t="s">
        <v>763</v>
      </c>
      <c r="L131" s="14">
        <v>993231</v>
      </c>
      <c r="M131" s="14">
        <v>81236</v>
      </c>
      <c r="N131" s="39">
        <v>911995</v>
      </c>
      <c r="O131" s="14">
        <v>76000</v>
      </c>
    </row>
    <row r="132" spans="1:15" x14ac:dyDescent="0.2">
      <c r="A132">
        <v>31117</v>
      </c>
      <c r="B132">
        <v>157.83420000000001</v>
      </c>
      <c r="C132">
        <v>1</v>
      </c>
      <c r="D132" s="13">
        <v>1006193.03</v>
      </c>
      <c r="E132" s="13">
        <v>567476.43000000005</v>
      </c>
      <c r="F132" s="13">
        <v>438716.6</v>
      </c>
      <c r="G132" s="13">
        <v>740731.01</v>
      </c>
      <c r="H132" s="13">
        <v>808818.9</v>
      </c>
      <c r="I132" s="13">
        <v>3930.1993000000002</v>
      </c>
      <c r="J132" s="13">
        <v>808818.9</v>
      </c>
      <c r="K132" t="s">
        <v>763</v>
      </c>
      <c r="L132" s="14">
        <v>808819</v>
      </c>
      <c r="M132" s="14">
        <v>60949</v>
      </c>
      <c r="N132" s="39">
        <v>747870</v>
      </c>
      <c r="O132" s="14">
        <v>62322</v>
      </c>
    </row>
    <row r="133" spans="1:15" x14ac:dyDescent="0.2">
      <c r="A133">
        <v>31118</v>
      </c>
      <c r="B133">
        <v>70.333699999999993</v>
      </c>
      <c r="C133">
        <v>1</v>
      </c>
      <c r="D133" s="13">
        <v>448377.34</v>
      </c>
      <c r="E133" s="13">
        <v>339095.26</v>
      </c>
      <c r="F133" s="13">
        <v>109282.08</v>
      </c>
      <c r="G133" s="13">
        <v>528125.47</v>
      </c>
      <c r="H133" s="13">
        <v>421444.78</v>
      </c>
      <c r="I133" s="13">
        <v>5077.5681000000004</v>
      </c>
      <c r="J133" s="13">
        <v>528125.47</v>
      </c>
      <c r="K133" t="s">
        <v>763</v>
      </c>
      <c r="L133" s="14">
        <v>528125</v>
      </c>
      <c r="M133" s="14">
        <v>24694</v>
      </c>
      <c r="N133" s="39">
        <v>503431</v>
      </c>
      <c r="O133" s="14">
        <v>41952</v>
      </c>
    </row>
    <row r="134" spans="1:15" x14ac:dyDescent="0.2">
      <c r="A134">
        <v>31121</v>
      </c>
      <c r="B134">
        <v>571.39750000000004</v>
      </c>
      <c r="C134">
        <v>1</v>
      </c>
      <c r="D134" s="13">
        <v>3642659.06</v>
      </c>
      <c r="E134" s="13">
        <v>1363976.9</v>
      </c>
      <c r="F134" s="13">
        <v>2278682.16</v>
      </c>
      <c r="G134" s="13">
        <v>2364398.62</v>
      </c>
      <c r="H134" s="13">
        <v>2378752.04</v>
      </c>
      <c r="I134" s="13">
        <v>3832.8189000000002</v>
      </c>
      <c r="J134" s="13">
        <v>2278682.16</v>
      </c>
      <c r="L134" s="14">
        <v>2278682</v>
      </c>
      <c r="M134" s="14">
        <v>248848</v>
      </c>
      <c r="N134" s="39">
        <v>2029834</v>
      </c>
      <c r="O134" s="14">
        <v>169152</v>
      </c>
    </row>
    <row r="135" spans="1:15" x14ac:dyDescent="0.2">
      <c r="A135">
        <v>31122</v>
      </c>
      <c r="B135">
        <v>184.4213</v>
      </c>
      <c r="C135">
        <v>1</v>
      </c>
      <c r="D135" s="13">
        <v>1175685.79</v>
      </c>
      <c r="E135" s="13">
        <v>517081.5</v>
      </c>
      <c r="F135" s="13">
        <v>658604.29</v>
      </c>
      <c r="G135" s="13">
        <v>848278.27</v>
      </c>
      <c r="H135" s="13">
        <v>888218.87</v>
      </c>
      <c r="I135" s="13">
        <v>3825.2682</v>
      </c>
      <c r="J135" s="13">
        <v>888218.87</v>
      </c>
      <c r="K135" t="s">
        <v>763</v>
      </c>
      <c r="L135" s="14">
        <v>888219</v>
      </c>
      <c r="M135" s="14">
        <v>65817</v>
      </c>
      <c r="N135" s="39">
        <v>822402</v>
      </c>
      <c r="O135" s="14">
        <v>68533</v>
      </c>
    </row>
    <row r="136" spans="1:15" x14ac:dyDescent="0.2">
      <c r="A136">
        <v>32054</v>
      </c>
      <c r="B136">
        <v>118.0963</v>
      </c>
      <c r="C136">
        <v>1.04</v>
      </c>
      <c r="D136" s="13">
        <v>782978.47</v>
      </c>
      <c r="E136" s="13">
        <v>344271.43</v>
      </c>
      <c r="F136" s="13">
        <v>438707.04</v>
      </c>
      <c r="G136" s="13">
        <v>765606.13</v>
      </c>
      <c r="H136" s="13">
        <v>695080.58</v>
      </c>
      <c r="I136" s="13">
        <v>5949.9614000000001</v>
      </c>
      <c r="J136" s="13">
        <v>796230.38</v>
      </c>
      <c r="K136" t="s">
        <v>763</v>
      </c>
      <c r="L136" s="14">
        <v>796230</v>
      </c>
      <c r="M136" s="14">
        <v>54697</v>
      </c>
      <c r="N136" s="39">
        <v>741533</v>
      </c>
      <c r="O136" s="14">
        <v>61794</v>
      </c>
    </row>
    <row r="137" spans="1:15" x14ac:dyDescent="0.2">
      <c r="A137">
        <v>32055</v>
      </c>
      <c r="B137">
        <v>533.87720000000002</v>
      </c>
      <c r="C137">
        <v>1.04</v>
      </c>
      <c r="D137" s="13">
        <v>3539605.84</v>
      </c>
      <c r="E137" s="13">
        <v>1580330.57</v>
      </c>
      <c r="F137" s="13">
        <v>1959275.27</v>
      </c>
      <c r="G137" s="13">
        <v>1967734.04</v>
      </c>
      <c r="H137" s="13">
        <v>1952145.84</v>
      </c>
      <c r="I137" s="13">
        <v>2951.4110000000001</v>
      </c>
      <c r="J137" s="13">
        <v>1959275.27</v>
      </c>
      <c r="L137" s="14">
        <v>1959275</v>
      </c>
      <c r="M137" s="14">
        <v>230836</v>
      </c>
      <c r="N137" s="39">
        <v>1728439</v>
      </c>
      <c r="O137" s="14">
        <v>144036</v>
      </c>
    </row>
    <row r="138" spans="1:15" x14ac:dyDescent="0.2">
      <c r="A138">
        <v>32056</v>
      </c>
      <c r="B138">
        <v>151.0899</v>
      </c>
      <c r="C138">
        <v>1.04</v>
      </c>
      <c r="D138" s="13">
        <v>1001726.04</v>
      </c>
      <c r="E138" s="13">
        <v>353549.13</v>
      </c>
      <c r="F138" s="13">
        <v>648176.91</v>
      </c>
      <c r="G138" s="13">
        <v>684544.22</v>
      </c>
      <c r="H138" s="13">
        <v>722828.27</v>
      </c>
      <c r="I138" s="13">
        <v>4720.0014000000001</v>
      </c>
      <c r="J138" s="13">
        <v>751741.4</v>
      </c>
      <c r="K138" t="s">
        <v>763</v>
      </c>
      <c r="L138" s="14">
        <v>751741</v>
      </c>
      <c r="M138" s="14">
        <v>66940</v>
      </c>
      <c r="N138" s="39">
        <v>684801</v>
      </c>
      <c r="O138" s="14">
        <v>57067</v>
      </c>
    </row>
    <row r="139" spans="1:15" x14ac:dyDescent="0.2">
      <c r="A139">
        <v>32058</v>
      </c>
      <c r="B139">
        <v>255.7054</v>
      </c>
      <c r="C139">
        <v>1.04</v>
      </c>
      <c r="D139" s="13">
        <v>1695326.8</v>
      </c>
      <c r="E139" s="13">
        <v>548186.18999999994</v>
      </c>
      <c r="F139" s="13">
        <v>1147140.6100000001</v>
      </c>
      <c r="G139" s="13">
        <v>1149631.93</v>
      </c>
      <c r="H139" s="13">
        <v>1151622.92</v>
      </c>
      <c r="I139" s="13">
        <v>4218.9354000000003</v>
      </c>
      <c r="J139" s="13">
        <v>1197687.8400000001</v>
      </c>
      <c r="K139" t="s">
        <v>763</v>
      </c>
      <c r="L139" s="14">
        <v>1197688</v>
      </c>
      <c r="M139" s="14">
        <v>114516</v>
      </c>
      <c r="N139" s="39">
        <v>1083172</v>
      </c>
      <c r="O139" s="14">
        <v>90264</v>
      </c>
    </row>
    <row r="140" spans="1:15" x14ac:dyDescent="0.2">
      <c r="A140">
        <v>33090</v>
      </c>
      <c r="B140" s="13">
        <v>1191.8511000000001</v>
      </c>
      <c r="C140">
        <v>1</v>
      </c>
      <c r="D140" s="13">
        <v>7598050.7599999998</v>
      </c>
      <c r="E140" s="13">
        <v>2353771.42</v>
      </c>
      <c r="F140" s="13">
        <v>5244279.34</v>
      </c>
      <c r="G140" s="13">
        <v>3557659.37</v>
      </c>
      <c r="H140" s="13">
        <v>3752049.21</v>
      </c>
      <c r="I140" s="13">
        <v>2987.7471</v>
      </c>
      <c r="J140" s="13">
        <v>5244279.34</v>
      </c>
      <c r="L140" s="14">
        <v>5244279</v>
      </c>
      <c r="M140" s="14">
        <v>470887</v>
      </c>
      <c r="N140" s="39">
        <v>4773392</v>
      </c>
      <c r="O140" s="14">
        <v>397781</v>
      </c>
    </row>
    <row r="141" spans="1:15" x14ac:dyDescent="0.2">
      <c r="A141">
        <v>33091</v>
      </c>
      <c r="B141">
        <v>194.55289999999999</v>
      </c>
      <c r="C141">
        <v>1</v>
      </c>
      <c r="D141" s="13">
        <v>1240274.74</v>
      </c>
      <c r="E141" s="13">
        <v>435641.66</v>
      </c>
      <c r="F141" s="13">
        <v>804633.08</v>
      </c>
      <c r="G141" s="13">
        <v>574755.19999999995</v>
      </c>
      <c r="H141" s="13">
        <v>539679.72</v>
      </c>
      <c r="I141" s="13">
        <v>2994.5007999999998</v>
      </c>
      <c r="J141" s="13">
        <v>804633.08</v>
      </c>
      <c r="L141" s="14">
        <v>804633</v>
      </c>
      <c r="M141" s="14">
        <v>82888</v>
      </c>
      <c r="N141" s="39">
        <v>721745</v>
      </c>
      <c r="O141" s="14">
        <v>60145</v>
      </c>
    </row>
    <row r="142" spans="1:15" x14ac:dyDescent="0.2">
      <c r="A142">
        <v>33092</v>
      </c>
      <c r="B142">
        <v>289.15350000000001</v>
      </c>
      <c r="C142">
        <v>1</v>
      </c>
      <c r="D142" s="13">
        <v>1843353.56</v>
      </c>
      <c r="E142" s="13">
        <v>551264.46</v>
      </c>
      <c r="F142" s="13">
        <v>1292089.1000000001</v>
      </c>
      <c r="G142" s="13">
        <v>847522.67</v>
      </c>
      <c r="H142" s="13">
        <v>935762.03</v>
      </c>
      <c r="I142" s="13">
        <v>3129.7069000000001</v>
      </c>
      <c r="J142" s="13">
        <v>1292089.1000000001</v>
      </c>
      <c r="L142" s="14">
        <v>1292089</v>
      </c>
      <c r="M142" s="14">
        <v>96445</v>
      </c>
      <c r="N142" s="39">
        <v>1195644</v>
      </c>
      <c r="O142" s="14">
        <v>99637</v>
      </c>
    </row>
    <row r="143" spans="1:15" x14ac:dyDescent="0.2">
      <c r="A143">
        <v>33093</v>
      </c>
      <c r="B143">
        <v>365.67230000000001</v>
      </c>
      <c r="C143">
        <v>1</v>
      </c>
      <c r="D143" s="13">
        <v>2331160.91</v>
      </c>
      <c r="E143" s="13">
        <v>876220.68</v>
      </c>
      <c r="F143" s="13">
        <v>1454940.23</v>
      </c>
      <c r="G143" s="13">
        <v>1151318.3400000001</v>
      </c>
      <c r="H143" s="13">
        <v>1145674.24</v>
      </c>
      <c r="I143" s="13">
        <v>2913.7636000000002</v>
      </c>
      <c r="J143" s="13">
        <v>1454940.23</v>
      </c>
      <c r="L143" s="14">
        <v>1454940</v>
      </c>
      <c r="M143" s="14">
        <v>159063</v>
      </c>
      <c r="N143" s="39">
        <v>1295877</v>
      </c>
      <c r="O143" s="14">
        <v>107990</v>
      </c>
    </row>
    <row r="144" spans="1:15" x14ac:dyDescent="0.2">
      <c r="A144">
        <v>33094</v>
      </c>
      <c r="B144">
        <v>285.50740000000002</v>
      </c>
      <c r="C144">
        <v>1</v>
      </c>
      <c r="D144" s="13">
        <v>1820109.68</v>
      </c>
      <c r="E144" s="13">
        <v>591793.06000000006</v>
      </c>
      <c r="F144" s="13">
        <v>1228316.6200000001</v>
      </c>
      <c r="G144" s="13">
        <v>941257.16</v>
      </c>
      <c r="H144" s="13">
        <v>882302.53</v>
      </c>
      <c r="I144" s="13">
        <v>3043.4095000000002</v>
      </c>
      <c r="J144" s="13">
        <v>1228316.6200000001</v>
      </c>
      <c r="L144" s="14">
        <v>1228317</v>
      </c>
      <c r="M144" s="14">
        <v>114242</v>
      </c>
      <c r="N144" s="39">
        <v>1114075</v>
      </c>
      <c r="O144" s="14">
        <v>92839</v>
      </c>
    </row>
    <row r="145" spans="1:15" x14ac:dyDescent="0.2">
      <c r="A145">
        <v>34121</v>
      </c>
      <c r="B145">
        <v>114.2717</v>
      </c>
      <c r="C145">
        <v>1</v>
      </c>
      <c r="D145" s="13">
        <v>728482.09</v>
      </c>
      <c r="E145" s="13">
        <v>290229.59000000003</v>
      </c>
      <c r="F145" s="13">
        <v>438252.5</v>
      </c>
      <c r="G145" s="13">
        <v>466459.81</v>
      </c>
      <c r="H145" s="13">
        <v>473293.57</v>
      </c>
      <c r="I145" s="13">
        <v>3017.2147</v>
      </c>
      <c r="J145" s="13">
        <v>473293.57</v>
      </c>
      <c r="K145" t="s">
        <v>763</v>
      </c>
      <c r="L145" s="14">
        <v>473294</v>
      </c>
      <c r="M145" s="14">
        <v>45773</v>
      </c>
      <c r="N145" s="39">
        <v>427521</v>
      </c>
      <c r="O145" s="14">
        <v>35626</v>
      </c>
    </row>
    <row r="146" spans="1:15" x14ac:dyDescent="0.2">
      <c r="A146">
        <v>34122</v>
      </c>
      <c r="B146">
        <v>121.1953</v>
      </c>
      <c r="C146">
        <v>1</v>
      </c>
      <c r="D146" s="13">
        <v>772620.04</v>
      </c>
      <c r="E146" s="13">
        <v>208494.34</v>
      </c>
      <c r="F146" s="13">
        <v>564125.69999999995</v>
      </c>
      <c r="G146" s="13">
        <v>416724.39</v>
      </c>
      <c r="H146" s="13">
        <v>469219.87</v>
      </c>
      <c r="I146" s="13">
        <v>3153.9591999999998</v>
      </c>
      <c r="J146" s="13">
        <v>564125.69999999995</v>
      </c>
      <c r="L146" s="14">
        <v>564126</v>
      </c>
      <c r="M146" s="14">
        <v>49976</v>
      </c>
      <c r="N146" s="39">
        <v>514150</v>
      </c>
      <c r="O146" s="14">
        <v>42846</v>
      </c>
    </row>
    <row r="147" spans="1:15" x14ac:dyDescent="0.2">
      <c r="A147">
        <v>34124</v>
      </c>
      <c r="B147" s="13">
        <v>1398.828</v>
      </c>
      <c r="C147">
        <v>1</v>
      </c>
      <c r="D147" s="13">
        <v>8917528.5</v>
      </c>
      <c r="E147" s="13">
        <v>3077702.79</v>
      </c>
      <c r="F147" s="13">
        <v>5839825.71</v>
      </c>
      <c r="G147" s="13">
        <v>4693203.33</v>
      </c>
      <c r="H147" s="13">
        <v>4904779.21</v>
      </c>
      <c r="I147" s="13">
        <v>3184.1127000000001</v>
      </c>
      <c r="J147" s="13">
        <v>5839825.71</v>
      </c>
      <c r="L147" s="14">
        <v>5839826</v>
      </c>
      <c r="M147" s="14">
        <v>581148</v>
      </c>
      <c r="N147" s="39">
        <v>5258678</v>
      </c>
      <c r="O147" s="14">
        <v>438221</v>
      </c>
    </row>
    <row r="148" spans="1:15" x14ac:dyDescent="0.2">
      <c r="A148">
        <v>35092</v>
      </c>
      <c r="B148">
        <v>992.62549999999999</v>
      </c>
      <c r="C148">
        <v>1</v>
      </c>
      <c r="D148" s="13">
        <v>6327987.5599999996</v>
      </c>
      <c r="E148" s="13">
        <v>1857824.22</v>
      </c>
      <c r="F148" s="13">
        <v>4470163.34</v>
      </c>
      <c r="G148" s="13">
        <v>3760570.64</v>
      </c>
      <c r="H148" s="13">
        <v>4498330.42</v>
      </c>
      <c r="I148" s="13">
        <v>3807.1848</v>
      </c>
      <c r="J148" s="13">
        <v>4470163.34</v>
      </c>
      <c r="L148" s="14">
        <v>4470163</v>
      </c>
      <c r="M148" s="14">
        <v>376963</v>
      </c>
      <c r="N148" s="39">
        <v>4093200</v>
      </c>
      <c r="O148" s="14">
        <v>341098</v>
      </c>
    </row>
    <row r="149" spans="1:15" x14ac:dyDescent="0.2">
      <c r="A149">
        <v>35093</v>
      </c>
      <c r="B149">
        <v>587.16909999999996</v>
      </c>
      <c r="C149">
        <v>1</v>
      </c>
      <c r="D149" s="13">
        <v>3743203.01</v>
      </c>
      <c r="E149" s="13">
        <v>1973022.29</v>
      </c>
      <c r="F149" s="13">
        <v>1770180.72</v>
      </c>
      <c r="G149" s="13">
        <v>1510327.29</v>
      </c>
      <c r="H149" s="13">
        <v>1484395.82</v>
      </c>
      <c r="I149" s="13">
        <v>2096.1658000000002</v>
      </c>
      <c r="J149" s="13">
        <v>1770180.72</v>
      </c>
      <c r="L149" s="14">
        <v>1770181</v>
      </c>
      <c r="M149" s="14">
        <v>239728</v>
      </c>
      <c r="N149" s="39">
        <v>1530453</v>
      </c>
      <c r="O149" s="14">
        <v>120537</v>
      </c>
    </row>
    <row r="150" spans="1:15" x14ac:dyDescent="0.2">
      <c r="A150">
        <v>35094</v>
      </c>
      <c r="B150">
        <v>497.76130000000001</v>
      </c>
      <c r="C150">
        <v>1</v>
      </c>
      <c r="D150" s="13">
        <v>3173228.29</v>
      </c>
      <c r="E150" s="13">
        <v>919422.5</v>
      </c>
      <c r="F150" s="13">
        <v>2253805.79</v>
      </c>
      <c r="G150" s="13">
        <v>1839645.86</v>
      </c>
      <c r="H150" s="13">
        <v>1936085.65</v>
      </c>
      <c r="I150" s="13">
        <v>3084.5243999999998</v>
      </c>
      <c r="J150" s="13">
        <v>2253805.79</v>
      </c>
      <c r="L150" s="14">
        <v>2253806</v>
      </c>
      <c r="M150" s="14">
        <v>186103</v>
      </c>
      <c r="N150" s="39">
        <v>2067703</v>
      </c>
      <c r="O150" s="14">
        <v>172308</v>
      </c>
    </row>
    <row r="151" spans="1:15" x14ac:dyDescent="0.2">
      <c r="A151">
        <v>35097</v>
      </c>
      <c r="B151">
        <v>391.6696</v>
      </c>
      <c r="C151">
        <v>1</v>
      </c>
      <c r="D151" s="13">
        <v>2496893.7000000002</v>
      </c>
      <c r="E151" s="13">
        <v>576603.36</v>
      </c>
      <c r="F151" s="13">
        <v>1920290.34</v>
      </c>
      <c r="G151" s="13">
        <v>1418268.83</v>
      </c>
      <c r="H151" s="13">
        <v>1454500.78</v>
      </c>
      <c r="I151" s="13">
        <v>3396.6909999999998</v>
      </c>
      <c r="J151" s="13">
        <v>1920290.34</v>
      </c>
      <c r="L151" s="14">
        <v>1920290</v>
      </c>
      <c r="M151" s="14">
        <v>131956</v>
      </c>
      <c r="N151" s="39">
        <v>1788334</v>
      </c>
      <c r="O151" s="14">
        <v>149027</v>
      </c>
    </row>
    <row r="152" spans="1:15" x14ac:dyDescent="0.2">
      <c r="A152">
        <v>35098</v>
      </c>
      <c r="B152">
        <v>828.47460000000001</v>
      </c>
      <c r="C152">
        <v>1</v>
      </c>
      <c r="D152" s="13">
        <v>5281525.58</v>
      </c>
      <c r="E152" s="13">
        <v>1767345.18</v>
      </c>
      <c r="F152" s="13">
        <v>3514180.4</v>
      </c>
      <c r="G152" s="13">
        <v>3003325.18</v>
      </c>
      <c r="H152" s="13">
        <v>3052421.23</v>
      </c>
      <c r="I152" s="13">
        <v>3108.1776</v>
      </c>
      <c r="J152" s="13">
        <v>3514180.4</v>
      </c>
      <c r="L152" s="14">
        <v>3514180</v>
      </c>
      <c r="M152" s="14">
        <v>304300</v>
      </c>
      <c r="N152" s="39">
        <v>3209880</v>
      </c>
      <c r="O152" s="14">
        <v>267489</v>
      </c>
    </row>
    <row r="153" spans="1:15" x14ac:dyDescent="0.2">
      <c r="A153">
        <v>35099</v>
      </c>
      <c r="B153">
        <v>252.5883</v>
      </c>
      <c r="C153">
        <v>1</v>
      </c>
      <c r="D153" s="13">
        <v>1610250.41</v>
      </c>
      <c r="E153" s="13">
        <v>659152.71</v>
      </c>
      <c r="F153" s="13">
        <v>951097.7</v>
      </c>
      <c r="G153" s="13">
        <v>1395285.46</v>
      </c>
      <c r="H153" s="13">
        <v>1463586.89</v>
      </c>
      <c r="I153" s="13">
        <v>3687.0412999999999</v>
      </c>
      <c r="J153" s="13">
        <v>1463586.89</v>
      </c>
      <c r="K153" t="s">
        <v>763</v>
      </c>
      <c r="L153" s="14">
        <v>1463587</v>
      </c>
      <c r="M153" s="14">
        <v>101397</v>
      </c>
      <c r="N153" s="39">
        <v>1362190</v>
      </c>
      <c r="O153" s="14">
        <v>113515</v>
      </c>
    </row>
    <row r="154" spans="1:15" x14ac:dyDescent="0.2">
      <c r="A154">
        <v>35102</v>
      </c>
      <c r="B154" s="13">
        <v>2059.2683999999999</v>
      </c>
      <c r="C154">
        <v>1</v>
      </c>
      <c r="D154" s="13">
        <v>13127836.050000001</v>
      </c>
      <c r="E154" s="13">
        <v>4076292.4</v>
      </c>
      <c r="F154" s="13">
        <v>9051543.6500000004</v>
      </c>
      <c r="G154" s="13">
        <v>6209379.4299999997</v>
      </c>
      <c r="H154" s="13">
        <v>6601846.7000000002</v>
      </c>
      <c r="I154" s="13">
        <v>3020.5576000000001</v>
      </c>
      <c r="J154" s="13">
        <v>9051543.6500000004</v>
      </c>
      <c r="L154" s="14">
        <v>9051544</v>
      </c>
      <c r="M154" s="14">
        <v>791119</v>
      </c>
      <c r="N154" s="39">
        <v>8260425</v>
      </c>
      <c r="O154" s="14">
        <v>688367</v>
      </c>
    </row>
    <row r="155" spans="1:15" x14ac:dyDescent="0.2">
      <c r="A155">
        <v>36123</v>
      </c>
      <c r="B155">
        <v>172.09059999999999</v>
      </c>
      <c r="C155">
        <v>1.0920000000000001</v>
      </c>
      <c r="D155" s="13">
        <v>1198008.71</v>
      </c>
      <c r="E155" s="13">
        <v>785228.13</v>
      </c>
      <c r="F155" s="13">
        <v>412780.58</v>
      </c>
      <c r="G155" s="13">
        <v>531638.81000000006</v>
      </c>
      <c r="H155" s="13">
        <v>548665.38</v>
      </c>
      <c r="I155" s="13">
        <v>2515.7379000000001</v>
      </c>
      <c r="J155" s="13">
        <v>599142.6</v>
      </c>
      <c r="K155" t="s">
        <v>763</v>
      </c>
      <c r="L155" s="14">
        <v>599143</v>
      </c>
      <c r="M155" s="14">
        <v>73976</v>
      </c>
      <c r="N155" s="39">
        <v>525167</v>
      </c>
      <c r="O155" s="14">
        <v>43763</v>
      </c>
    </row>
    <row r="156" spans="1:15" x14ac:dyDescent="0.2">
      <c r="A156">
        <v>36126</v>
      </c>
      <c r="B156" s="13">
        <v>3071.3485000000001</v>
      </c>
      <c r="C156">
        <v>1.0920000000000001</v>
      </c>
      <c r="D156" s="13">
        <v>21381192.579999998</v>
      </c>
      <c r="E156" s="13">
        <v>10646606.83</v>
      </c>
      <c r="F156" s="13">
        <v>10734585.75</v>
      </c>
      <c r="G156" s="13">
        <v>9480732.6699999999</v>
      </c>
      <c r="H156" s="13">
        <v>9345833.4100000001</v>
      </c>
      <c r="I156" s="13">
        <v>2780.2022000000002</v>
      </c>
      <c r="J156" s="13">
        <v>10734585.75</v>
      </c>
      <c r="L156" s="14">
        <v>10734586</v>
      </c>
      <c r="M156" s="14">
        <v>1328186</v>
      </c>
      <c r="N156" s="39">
        <v>9406400</v>
      </c>
      <c r="O156" s="14">
        <v>783863</v>
      </c>
    </row>
    <row r="157" spans="1:15" x14ac:dyDescent="0.2">
      <c r="A157">
        <v>36131</v>
      </c>
      <c r="B157" s="13">
        <v>3204.3103999999998</v>
      </c>
      <c r="C157">
        <v>1.0920000000000001</v>
      </c>
      <c r="D157" s="13">
        <v>22306806.850000001</v>
      </c>
      <c r="E157" s="13">
        <v>8985467.7300000004</v>
      </c>
      <c r="F157" s="13">
        <v>13321339.119999999</v>
      </c>
      <c r="G157" s="13">
        <v>5705766.3300000001</v>
      </c>
      <c r="H157" s="13">
        <v>5655872.7599999998</v>
      </c>
      <c r="I157" s="13">
        <v>2132.2662999999998</v>
      </c>
      <c r="J157" s="13">
        <v>13321339.119999999</v>
      </c>
      <c r="L157" s="14">
        <v>13321339</v>
      </c>
      <c r="M157" s="14">
        <v>1376072</v>
      </c>
      <c r="N157" s="39">
        <v>11945267</v>
      </c>
      <c r="O157" s="14">
        <v>995435</v>
      </c>
    </row>
    <row r="158" spans="1:15" x14ac:dyDescent="0.2">
      <c r="A158">
        <v>36133</v>
      </c>
      <c r="B158">
        <v>457.97469999999998</v>
      </c>
      <c r="C158">
        <v>1.0920000000000001</v>
      </c>
      <c r="D158" s="13">
        <v>3188190.87</v>
      </c>
      <c r="E158" s="13">
        <v>1366585.81</v>
      </c>
      <c r="F158" s="13">
        <v>1821605.06</v>
      </c>
      <c r="G158" s="13">
        <v>2026979.56</v>
      </c>
      <c r="H158" s="13">
        <v>2405554.23</v>
      </c>
      <c r="I158" s="13">
        <v>4261.5820999999996</v>
      </c>
      <c r="J158" s="13">
        <v>1951696.78</v>
      </c>
      <c r="K158" t="s">
        <v>763</v>
      </c>
      <c r="L158" s="14">
        <v>1951697</v>
      </c>
      <c r="M158" s="14">
        <v>204807</v>
      </c>
      <c r="N158" s="39">
        <v>1746890</v>
      </c>
      <c r="O158" s="14">
        <v>145574</v>
      </c>
    </row>
    <row r="159" spans="1:15" x14ac:dyDescent="0.2">
      <c r="A159">
        <v>36134</v>
      </c>
      <c r="B159">
        <v>286.66399999999999</v>
      </c>
      <c r="C159">
        <v>1.0920000000000001</v>
      </c>
      <c r="D159" s="13">
        <v>1995611.44</v>
      </c>
      <c r="E159" s="13">
        <v>805071.86</v>
      </c>
      <c r="F159" s="13">
        <v>1190539.58</v>
      </c>
      <c r="G159" s="13">
        <v>996700.55</v>
      </c>
      <c r="H159" s="13">
        <v>1016856.61</v>
      </c>
      <c r="I159" s="13">
        <v>3109.8683999999998</v>
      </c>
      <c r="J159" s="13">
        <v>1190539.58</v>
      </c>
      <c r="L159" s="14">
        <v>1190540</v>
      </c>
      <c r="M159" s="14">
        <v>135483</v>
      </c>
      <c r="N159" s="39">
        <v>1055057</v>
      </c>
      <c r="O159" s="14">
        <v>87921</v>
      </c>
    </row>
    <row r="160" spans="1:15" x14ac:dyDescent="0.2">
      <c r="A160">
        <v>36135</v>
      </c>
      <c r="B160">
        <v>106.75709999999999</v>
      </c>
      <c r="C160">
        <v>1.0920000000000001</v>
      </c>
      <c r="D160" s="13">
        <v>743189.55</v>
      </c>
      <c r="E160" s="13">
        <v>374440.01</v>
      </c>
      <c r="F160" s="13">
        <v>368749.54</v>
      </c>
      <c r="G160" s="13">
        <v>254852.55</v>
      </c>
      <c r="H160" s="13">
        <v>239709.21</v>
      </c>
      <c r="I160" s="13">
        <v>2358.6199000000001</v>
      </c>
      <c r="J160" s="13">
        <v>368749.54</v>
      </c>
      <c r="L160" s="14">
        <v>368750</v>
      </c>
      <c r="M160" s="14">
        <v>44073</v>
      </c>
      <c r="N160" s="39">
        <v>324677</v>
      </c>
      <c r="O160" s="14">
        <v>27056</v>
      </c>
    </row>
    <row r="161" spans="1:15" x14ac:dyDescent="0.2">
      <c r="A161">
        <v>36136</v>
      </c>
      <c r="B161" s="13">
        <v>2129.7305000000001</v>
      </c>
      <c r="C161">
        <v>1.0920000000000001</v>
      </c>
      <c r="D161" s="13">
        <v>14826118.880000001</v>
      </c>
      <c r="E161" s="13">
        <v>5279652.3</v>
      </c>
      <c r="F161" s="13">
        <v>9546466.5800000001</v>
      </c>
      <c r="G161" s="13">
        <v>5463121.5899999999</v>
      </c>
      <c r="H161" s="13">
        <v>5873578.3300000001</v>
      </c>
      <c r="I161" s="13">
        <v>2707.8126999999999</v>
      </c>
      <c r="J161" s="13">
        <v>9546466.5800000001</v>
      </c>
      <c r="L161" s="14">
        <v>9546467</v>
      </c>
      <c r="M161" s="14">
        <v>900337</v>
      </c>
      <c r="N161" s="39">
        <v>8646130</v>
      </c>
      <c r="O161" s="14">
        <v>720508</v>
      </c>
    </row>
    <row r="162" spans="1:15" x14ac:dyDescent="0.2">
      <c r="A162">
        <v>36137</v>
      </c>
      <c r="B162" s="13">
        <v>1995.0268000000001</v>
      </c>
      <c r="C162">
        <v>1.0920000000000001</v>
      </c>
      <c r="D162" s="13">
        <v>13888379.07</v>
      </c>
      <c r="E162" s="13">
        <v>5202997.2699999996</v>
      </c>
      <c r="F162" s="13">
        <v>8685381.8000000007</v>
      </c>
      <c r="G162" s="13">
        <v>5203286.16</v>
      </c>
      <c r="H162" s="13">
        <v>5730611.9900000002</v>
      </c>
      <c r="I162" s="13">
        <v>2999.3456000000001</v>
      </c>
      <c r="J162" s="13">
        <v>8685381.8000000007</v>
      </c>
      <c r="L162" s="14">
        <v>8685382</v>
      </c>
      <c r="M162" s="14">
        <v>851309</v>
      </c>
      <c r="N162" s="39">
        <v>7834073</v>
      </c>
      <c r="O162" s="14">
        <v>652837</v>
      </c>
    </row>
    <row r="163" spans="1:15" x14ac:dyDescent="0.2">
      <c r="A163">
        <v>36138</v>
      </c>
      <c r="B163">
        <v>497.61669999999998</v>
      </c>
      <c r="C163">
        <v>1.0920000000000001</v>
      </c>
      <c r="D163" s="13">
        <v>3464158.66</v>
      </c>
      <c r="E163" s="13">
        <v>1357709.26</v>
      </c>
      <c r="F163" s="13">
        <v>2106449.4</v>
      </c>
      <c r="G163" s="13">
        <v>1166337.19</v>
      </c>
      <c r="H163" s="13">
        <v>1263630.92</v>
      </c>
      <c r="I163" s="13">
        <v>3131.3859000000002</v>
      </c>
      <c r="J163" s="13">
        <v>2106449.4</v>
      </c>
      <c r="L163" s="14">
        <v>2106449</v>
      </c>
      <c r="M163" s="14">
        <v>214739</v>
      </c>
      <c r="N163" s="39">
        <v>1891710</v>
      </c>
      <c r="O163" s="14">
        <v>157642</v>
      </c>
    </row>
    <row r="164" spans="1:15" x14ac:dyDescent="0.2">
      <c r="A164">
        <v>36139</v>
      </c>
      <c r="B164" s="13">
        <v>3730.1435000000001</v>
      </c>
      <c r="C164">
        <v>1.0920000000000001</v>
      </c>
      <c r="D164" s="13">
        <v>25967393.98</v>
      </c>
      <c r="E164" s="13">
        <v>20423878.719999999</v>
      </c>
      <c r="F164" s="13">
        <v>5543515.2599999998</v>
      </c>
      <c r="G164" s="13">
        <v>3857217.09</v>
      </c>
      <c r="H164" s="13">
        <v>3980450.48</v>
      </c>
      <c r="I164" s="13">
        <v>1098.8885</v>
      </c>
      <c r="J164" s="13">
        <v>5543515.2599999998</v>
      </c>
      <c r="L164" s="14">
        <v>5543515</v>
      </c>
      <c r="M164" s="14">
        <v>1591706</v>
      </c>
      <c r="N164" s="39">
        <v>3951809</v>
      </c>
      <c r="O164" s="14">
        <v>329313</v>
      </c>
    </row>
    <row r="165" spans="1:15" x14ac:dyDescent="0.2">
      <c r="A165">
        <v>37037</v>
      </c>
      <c r="B165" s="13">
        <v>1834.5933</v>
      </c>
      <c r="C165">
        <v>1.0920000000000001</v>
      </c>
      <c r="D165" s="13">
        <v>12771521.26</v>
      </c>
      <c r="E165" s="13">
        <v>5203719.91</v>
      </c>
      <c r="F165" s="13">
        <v>7567801.3499999996</v>
      </c>
      <c r="G165" s="13">
        <v>5418462.04</v>
      </c>
      <c r="H165" s="13">
        <v>5791507.0499999998</v>
      </c>
      <c r="I165" s="13">
        <v>3140.2305000000001</v>
      </c>
      <c r="J165" s="13">
        <v>7567801.3499999996</v>
      </c>
      <c r="K165" t="s">
        <v>764</v>
      </c>
      <c r="L165" s="14">
        <v>7558961</v>
      </c>
      <c r="M165" s="14">
        <v>758040</v>
      </c>
      <c r="N165" s="39">
        <v>6800921</v>
      </c>
      <c r="O165" s="14">
        <v>558638</v>
      </c>
    </row>
    <row r="166" spans="1:15" x14ac:dyDescent="0.2">
      <c r="A166">
        <v>37039</v>
      </c>
      <c r="B166">
        <v>905.98760000000004</v>
      </c>
      <c r="C166">
        <v>1</v>
      </c>
      <c r="D166" s="13">
        <v>5775670.9500000002</v>
      </c>
      <c r="E166" s="13">
        <v>3695348.6</v>
      </c>
      <c r="F166" s="13">
        <v>2080322.35</v>
      </c>
      <c r="G166" s="13">
        <v>2466447.86</v>
      </c>
      <c r="H166" s="13">
        <v>2525951.92</v>
      </c>
      <c r="I166" s="13">
        <v>2285.7312000000002</v>
      </c>
      <c r="J166" s="13">
        <v>2080322.35</v>
      </c>
      <c r="L166" s="14">
        <v>2080322</v>
      </c>
      <c r="M166" s="14">
        <v>373838</v>
      </c>
      <c r="N166" s="39">
        <v>1706484</v>
      </c>
      <c r="O166" s="14">
        <v>142206</v>
      </c>
    </row>
    <row r="167" spans="1:15" x14ac:dyDescent="0.2">
      <c r="A167">
        <v>38044</v>
      </c>
      <c r="B167">
        <v>324.19110000000001</v>
      </c>
      <c r="C167">
        <v>1.006</v>
      </c>
      <c r="D167" s="13">
        <v>2079118.57</v>
      </c>
      <c r="E167" s="13">
        <v>875030.38</v>
      </c>
      <c r="F167" s="13">
        <v>1204088.19</v>
      </c>
      <c r="G167" s="13">
        <v>1304844.57</v>
      </c>
      <c r="H167" s="13">
        <v>1388141.4</v>
      </c>
      <c r="I167" s="13">
        <v>3836.0488999999998</v>
      </c>
      <c r="J167" s="13">
        <v>1396470.25</v>
      </c>
      <c r="K167" t="s">
        <v>763</v>
      </c>
      <c r="L167" s="14">
        <v>1396470</v>
      </c>
      <c r="M167" s="14">
        <v>144158</v>
      </c>
      <c r="N167" s="39">
        <v>1252312</v>
      </c>
      <c r="O167" s="14">
        <v>104359</v>
      </c>
    </row>
    <row r="168" spans="1:15" x14ac:dyDescent="0.2">
      <c r="A168">
        <v>38045</v>
      </c>
      <c r="B168">
        <v>366</v>
      </c>
      <c r="C168">
        <v>1.006</v>
      </c>
      <c r="D168" s="13">
        <v>2347249.5</v>
      </c>
      <c r="E168" s="13">
        <v>799328.65</v>
      </c>
      <c r="F168" s="13">
        <v>1547920.85</v>
      </c>
      <c r="G168" s="13">
        <v>1338183.6399999999</v>
      </c>
      <c r="H168" s="13">
        <v>1601613.74</v>
      </c>
      <c r="I168" s="13">
        <v>4573.2557999999999</v>
      </c>
      <c r="J168" s="13">
        <v>1673811.62</v>
      </c>
      <c r="K168" t="s">
        <v>763</v>
      </c>
      <c r="L168" s="14">
        <v>1673812</v>
      </c>
      <c r="M168" s="14">
        <v>166949</v>
      </c>
      <c r="N168" s="39">
        <v>1506863</v>
      </c>
      <c r="O168" s="14">
        <v>125572</v>
      </c>
    </row>
    <row r="169" spans="1:15" x14ac:dyDescent="0.2">
      <c r="A169">
        <v>38046</v>
      </c>
      <c r="B169">
        <v>467.54379999999998</v>
      </c>
      <c r="C169">
        <v>1.006</v>
      </c>
      <c r="D169" s="13">
        <v>2998475.28</v>
      </c>
      <c r="E169" s="13">
        <v>1254507.5900000001</v>
      </c>
      <c r="F169" s="13">
        <v>1743967.69</v>
      </c>
      <c r="G169" s="13">
        <v>1743094.48</v>
      </c>
      <c r="H169" s="13">
        <v>1730564.64</v>
      </c>
      <c r="I169" s="13">
        <v>3462.2752999999998</v>
      </c>
      <c r="J169" s="13">
        <v>1743967.69</v>
      </c>
      <c r="L169" s="14">
        <v>1743968</v>
      </c>
      <c r="M169" s="14">
        <v>199099</v>
      </c>
      <c r="N169" s="39">
        <v>1544869</v>
      </c>
      <c r="O169" s="14">
        <v>128738</v>
      </c>
    </row>
    <row r="170" spans="1:15" x14ac:dyDescent="0.2">
      <c r="A170">
        <v>39133</v>
      </c>
      <c r="B170" s="13">
        <v>4561.1194999999998</v>
      </c>
      <c r="C170">
        <v>1.0309999999999999</v>
      </c>
      <c r="D170" s="13">
        <v>29978528.050000001</v>
      </c>
      <c r="E170" s="13">
        <v>9057928.9399999995</v>
      </c>
      <c r="F170" s="13">
        <v>20920599.109999999</v>
      </c>
      <c r="G170" s="13">
        <v>8763262.2599999998</v>
      </c>
      <c r="H170" s="13">
        <v>9973398.3399999999</v>
      </c>
      <c r="I170" s="13">
        <v>2842.66</v>
      </c>
      <c r="J170" s="13">
        <v>20920599.109999999</v>
      </c>
      <c r="L170" s="14">
        <v>20920599</v>
      </c>
      <c r="M170" s="14">
        <v>2022439</v>
      </c>
      <c r="N170" s="39">
        <v>18898160</v>
      </c>
      <c r="O170" s="14">
        <v>1574841</v>
      </c>
    </row>
    <row r="171" spans="1:15" x14ac:dyDescent="0.2">
      <c r="A171">
        <v>39134</v>
      </c>
      <c r="B171" s="13">
        <v>4947.9402</v>
      </c>
      <c r="C171">
        <v>1.0309999999999999</v>
      </c>
      <c r="D171" s="13">
        <v>32520955.460000001</v>
      </c>
      <c r="E171" s="13">
        <v>7752773.4400000004</v>
      </c>
      <c r="F171" s="13">
        <v>24768182.02</v>
      </c>
      <c r="G171" s="13">
        <v>8847327.2100000009</v>
      </c>
      <c r="H171" s="13">
        <v>9668122.0099999998</v>
      </c>
      <c r="I171" s="13">
        <v>2921.9508999999998</v>
      </c>
      <c r="J171" s="13">
        <v>24768182.02</v>
      </c>
      <c r="L171" s="14">
        <v>24768182</v>
      </c>
      <c r="M171" s="14">
        <v>2277434</v>
      </c>
      <c r="N171" s="39">
        <v>22490748</v>
      </c>
      <c r="O171" s="14">
        <v>1874222</v>
      </c>
    </row>
    <row r="172" spans="1:15" x14ac:dyDescent="0.2">
      <c r="A172">
        <v>39135</v>
      </c>
      <c r="B172">
        <v>724.31709999999998</v>
      </c>
      <c r="C172">
        <v>1.0309999999999999</v>
      </c>
      <c r="D172" s="13">
        <v>4760664.68</v>
      </c>
      <c r="E172" s="13">
        <v>1828242.58</v>
      </c>
      <c r="F172" s="13">
        <v>2932422.1</v>
      </c>
      <c r="G172" s="13">
        <v>2356611.86</v>
      </c>
      <c r="H172" s="13">
        <v>2591240.1</v>
      </c>
      <c r="I172" s="13">
        <v>2977.4802</v>
      </c>
      <c r="J172" s="13">
        <v>2932422.1</v>
      </c>
      <c r="L172" s="14">
        <v>2932422</v>
      </c>
      <c r="M172" s="14">
        <v>312386</v>
      </c>
      <c r="N172" s="39">
        <v>2620036</v>
      </c>
      <c r="O172" s="14">
        <v>218337</v>
      </c>
    </row>
    <row r="173" spans="1:15" x14ac:dyDescent="0.2">
      <c r="A173">
        <v>39136</v>
      </c>
      <c r="B173">
        <v>263.09780000000001</v>
      </c>
      <c r="C173">
        <v>1.0309999999999999</v>
      </c>
      <c r="D173" s="13">
        <v>1729243.18</v>
      </c>
      <c r="E173" s="13">
        <v>653338.30000000005</v>
      </c>
      <c r="F173" s="13">
        <v>1075904.8799999999</v>
      </c>
      <c r="G173" s="13">
        <v>1099588.68</v>
      </c>
      <c r="H173" s="13">
        <v>1127077.24</v>
      </c>
      <c r="I173" s="13">
        <v>4026.0819999999999</v>
      </c>
      <c r="J173" s="13">
        <v>1162016.6299999999</v>
      </c>
      <c r="K173" t="s">
        <v>763</v>
      </c>
      <c r="L173" s="14">
        <v>1162017</v>
      </c>
      <c r="M173" s="14">
        <v>120737</v>
      </c>
      <c r="N173" s="39">
        <v>1041280</v>
      </c>
      <c r="O173" s="14">
        <v>86773</v>
      </c>
    </row>
    <row r="174" spans="1:15" x14ac:dyDescent="0.2">
      <c r="A174">
        <v>39137</v>
      </c>
      <c r="B174" s="13">
        <v>1293.3305</v>
      </c>
      <c r="C174">
        <v>1.0309999999999999</v>
      </c>
      <c r="D174" s="13">
        <v>8500576.3800000008</v>
      </c>
      <c r="E174" s="13">
        <v>4320226.74</v>
      </c>
      <c r="F174" s="13">
        <v>4180349.64</v>
      </c>
      <c r="G174" s="13">
        <v>2044744.98</v>
      </c>
      <c r="H174" s="13">
        <v>2125206.11</v>
      </c>
      <c r="I174" s="13">
        <v>1864.7764</v>
      </c>
      <c r="J174" s="13">
        <v>4180349.64</v>
      </c>
      <c r="L174" s="14">
        <v>4180350</v>
      </c>
      <c r="M174" s="14">
        <v>595122</v>
      </c>
      <c r="N174" s="39">
        <v>3585228</v>
      </c>
      <c r="O174" s="14">
        <v>298767</v>
      </c>
    </row>
    <row r="175" spans="1:15" x14ac:dyDescent="0.2">
      <c r="A175">
        <v>39139</v>
      </c>
      <c r="B175" s="13">
        <v>2299.7927</v>
      </c>
      <c r="C175">
        <v>1.0309999999999999</v>
      </c>
      <c r="D175" s="13">
        <v>15115674.99</v>
      </c>
      <c r="E175" s="13">
        <v>5607163.6200000001</v>
      </c>
      <c r="F175" s="13">
        <v>9508511.3699999992</v>
      </c>
      <c r="G175" s="13">
        <v>3704179.43</v>
      </c>
      <c r="H175" s="13">
        <v>3914567.6800000002</v>
      </c>
      <c r="I175" s="13">
        <v>2138.3642</v>
      </c>
      <c r="J175" s="13">
        <v>9508511.3699999992</v>
      </c>
      <c r="L175" s="14">
        <v>9508511</v>
      </c>
      <c r="M175" s="14">
        <v>1066835</v>
      </c>
      <c r="N175" s="39">
        <v>8441676</v>
      </c>
      <c r="O175" s="14">
        <v>703470</v>
      </c>
    </row>
    <row r="176" spans="1:15" x14ac:dyDescent="0.2">
      <c r="A176">
        <v>39141</v>
      </c>
      <c r="B176" s="13">
        <v>25667.534299999999</v>
      </c>
      <c r="C176">
        <v>1.0309999999999999</v>
      </c>
      <c r="D176" s="13">
        <v>168703077.63</v>
      </c>
      <c r="E176" s="13">
        <v>98816874.930000007</v>
      </c>
      <c r="F176" s="13">
        <v>69886202.700000003</v>
      </c>
      <c r="G176" s="13">
        <v>35839994.020000003</v>
      </c>
      <c r="H176" s="13">
        <v>36565663.799999997</v>
      </c>
      <c r="I176" s="13">
        <v>1606.7526</v>
      </c>
      <c r="J176" s="13">
        <v>69886202.700000003</v>
      </c>
      <c r="L176" s="14">
        <v>69886203</v>
      </c>
      <c r="M176" s="14">
        <v>10301045</v>
      </c>
      <c r="N176" s="39">
        <v>59585158</v>
      </c>
      <c r="O176" s="14">
        <v>4965400</v>
      </c>
    </row>
    <row r="177" spans="1:15" x14ac:dyDescent="0.2">
      <c r="A177">
        <v>39142</v>
      </c>
      <c r="B177" s="13">
        <v>1183.7756999999999</v>
      </c>
      <c r="C177">
        <v>1.0309999999999999</v>
      </c>
      <c r="D177" s="13">
        <v>7780513.7599999998</v>
      </c>
      <c r="E177" s="13">
        <v>2085518.6</v>
      </c>
      <c r="F177" s="13">
        <v>5694995.1600000001</v>
      </c>
      <c r="G177" s="13">
        <v>3491381.13</v>
      </c>
      <c r="H177" s="13">
        <v>3334212.12</v>
      </c>
      <c r="I177" s="13">
        <v>2986.4612000000002</v>
      </c>
      <c r="J177" s="13">
        <v>5694995.1600000001</v>
      </c>
      <c r="L177" s="14">
        <v>5694995</v>
      </c>
      <c r="M177" s="14">
        <v>552895</v>
      </c>
      <c r="N177" s="39">
        <v>5142100</v>
      </c>
      <c r="O177" s="14">
        <v>428507</v>
      </c>
    </row>
    <row r="178" spans="1:15" x14ac:dyDescent="0.2">
      <c r="A178">
        <v>40100</v>
      </c>
      <c r="B178">
        <v>121.50109999999999</v>
      </c>
      <c r="C178">
        <v>1</v>
      </c>
      <c r="D178" s="13">
        <v>774569.51</v>
      </c>
      <c r="E178" s="13">
        <v>490455.44</v>
      </c>
      <c r="F178" s="13">
        <v>284114.07</v>
      </c>
      <c r="G178" s="13">
        <v>892330.96</v>
      </c>
      <c r="H178" s="13">
        <v>967932.16</v>
      </c>
      <c r="I178" s="13">
        <v>4823.7617</v>
      </c>
      <c r="J178" s="13">
        <v>967932.16</v>
      </c>
      <c r="K178" t="s">
        <v>763</v>
      </c>
      <c r="L178" s="14">
        <v>967932</v>
      </c>
      <c r="M178" s="14">
        <v>50336</v>
      </c>
      <c r="N178" s="39">
        <v>917596</v>
      </c>
      <c r="O178" s="14">
        <v>76466</v>
      </c>
    </row>
    <row r="179" spans="1:15" x14ac:dyDescent="0.2">
      <c r="A179">
        <v>40101</v>
      </c>
      <c r="B179">
        <v>54.761899999999997</v>
      </c>
      <c r="C179">
        <v>1</v>
      </c>
      <c r="D179" s="13">
        <v>349107.11</v>
      </c>
      <c r="E179" s="13">
        <v>179094.21</v>
      </c>
      <c r="F179" s="13">
        <v>170012.9</v>
      </c>
      <c r="G179" s="13">
        <v>356648.03</v>
      </c>
      <c r="H179" s="13">
        <v>346120.11</v>
      </c>
      <c r="I179" s="13">
        <v>3949.0351999999998</v>
      </c>
      <c r="J179" s="13">
        <v>356648.03</v>
      </c>
      <c r="K179" t="s">
        <v>763</v>
      </c>
      <c r="L179" s="14">
        <v>356648</v>
      </c>
      <c r="M179" s="14">
        <v>17751</v>
      </c>
      <c r="N179" s="39">
        <v>338897</v>
      </c>
      <c r="O179" s="14">
        <v>28242</v>
      </c>
    </row>
    <row r="180" spans="1:15" x14ac:dyDescent="0.2">
      <c r="A180">
        <v>40103</v>
      </c>
      <c r="B180">
        <v>81.507400000000004</v>
      </c>
      <c r="C180">
        <v>1</v>
      </c>
      <c r="D180" s="13">
        <v>519609.68</v>
      </c>
      <c r="E180" s="13">
        <v>247719.9</v>
      </c>
      <c r="F180" s="13">
        <v>271889.78000000003</v>
      </c>
      <c r="G180" s="13">
        <v>307315.13</v>
      </c>
      <c r="H180" s="13">
        <v>300930.62</v>
      </c>
      <c r="I180" s="13">
        <v>4263.1795000000002</v>
      </c>
      <c r="J180" s="13">
        <v>307315.13</v>
      </c>
      <c r="K180" t="s">
        <v>763</v>
      </c>
      <c r="L180" s="14">
        <v>307315</v>
      </c>
      <c r="M180" s="14">
        <v>33570</v>
      </c>
      <c r="N180" s="39">
        <v>273745</v>
      </c>
      <c r="O180" s="14">
        <v>22812</v>
      </c>
    </row>
    <row r="181" spans="1:15" x14ac:dyDescent="0.2">
      <c r="A181">
        <v>40104</v>
      </c>
      <c r="B181">
        <v>76.439599999999999</v>
      </c>
      <c r="C181">
        <v>1</v>
      </c>
      <c r="D181" s="13">
        <v>487302.45</v>
      </c>
      <c r="E181" s="13">
        <v>180452.75</v>
      </c>
      <c r="F181" s="13">
        <v>306849.7</v>
      </c>
      <c r="G181" s="13">
        <v>306358.75</v>
      </c>
      <c r="H181" s="13">
        <v>293767.58</v>
      </c>
      <c r="I181" s="13">
        <v>4696.1752999999999</v>
      </c>
      <c r="J181" s="13">
        <v>306849.7</v>
      </c>
      <c r="L181" s="14">
        <v>306850</v>
      </c>
      <c r="M181" s="14">
        <v>29503</v>
      </c>
      <c r="N181" s="39">
        <v>277347</v>
      </c>
      <c r="O181" s="14">
        <v>23112</v>
      </c>
    </row>
    <row r="182" spans="1:15" x14ac:dyDescent="0.2">
      <c r="A182">
        <v>40107</v>
      </c>
      <c r="B182" s="13">
        <v>1152.8305</v>
      </c>
      <c r="C182">
        <v>1</v>
      </c>
      <c r="D182" s="13">
        <v>7349294.4400000004</v>
      </c>
      <c r="E182" s="13">
        <v>2958650.92</v>
      </c>
      <c r="F182" s="13">
        <v>4390643.5199999996</v>
      </c>
      <c r="G182" s="13">
        <v>4139005.01</v>
      </c>
      <c r="H182" s="13">
        <v>4104253.31</v>
      </c>
      <c r="I182" s="13">
        <v>3409.4944999999998</v>
      </c>
      <c r="J182" s="13">
        <v>4390643.5199999996</v>
      </c>
      <c r="L182" s="14">
        <v>4390644</v>
      </c>
      <c r="M182" s="14">
        <v>453764</v>
      </c>
      <c r="N182" s="39">
        <v>3936880</v>
      </c>
      <c r="O182" s="14">
        <v>328072</v>
      </c>
    </row>
    <row r="183" spans="1:15" x14ac:dyDescent="0.2">
      <c r="A183">
        <v>41001</v>
      </c>
      <c r="B183">
        <v>100.46559999999999</v>
      </c>
      <c r="C183">
        <v>1</v>
      </c>
      <c r="D183" s="13">
        <v>640468.19999999995</v>
      </c>
      <c r="E183" s="13">
        <v>247795.42</v>
      </c>
      <c r="F183" s="13">
        <v>392672.78</v>
      </c>
      <c r="G183" s="13">
        <v>487856.3</v>
      </c>
      <c r="H183" s="13">
        <v>499676.07</v>
      </c>
      <c r="I183" s="13">
        <v>4804.9749000000002</v>
      </c>
      <c r="J183" s="13">
        <v>499676.07</v>
      </c>
      <c r="K183" t="s">
        <v>763</v>
      </c>
      <c r="L183" s="14">
        <v>499676</v>
      </c>
      <c r="M183" s="14">
        <v>32772</v>
      </c>
      <c r="N183" s="39">
        <v>466904</v>
      </c>
      <c r="O183" s="14">
        <v>38908</v>
      </c>
    </row>
    <row r="184" spans="1:15" x14ac:dyDescent="0.2">
      <c r="A184">
        <v>41002</v>
      </c>
      <c r="B184">
        <v>835.6558</v>
      </c>
      <c r="C184">
        <v>1</v>
      </c>
      <c r="D184" s="13">
        <v>5327305.7300000004</v>
      </c>
      <c r="E184" s="13">
        <v>2409214.0099999998</v>
      </c>
      <c r="F184" s="13">
        <v>2918091.72</v>
      </c>
      <c r="G184" s="13">
        <v>2000380.37</v>
      </c>
      <c r="H184" s="13">
        <v>2466604.8199999998</v>
      </c>
      <c r="I184" s="13">
        <v>2899.7422000000001</v>
      </c>
      <c r="J184" s="13">
        <v>2918091.72</v>
      </c>
      <c r="L184" s="14">
        <v>2918092</v>
      </c>
      <c r="M184" s="14">
        <v>355302</v>
      </c>
      <c r="N184" s="39">
        <v>2562790</v>
      </c>
      <c r="O184" s="14">
        <v>213565</v>
      </c>
    </row>
    <row r="185" spans="1:15" x14ac:dyDescent="0.2">
      <c r="A185">
        <v>41003</v>
      </c>
      <c r="B185">
        <v>214.15899999999999</v>
      </c>
      <c r="C185">
        <v>1</v>
      </c>
      <c r="D185" s="13">
        <v>1365263.63</v>
      </c>
      <c r="E185" s="13">
        <v>667184.06999999995</v>
      </c>
      <c r="F185" s="13">
        <v>698079.56</v>
      </c>
      <c r="G185" s="13">
        <v>854193.58</v>
      </c>
      <c r="H185" s="13">
        <v>1022332.3</v>
      </c>
      <c r="I185" s="13">
        <v>4068.7138</v>
      </c>
      <c r="J185" s="13">
        <v>1022332.3</v>
      </c>
      <c r="K185" t="s">
        <v>763</v>
      </c>
      <c r="L185" s="14">
        <v>1022332</v>
      </c>
      <c r="M185" s="14">
        <v>84152</v>
      </c>
      <c r="N185" s="39">
        <v>938180</v>
      </c>
      <c r="O185" s="14">
        <v>78181</v>
      </c>
    </row>
    <row r="186" spans="1:15" x14ac:dyDescent="0.2">
      <c r="A186">
        <v>41004</v>
      </c>
      <c r="B186">
        <v>153.35890000000001</v>
      </c>
      <c r="C186">
        <v>1</v>
      </c>
      <c r="D186" s="13">
        <v>977662.99</v>
      </c>
      <c r="E186" s="13">
        <v>379394.72</v>
      </c>
      <c r="F186" s="13">
        <v>598268.27</v>
      </c>
      <c r="G186" s="13">
        <v>488763.06</v>
      </c>
      <c r="H186" s="13">
        <v>564279.30000000005</v>
      </c>
      <c r="I186" s="13">
        <v>3983.4704000000002</v>
      </c>
      <c r="J186" s="13">
        <v>598268.27</v>
      </c>
      <c r="L186" s="14">
        <v>598268</v>
      </c>
      <c r="M186" s="14">
        <v>67912</v>
      </c>
      <c r="N186" s="39">
        <v>530356</v>
      </c>
      <c r="O186" s="14">
        <v>44196</v>
      </c>
    </row>
    <row r="187" spans="1:15" x14ac:dyDescent="0.2">
      <c r="A187">
        <v>41005</v>
      </c>
      <c r="B187">
        <v>81.716099999999997</v>
      </c>
      <c r="C187">
        <v>1</v>
      </c>
      <c r="D187" s="13">
        <v>520940.14</v>
      </c>
      <c r="E187" s="13">
        <v>314619.92</v>
      </c>
      <c r="F187" s="13">
        <v>206320.22</v>
      </c>
      <c r="G187" s="13">
        <v>454933.76000000001</v>
      </c>
      <c r="H187" s="13">
        <v>408128.82</v>
      </c>
      <c r="I187" s="13">
        <v>4319.8047999999999</v>
      </c>
      <c r="J187" s="13">
        <v>454933.76000000001</v>
      </c>
      <c r="K187" t="s">
        <v>763</v>
      </c>
      <c r="L187" s="14">
        <v>454934</v>
      </c>
      <c r="M187" s="14">
        <v>29852</v>
      </c>
      <c r="N187" s="39">
        <v>425082</v>
      </c>
      <c r="O187" s="14">
        <v>35423</v>
      </c>
    </row>
    <row r="188" spans="1:15" x14ac:dyDescent="0.2">
      <c r="A188">
        <v>42111</v>
      </c>
      <c r="B188">
        <v>717.49400000000003</v>
      </c>
      <c r="C188">
        <v>1.012</v>
      </c>
      <c r="D188" s="13">
        <v>4628912.54</v>
      </c>
      <c r="E188" s="13">
        <v>1673670.56</v>
      </c>
      <c r="F188" s="13">
        <v>2955241.98</v>
      </c>
      <c r="G188" s="13">
        <v>1743757.44</v>
      </c>
      <c r="H188" s="13">
        <v>1747811.61</v>
      </c>
      <c r="I188" s="13">
        <v>2551.5538000000001</v>
      </c>
      <c r="J188" s="13">
        <v>2955241.98</v>
      </c>
      <c r="L188" s="14">
        <v>2955242</v>
      </c>
      <c r="M188" s="14">
        <v>299658</v>
      </c>
      <c r="N188" s="39">
        <v>2655584</v>
      </c>
      <c r="O188" s="14">
        <v>221298</v>
      </c>
    </row>
    <row r="189" spans="1:15" x14ac:dyDescent="0.2">
      <c r="A189">
        <v>42113</v>
      </c>
      <c r="B189">
        <v>74.7333</v>
      </c>
      <c r="C189">
        <v>1.012</v>
      </c>
      <c r="D189" s="13">
        <v>482141.88</v>
      </c>
      <c r="E189" s="13">
        <v>297947.93</v>
      </c>
      <c r="F189" s="13">
        <v>184193.95</v>
      </c>
      <c r="G189" s="13">
        <v>244776.92</v>
      </c>
      <c r="H189" s="13">
        <v>258817.96</v>
      </c>
      <c r="I189" s="13">
        <v>2780.8141999999998</v>
      </c>
      <c r="J189" s="13">
        <v>261923.78</v>
      </c>
      <c r="K189" t="s">
        <v>763</v>
      </c>
      <c r="L189" s="14">
        <v>261924</v>
      </c>
      <c r="M189" s="14">
        <v>33819</v>
      </c>
      <c r="N189" s="39">
        <v>228105</v>
      </c>
      <c r="O189" s="14">
        <v>19009</v>
      </c>
    </row>
    <row r="190" spans="1:15" x14ac:dyDescent="0.2">
      <c r="A190">
        <v>42117</v>
      </c>
      <c r="B190">
        <v>96.697699999999998</v>
      </c>
      <c r="C190">
        <v>1.012</v>
      </c>
      <c r="D190" s="13">
        <v>623845.21</v>
      </c>
      <c r="E190" s="13">
        <v>382311.41</v>
      </c>
      <c r="F190" s="13">
        <v>241533.8</v>
      </c>
      <c r="G190" s="13">
        <v>832334.24</v>
      </c>
      <c r="H190" s="13">
        <v>770569.63</v>
      </c>
      <c r="I190" s="13">
        <v>4046.8168000000001</v>
      </c>
      <c r="J190" s="13">
        <v>842322.25</v>
      </c>
      <c r="K190" t="s">
        <v>763</v>
      </c>
      <c r="L190" s="14">
        <v>842322</v>
      </c>
      <c r="M190" s="14">
        <v>37783</v>
      </c>
      <c r="N190" s="39">
        <v>804539</v>
      </c>
      <c r="O190" s="14">
        <v>67045</v>
      </c>
    </row>
    <row r="191" spans="1:15" x14ac:dyDescent="0.2">
      <c r="A191">
        <v>42118</v>
      </c>
      <c r="B191">
        <v>143.23099999999999</v>
      </c>
      <c r="C191">
        <v>1.012</v>
      </c>
      <c r="D191" s="13">
        <v>924054.8</v>
      </c>
      <c r="E191" s="13">
        <v>485797.39</v>
      </c>
      <c r="F191" s="13">
        <v>438257.41</v>
      </c>
      <c r="G191" s="13">
        <v>312595.03000000003</v>
      </c>
      <c r="H191" s="13">
        <v>310284.92</v>
      </c>
      <c r="I191" s="13">
        <v>2465.4391999999998</v>
      </c>
      <c r="J191" s="13">
        <v>438257.41</v>
      </c>
      <c r="L191" s="14">
        <v>438257</v>
      </c>
      <c r="M191" s="14">
        <v>56220</v>
      </c>
      <c r="N191" s="39">
        <v>382037</v>
      </c>
      <c r="O191" s="14">
        <v>31837</v>
      </c>
    </row>
    <row r="192" spans="1:15" x14ac:dyDescent="0.2">
      <c r="A192">
        <v>42119</v>
      </c>
      <c r="B192">
        <v>63.572400000000002</v>
      </c>
      <c r="C192">
        <v>1.012</v>
      </c>
      <c r="D192" s="13">
        <v>410137.34</v>
      </c>
      <c r="E192" s="13">
        <v>477506.03</v>
      </c>
      <c r="F192">
        <v>0</v>
      </c>
      <c r="G192" s="13">
        <v>52130.94</v>
      </c>
      <c r="H192" s="13">
        <v>48607.71</v>
      </c>
      <c r="I192">
        <v>898.46489999999994</v>
      </c>
      <c r="J192" s="13">
        <v>52756.51</v>
      </c>
      <c r="K192" t="s">
        <v>763</v>
      </c>
      <c r="L192" s="14">
        <v>52757</v>
      </c>
      <c r="M192" s="14">
        <v>24953</v>
      </c>
      <c r="N192" s="39">
        <v>27804</v>
      </c>
      <c r="O192" s="14">
        <v>2317</v>
      </c>
    </row>
    <row r="193" spans="1:15" x14ac:dyDescent="0.2">
      <c r="A193">
        <v>42121</v>
      </c>
      <c r="B193">
        <v>106.57980000000001</v>
      </c>
      <c r="C193">
        <v>1.012</v>
      </c>
      <c r="D193" s="13">
        <v>687599.58</v>
      </c>
      <c r="E193" s="13">
        <v>368566.86</v>
      </c>
      <c r="F193" s="13">
        <v>319032.71999999997</v>
      </c>
      <c r="G193" s="13">
        <v>426488.99</v>
      </c>
      <c r="H193" s="13">
        <v>405462.36</v>
      </c>
      <c r="I193" s="13">
        <v>3748.5169000000001</v>
      </c>
      <c r="J193" s="13">
        <v>431606.86</v>
      </c>
      <c r="K193" t="s">
        <v>763</v>
      </c>
      <c r="L193" s="14">
        <v>431607</v>
      </c>
      <c r="M193" s="14">
        <v>33315</v>
      </c>
      <c r="N193" s="39">
        <v>398292</v>
      </c>
      <c r="O193" s="14">
        <v>33191</v>
      </c>
    </row>
    <row r="194" spans="1:15" x14ac:dyDescent="0.2">
      <c r="A194">
        <v>42124</v>
      </c>
      <c r="B194" s="13">
        <v>1738.7029</v>
      </c>
      <c r="C194">
        <v>1.012</v>
      </c>
      <c r="D194" s="13">
        <v>11217241.76</v>
      </c>
      <c r="E194" s="13">
        <v>5567797.9900000002</v>
      </c>
      <c r="F194" s="13">
        <v>5649443.7699999996</v>
      </c>
      <c r="G194" s="13">
        <v>4211724.62</v>
      </c>
      <c r="H194" s="13">
        <v>3854113.06</v>
      </c>
      <c r="I194" s="13">
        <v>2300.4967999999999</v>
      </c>
      <c r="J194" s="13">
        <v>5649443.7699999996</v>
      </c>
      <c r="L194" s="14">
        <v>5649444</v>
      </c>
      <c r="M194" s="14">
        <v>750193</v>
      </c>
      <c r="N194" s="39">
        <v>4899251</v>
      </c>
      <c r="O194" s="14">
        <v>408269</v>
      </c>
    </row>
    <row r="195" spans="1:15" x14ac:dyDescent="0.2">
      <c r="A195">
        <v>43001</v>
      </c>
      <c r="B195">
        <v>726.0453</v>
      </c>
      <c r="C195">
        <v>1</v>
      </c>
      <c r="D195" s="13">
        <v>4628538.79</v>
      </c>
      <c r="E195" s="13">
        <v>1456814.4</v>
      </c>
      <c r="F195" s="13">
        <v>3171724.39</v>
      </c>
      <c r="G195" s="13">
        <v>2774118.21</v>
      </c>
      <c r="H195" s="13">
        <v>2952022.96</v>
      </c>
      <c r="I195" s="13">
        <v>3335.7741000000001</v>
      </c>
      <c r="J195" s="13">
        <v>3171724.39</v>
      </c>
      <c r="L195" s="14">
        <v>3171724</v>
      </c>
      <c r="M195" s="14">
        <v>320580</v>
      </c>
      <c r="N195" s="39">
        <v>2851144</v>
      </c>
      <c r="O195" s="14">
        <v>237347</v>
      </c>
    </row>
    <row r="196" spans="1:15" x14ac:dyDescent="0.2">
      <c r="A196">
        <v>43002</v>
      </c>
      <c r="B196">
        <v>326.53039999999999</v>
      </c>
      <c r="C196">
        <v>1</v>
      </c>
      <c r="D196" s="13">
        <v>2081631.3</v>
      </c>
      <c r="E196" s="13">
        <v>942145.12</v>
      </c>
      <c r="F196" s="13">
        <v>1139486.18</v>
      </c>
      <c r="G196" s="13">
        <v>917513.18</v>
      </c>
      <c r="H196" s="13">
        <v>918662.18</v>
      </c>
      <c r="I196" s="13">
        <v>2795.7278000000001</v>
      </c>
      <c r="J196" s="13">
        <v>1139486.18</v>
      </c>
      <c r="L196" s="14">
        <v>1139486</v>
      </c>
      <c r="M196" s="14">
        <v>119977</v>
      </c>
      <c r="N196" s="39">
        <v>1019509</v>
      </c>
      <c r="O196" s="14">
        <v>84959</v>
      </c>
    </row>
    <row r="197" spans="1:15" x14ac:dyDescent="0.2">
      <c r="A197">
        <v>43003</v>
      </c>
      <c r="B197">
        <v>364.64319999999998</v>
      </c>
      <c r="C197">
        <v>1</v>
      </c>
      <c r="D197" s="13">
        <v>2324600.4</v>
      </c>
      <c r="E197" s="13">
        <v>824393.15</v>
      </c>
      <c r="F197" s="13">
        <v>1500207.25</v>
      </c>
      <c r="G197" s="13">
        <v>1373596.81</v>
      </c>
      <c r="H197" s="13">
        <v>1347626.22</v>
      </c>
      <c r="I197" s="13">
        <v>3024.0954999999999</v>
      </c>
      <c r="J197" s="13">
        <v>1500207.25</v>
      </c>
      <c r="L197" s="14">
        <v>1500207</v>
      </c>
      <c r="M197" s="14">
        <v>159853</v>
      </c>
      <c r="N197" s="39">
        <v>1340354</v>
      </c>
      <c r="O197" s="14">
        <v>111695</v>
      </c>
    </row>
    <row r="198" spans="1:15" x14ac:dyDescent="0.2">
      <c r="A198">
        <v>43004</v>
      </c>
      <c r="B198">
        <v>261.83920000000001</v>
      </c>
      <c r="C198">
        <v>1</v>
      </c>
      <c r="D198" s="13">
        <v>1669224.9</v>
      </c>
      <c r="E198" s="13">
        <v>1108645.01</v>
      </c>
      <c r="F198" s="13">
        <v>560579.89</v>
      </c>
      <c r="G198" s="13">
        <v>757986.53</v>
      </c>
      <c r="H198" s="13">
        <v>847097.75</v>
      </c>
      <c r="I198" s="13">
        <v>2229.4475000000002</v>
      </c>
      <c r="J198" s="13">
        <v>847097.75</v>
      </c>
      <c r="K198" t="s">
        <v>763</v>
      </c>
      <c r="L198" s="14">
        <v>847098</v>
      </c>
      <c r="M198" s="14">
        <v>112369</v>
      </c>
      <c r="N198" s="39">
        <v>734729</v>
      </c>
      <c r="O198" s="14">
        <v>61227</v>
      </c>
    </row>
    <row r="199" spans="1:15" x14ac:dyDescent="0.2">
      <c r="A199">
        <v>44078</v>
      </c>
      <c r="B199">
        <v>59.47</v>
      </c>
      <c r="C199">
        <v>1.014</v>
      </c>
      <c r="D199" s="13">
        <v>384428.95</v>
      </c>
      <c r="E199" s="13">
        <v>690063.77</v>
      </c>
      <c r="F199">
        <v>0</v>
      </c>
      <c r="G199" s="13">
        <v>247033.36</v>
      </c>
      <c r="H199" s="13">
        <v>262220.01</v>
      </c>
      <c r="I199" s="13">
        <v>2072.2037</v>
      </c>
      <c r="J199" s="13">
        <v>265891.09000000003</v>
      </c>
      <c r="K199" t="s">
        <v>763</v>
      </c>
      <c r="L199" s="14">
        <v>265891</v>
      </c>
      <c r="M199" s="14">
        <v>24093</v>
      </c>
      <c r="N199" s="39">
        <v>241798</v>
      </c>
      <c r="O199" s="14">
        <v>20150</v>
      </c>
    </row>
    <row r="200" spans="1:15" x14ac:dyDescent="0.2">
      <c r="A200">
        <v>44083</v>
      </c>
      <c r="B200">
        <v>253.80189999999999</v>
      </c>
      <c r="C200">
        <v>1.014</v>
      </c>
      <c r="D200" s="13">
        <v>1640638.93</v>
      </c>
      <c r="E200" s="13">
        <v>1070517.01</v>
      </c>
      <c r="F200" s="13">
        <v>570121.92000000004</v>
      </c>
      <c r="G200" s="13">
        <v>696815.34</v>
      </c>
      <c r="H200" s="13">
        <v>725195.4</v>
      </c>
      <c r="I200" s="13">
        <v>2725.0417000000002</v>
      </c>
      <c r="J200" s="13">
        <v>735348.14</v>
      </c>
      <c r="K200" t="s">
        <v>763</v>
      </c>
      <c r="L200" s="14">
        <v>735348</v>
      </c>
      <c r="M200" s="14">
        <v>116764</v>
      </c>
      <c r="N200" s="39">
        <v>618584</v>
      </c>
      <c r="O200" s="14">
        <v>51548</v>
      </c>
    </row>
    <row r="201" spans="1:15" x14ac:dyDescent="0.2">
      <c r="A201">
        <v>44084</v>
      </c>
      <c r="B201">
        <v>268.78590000000003</v>
      </c>
      <c r="C201">
        <v>1.014</v>
      </c>
      <c r="D201" s="13">
        <v>1737499.25</v>
      </c>
      <c r="E201" s="13">
        <v>1188346.06</v>
      </c>
      <c r="F201" s="13">
        <v>549153.18999999994</v>
      </c>
      <c r="G201" s="13">
        <v>832170.9</v>
      </c>
      <c r="H201" s="13">
        <v>850875.39</v>
      </c>
      <c r="I201" s="13">
        <v>2698.8148999999999</v>
      </c>
      <c r="J201" s="13">
        <v>862787.65</v>
      </c>
      <c r="K201" t="s">
        <v>763</v>
      </c>
      <c r="L201" s="14">
        <v>862788</v>
      </c>
      <c r="M201" s="14">
        <v>120921</v>
      </c>
      <c r="N201" s="39">
        <v>741867</v>
      </c>
      <c r="O201" s="14">
        <v>61821</v>
      </c>
    </row>
    <row r="202" spans="1:15" x14ac:dyDescent="0.2">
      <c r="A202">
        <v>45076</v>
      </c>
      <c r="B202">
        <v>434.012</v>
      </c>
      <c r="C202">
        <v>1.042</v>
      </c>
      <c r="D202" s="13">
        <v>2883033.21</v>
      </c>
      <c r="E202" s="13">
        <v>994705.03</v>
      </c>
      <c r="F202" s="13">
        <v>1888328.18</v>
      </c>
      <c r="G202" s="13">
        <v>1446389.92</v>
      </c>
      <c r="H202" s="13">
        <v>1459219.28</v>
      </c>
      <c r="I202" s="13">
        <v>3434.9340000000002</v>
      </c>
      <c r="J202" s="13">
        <v>1888328.18</v>
      </c>
      <c r="K202" t="s">
        <v>764</v>
      </c>
      <c r="L202" s="14">
        <v>1886968</v>
      </c>
      <c r="M202" s="14">
        <v>181684</v>
      </c>
      <c r="N202" s="39">
        <v>1705284</v>
      </c>
      <c r="O202" s="14">
        <v>140860</v>
      </c>
    </row>
    <row r="203" spans="1:15" x14ac:dyDescent="0.2">
      <c r="A203">
        <v>45077</v>
      </c>
      <c r="B203">
        <v>613.0652</v>
      </c>
      <c r="C203">
        <v>1.042</v>
      </c>
      <c r="D203" s="13">
        <v>4072438.86</v>
      </c>
      <c r="E203" s="13">
        <v>1829904.78</v>
      </c>
      <c r="F203" s="13">
        <v>2242534.08</v>
      </c>
      <c r="G203" s="13">
        <v>2228472.5299999998</v>
      </c>
      <c r="H203" s="13">
        <v>2267144.7200000002</v>
      </c>
      <c r="I203" s="13">
        <v>3487.9366</v>
      </c>
      <c r="J203" s="13">
        <v>2242534.08</v>
      </c>
      <c r="L203" s="14">
        <v>2242534</v>
      </c>
      <c r="M203" s="14">
        <v>279144</v>
      </c>
      <c r="N203" s="39">
        <v>1963390</v>
      </c>
      <c r="O203" s="14">
        <v>163615</v>
      </c>
    </row>
    <row r="204" spans="1:15" x14ac:dyDescent="0.2">
      <c r="A204">
        <v>45078</v>
      </c>
      <c r="B204">
        <v>314.40350000000001</v>
      </c>
      <c r="C204">
        <v>1.042</v>
      </c>
      <c r="D204" s="13">
        <v>2088503.85</v>
      </c>
      <c r="E204" s="13">
        <v>879654.18</v>
      </c>
      <c r="F204" s="13">
        <v>1208849.67</v>
      </c>
      <c r="G204" s="13">
        <v>819876.66</v>
      </c>
      <c r="H204" s="13">
        <v>761494.74</v>
      </c>
      <c r="I204" s="13">
        <v>2797.8490999999999</v>
      </c>
      <c r="J204" s="13">
        <v>1208849.67</v>
      </c>
      <c r="L204" s="14">
        <v>1208850</v>
      </c>
      <c r="M204" s="14">
        <v>117497</v>
      </c>
      <c r="N204" s="39">
        <v>1091353</v>
      </c>
      <c r="O204" s="14">
        <v>90946</v>
      </c>
    </row>
    <row r="205" spans="1:15" x14ac:dyDescent="0.2">
      <c r="A205">
        <v>46128</v>
      </c>
      <c r="B205">
        <v>303.93619999999999</v>
      </c>
      <c r="C205">
        <v>1</v>
      </c>
      <c r="D205" s="13">
        <v>1937593.28</v>
      </c>
      <c r="E205" s="13">
        <v>761607.41</v>
      </c>
      <c r="F205" s="13">
        <v>1175985.8700000001</v>
      </c>
      <c r="G205" s="13">
        <v>1125332.44</v>
      </c>
      <c r="H205" s="13">
        <v>1191445.92</v>
      </c>
      <c r="I205" s="13">
        <v>3715.3154</v>
      </c>
      <c r="J205" s="13">
        <v>1191445.92</v>
      </c>
      <c r="K205" t="s">
        <v>763</v>
      </c>
      <c r="L205" s="14">
        <v>1191446</v>
      </c>
      <c r="M205" s="14">
        <v>132275</v>
      </c>
      <c r="N205" s="39">
        <v>1059171</v>
      </c>
      <c r="O205" s="14">
        <v>88263</v>
      </c>
    </row>
    <row r="206" spans="1:15" x14ac:dyDescent="0.2">
      <c r="A206">
        <v>46130</v>
      </c>
      <c r="B206" s="13">
        <v>1324.2038</v>
      </c>
      <c r="C206">
        <v>1</v>
      </c>
      <c r="D206" s="13">
        <v>8441799.2300000004</v>
      </c>
      <c r="E206" s="13">
        <v>2474186.2000000002</v>
      </c>
      <c r="F206" s="13">
        <v>5967613.0300000003</v>
      </c>
      <c r="G206" s="13">
        <v>4705024.96</v>
      </c>
      <c r="H206" s="13">
        <v>4747638.16</v>
      </c>
      <c r="I206" s="13">
        <v>3346.3404</v>
      </c>
      <c r="J206" s="13">
        <v>5967613.0300000003</v>
      </c>
      <c r="L206" s="14">
        <v>5967613</v>
      </c>
      <c r="M206" s="14">
        <v>545732</v>
      </c>
      <c r="N206" s="39">
        <v>5421881</v>
      </c>
      <c r="O206" s="14">
        <v>451822</v>
      </c>
    </row>
    <row r="207" spans="1:15" x14ac:dyDescent="0.2">
      <c r="A207">
        <v>46131</v>
      </c>
      <c r="B207" s="13">
        <v>1342.623</v>
      </c>
      <c r="C207">
        <v>1</v>
      </c>
      <c r="D207" s="13">
        <v>8559221.6300000008</v>
      </c>
      <c r="E207" s="13">
        <v>2215258.54</v>
      </c>
      <c r="F207" s="13">
        <v>6343963.0899999999</v>
      </c>
      <c r="G207" s="13">
        <v>4103212.56</v>
      </c>
      <c r="H207" s="13">
        <v>4210742.28</v>
      </c>
      <c r="I207" s="13">
        <v>3119.8633</v>
      </c>
      <c r="J207" s="13">
        <v>6343963.0899999999</v>
      </c>
      <c r="L207" s="14">
        <v>6343963</v>
      </c>
      <c r="M207" s="14">
        <v>537509</v>
      </c>
      <c r="N207" s="39">
        <v>5806454</v>
      </c>
      <c r="O207" s="14">
        <v>483870</v>
      </c>
    </row>
    <row r="208" spans="1:15" x14ac:dyDescent="0.2">
      <c r="A208">
        <v>46132</v>
      </c>
      <c r="B208">
        <v>577.26059999999995</v>
      </c>
      <c r="C208">
        <v>1</v>
      </c>
      <c r="D208" s="13">
        <v>3680036.33</v>
      </c>
      <c r="E208" s="13">
        <v>1196148.95</v>
      </c>
      <c r="F208" s="13">
        <v>2483887.38</v>
      </c>
      <c r="G208" s="13">
        <v>1696888.04</v>
      </c>
      <c r="H208" s="13">
        <v>1692975.1</v>
      </c>
      <c r="I208" s="13">
        <v>2905.4762000000001</v>
      </c>
      <c r="J208" s="13">
        <v>2483887.38</v>
      </c>
      <c r="L208" s="14">
        <v>2483887</v>
      </c>
      <c r="M208" s="14">
        <v>217369</v>
      </c>
      <c r="N208" s="39">
        <v>2266518</v>
      </c>
      <c r="O208" s="14">
        <v>188876</v>
      </c>
    </row>
    <row r="209" spans="1:15" x14ac:dyDescent="0.2">
      <c r="A209">
        <v>46134</v>
      </c>
      <c r="B209" s="13">
        <v>2281.0293000000001</v>
      </c>
      <c r="C209">
        <v>1</v>
      </c>
      <c r="D209" s="13">
        <v>14541561.789999999</v>
      </c>
      <c r="E209" s="13">
        <v>4892133.55</v>
      </c>
      <c r="F209" s="13">
        <v>9649428.2400000002</v>
      </c>
      <c r="G209" s="13">
        <v>7084556.9299999997</v>
      </c>
      <c r="H209" s="13">
        <v>6511205.6799999997</v>
      </c>
      <c r="I209" s="13">
        <v>3168.0722000000001</v>
      </c>
      <c r="J209" s="13">
        <v>9649428.2400000002</v>
      </c>
      <c r="L209" s="14">
        <v>9649428</v>
      </c>
      <c r="M209" s="14">
        <v>967639</v>
      </c>
      <c r="N209" s="39">
        <v>8681789</v>
      </c>
      <c r="O209" s="14">
        <v>723479</v>
      </c>
    </row>
    <row r="210" spans="1:15" x14ac:dyDescent="0.2">
      <c r="A210">
        <v>46135</v>
      </c>
      <c r="B210">
        <v>331.45030000000003</v>
      </c>
      <c r="C210">
        <v>1</v>
      </c>
      <c r="D210" s="13">
        <v>2112995.66</v>
      </c>
      <c r="E210" s="13">
        <v>754654.48</v>
      </c>
      <c r="F210" s="13">
        <v>1358341.18</v>
      </c>
      <c r="G210" s="13">
        <v>1444237.95</v>
      </c>
      <c r="H210" s="13">
        <v>1528238.49</v>
      </c>
      <c r="I210" s="13">
        <v>3730.8488000000002</v>
      </c>
      <c r="J210" s="13">
        <v>1528238.49</v>
      </c>
      <c r="K210" t="s">
        <v>763</v>
      </c>
      <c r="L210" s="14">
        <v>1528238</v>
      </c>
      <c r="M210" s="14">
        <v>148468</v>
      </c>
      <c r="N210" s="39">
        <v>1379770</v>
      </c>
      <c r="O210" s="14">
        <v>115032</v>
      </c>
    </row>
    <row r="211" spans="1:15" x14ac:dyDescent="0.2">
      <c r="A211">
        <v>46137</v>
      </c>
      <c r="B211">
        <v>317.37779999999998</v>
      </c>
      <c r="C211">
        <v>1</v>
      </c>
      <c r="D211" s="13">
        <v>2023283.48</v>
      </c>
      <c r="E211" s="13">
        <v>591764</v>
      </c>
      <c r="F211" s="13">
        <v>1431519.48</v>
      </c>
      <c r="G211" s="13">
        <v>1456962.34</v>
      </c>
      <c r="H211" s="13">
        <v>1396224.36</v>
      </c>
      <c r="I211" s="13">
        <v>4076.9096</v>
      </c>
      <c r="J211" s="13">
        <v>1456962.34</v>
      </c>
      <c r="K211" t="s">
        <v>763</v>
      </c>
      <c r="L211" s="14">
        <v>1456962</v>
      </c>
      <c r="M211" s="14">
        <v>104838</v>
      </c>
      <c r="N211" s="39">
        <v>1352124</v>
      </c>
      <c r="O211" s="14">
        <v>112676</v>
      </c>
    </row>
    <row r="212" spans="1:15" x14ac:dyDescent="0.2">
      <c r="A212">
        <v>46140</v>
      </c>
      <c r="B212">
        <v>706.85159999999996</v>
      </c>
      <c r="C212">
        <v>1</v>
      </c>
      <c r="D212" s="13">
        <v>4506178.95</v>
      </c>
      <c r="E212" s="13">
        <v>1391125.72</v>
      </c>
      <c r="F212" s="13">
        <v>3115053.23</v>
      </c>
      <c r="G212" s="13">
        <v>2654967.5499999998</v>
      </c>
      <c r="H212" s="13">
        <v>2750754.54</v>
      </c>
      <c r="I212" s="13">
        <v>3438.5953</v>
      </c>
      <c r="J212" s="13">
        <v>3115053.23</v>
      </c>
      <c r="L212" s="14">
        <v>3115053</v>
      </c>
      <c r="M212" s="14">
        <v>305604</v>
      </c>
      <c r="N212" s="39">
        <v>2809449</v>
      </c>
      <c r="O212" s="14">
        <v>234120</v>
      </c>
    </row>
    <row r="213" spans="1:15" x14ac:dyDescent="0.2">
      <c r="A213">
        <v>47060</v>
      </c>
      <c r="B213">
        <v>331.28160000000003</v>
      </c>
      <c r="C213">
        <v>1.0129999999999999</v>
      </c>
      <c r="D213" s="13">
        <v>2139375.16</v>
      </c>
      <c r="E213" s="13">
        <v>1601254.75</v>
      </c>
      <c r="F213" s="13">
        <v>538120.41</v>
      </c>
      <c r="G213" s="13">
        <v>885705</v>
      </c>
      <c r="H213" s="13">
        <v>1011980.22</v>
      </c>
      <c r="I213" s="13">
        <v>2255.8051</v>
      </c>
      <c r="J213" s="13">
        <v>1025135.96</v>
      </c>
      <c r="K213" t="s">
        <v>763</v>
      </c>
      <c r="L213" s="14">
        <v>1025136</v>
      </c>
      <c r="M213" s="14">
        <v>131217</v>
      </c>
      <c r="N213" s="39">
        <v>893919</v>
      </c>
      <c r="O213" s="14">
        <v>74493</v>
      </c>
    </row>
    <row r="214" spans="1:15" x14ac:dyDescent="0.2">
      <c r="A214">
        <v>47062</v>
      </c>
      <c r="B214" s="13">
        <v>1024.566</v>
      </c>
      <c r="C214">
        <v>1.0129999999999999</v>
      </c>
      <c r="D214" s="13">
        <v>6616519.1600000001</v>
      </c>
      <c r="E214" s="13">
        <v>2177169.0299999998</v>
      </c>
      <c r="F214" s="13">
        <v>4439350.13</v>
      </c>
      <c r="G214" s="13">
        <v>3775572.27</v>
      </c>
      <c r="H214" s="13">
        <v>4094066.67</v>
      </c>
      <c r="I214" s="13">
        <v>3329.9591</v>
      </c>
      <c r="J214" s="13">
        <v>4439350.13</v>
      </c>
      <c r="L214" s="14">
        <v>4439350</v>
      </c>
      <c r="M214" s="14">
        <v>427039</v>
      </c>
      <c r="N214" s="39">
        <v>4012311</v>
      </c>
      <c r="O214" s="14">
        <v>334358</v>
      </c>
    </row>
    <row r="215" spans="1:15" x14ac:dyDescent="0.2">
      <c r="A215">
        <v>47064</v>
      </c>
      <c r="B215">
        <v>162.77629999999999</v>
      </c>
      <c r="C215">
        <v>1.0129999999999999</v>
      </c>
      <c r="D215" s="13">
        <v>1051189</v>
      </c>
      <c r="E215" s="13">
        <v>433812.31</v>
      </c>
      <c r="F215" s="13">
        <v>617376.68999999994</v>
      </c>
      <c r="G215" s="13">
        <v>450961.16</v>
      </c>
      <c r="H215" s="13">
        <v>448672.64</v>
      </c>
      <c r="I215" s="13">
        <v>2498.7031999999999</v>
      </c>
      <c r="J215" s="13">
        <v>617376.68999999994</v>
      </c>
      <c r="L215" s="14">
        <v>617377</v>
      </c>
      <c r="M215" s="14">
        <v>64236</v>
      </c>
      <c r="N215" s="39">
        <v>553141</v>
      </c>
      <c r="O215" s="14">
        <v>46095</v>
      </c>
    </row>
    <row r="216" spans="1:15" x14ac:dyDescent="0.2">
      <c r="A216">
        <v>47065</v>
      </c>
      <c r="B216">
        <v>359.63279999999997</v>
      </c>
      <c r="C216">
        <v>1.0129999999999999</v>
      </c>
      <c r="D216" s="13">
        <v>2322463.67</v>
      </c>
      <c r="E216" s="13">
        <v>2320661.5499999998</v>
      </c>
      <c r="F216" s="13">
        <v>1802.12</v>
      </c>
      <c r="G216" s="13">
        <v>402781.76</v>
      </c>
      <c r="H216" s="13">
        <v>409615.69</v>
      </c>
      <c r="I216">
        <v>854.52940000000001</v>
      </c>
      <c r="J216" s="13">
        <v>414940.69</v>
      </c>
      <c r="K216" t="s">
        <v>763</v>
      </c>
      <c r="L216" s="14">
        <v>414941</v>
      </c>
      <c r="M216" s="14">
        <v>148156</v>
      </c>
      <c r="N216" s="39">
        <v>266785</v>
      </c>
      <c r="O216" s="14">
        <v>22231</v>
      </c>
    </row>
    <row r="217" spans="1:15" x14ac:dyDescent="0.2">
      <c r="A217">
        <v>48066</v>
      </c>
      <c r="B217" s="13">
        <v>4866.6138000000001</v>
      </c>
      <c r="C217">
        <v>1.0780000000000001</v>
      </c>
      <c r="D217" s="13">
        <v>33444586.690000001</v>
      </c>
      <c r="E217" s="13">
        <v>10264914.640000001</v>
      </c>
      <c r="F217" s="13">
        <v>23179672.050000001</v>
      </c>
      <c r="G217" s="13">
        <v>21933456.690000001</v>
      </c>
      <c r="H217" s="13">
        <v>22778557.850000001</v>
      </c>
      <c r="I217" s="13">
        <v>4883.9591</v>
      </c>
      <c r="J217" s="13">
        <v>23768342.75</v>
      </c>
      <c r="K217" t="s">
        <v>763</v>
      </c>
      <c r="L217" s="14">
        <v>23768343</v>
      </c>
      <c r="M217" s="14">
        <v>2012128</v>
      </c>
      <c r="N217" s="39">
        <v>21756215</v>
      </c>
      <c r="O217" s="14">
        <v>1813012</v>
      </c>
    </row>
    <row r="218" spans="1:15" x14ac:dyDescent="0.2">
      <c r="A218">
        <v>48068</v>
      </c>
      <c r="B218" s="13">
        <v>14035.669599999999</v>
      </c>
      <c r="C218">
        <v>1.0780000000000001</v>
      </c>
      <c r="D218" s="13">
        <v>96456630.409999996</v>
      </c>
      <c r="E218" s="13">
        <v>41831529.200000003</v>
      </c>
      <c r="F218" s="13">
        <v>54625101.210000001</v>
      </c>
      <c r="G218" s="13">
        <v>34076721.200000003</v>
      </c>
      <c r="H218" s="13">
        <v>36689449.530000001</v>
      </c>
      <c r="I218" s="13">
        <v>3098.2757000000001</v>
      </c>
      <c r="J218" s="13">
        <v>54625101.210000001</v>
      </c>
      <c r="L218" s="14">
        <v>54625101</v>
      </c>
      <c r="M218" s="14">
        <v>6450419</v>
      </c>
      <c r="N218" s="39">
        <v>48174682</v>
      </c>
      <c r="O218" s="14">
        <v>4014538</v>
      </c>
    </row>
    <row r="219" spans="1:15" x14ac:dyDescent="0.2">
      <c r="A219">
        <v>48069</v>
      </c>
      <c r="B219" s="13">
        <v>4256.8873000000003</v>
      </c>
      <c r="C219">
        <v>1.0780000000000001</v>
      </c>
      <c r="D219" s="13">
        <v>29254393.75</v>
      </c>
      <c r="E219" s="13">
        <v>6551395.0099999998</v>
      </c>
      <c r="F219" s="13">
        <v>22702998.739999998</v>
      </c>
      <c r="G219" s="13">
        <v>6133882.8899999997</v>
      </c>
      <c r="H219" s="13">
        <v>7432614.2400000002</v>
      </c>
      <c r="I219" s="13">
        <v>3496.8236999999999</v>
      </c>
      <c r="J219" s="13">
        <v>22702998.739999998</v>
      </c>
      <c r="L219" s="14">
        <v>22702999</v>
      </c>
      <c r="M219" s="14">
        <v>1968538</v>
      </c>
      <c r="N219" s="39">
        <v>20734461</v>
      </c>
      <c r="O219" s="14">
        <v>1727866</v>
      </c>
    </row>
    <row r="220" spans="1:15" x14ac:dyDescent="0.2">
      <c r="A220">
        <v>48070</v>
      </c>
      <c r="B220" s="13">
        <v>1882.6203</v>
      </c>
      <c r="C220">
        <v>1.0780000000000001</v>
      </c>
      <c r="D220" s="13">
        <v>12937837.359999999</v>
      </c>
      <c r="E220" s="13">
        <v>4559876.42</v>
      </c>
      <c r="F220" s="13">
        <v>8377960.9400000004</v>
      </c>
      <c r="G220" s="13">
        <v>6068934.3399999999</v>
      </c>
      <c r="H220" s="13">
        <v>7211009.9699999997</v>
      </c>
      <c r="I220" s="13">
        <v>3920.4812999999999</v>
      </c>
      <c r="J220" s="13">
        <v>8377960.9400000004</v>
      </c>
      <c r="L220" s="14">
        <v>8377961</v>
      </c>
      <c r="M220" s="14">
        <v>843187</v>
      </c>
      <c r="N220" s="39">
        <v>7534774</v>
      </c>
      <c r="O220" s="14">
        <v>627895</v>
      </c>
    </row>
    <row r="221" spans="1:15" x14ac:dyDescent="0.2">
      <c r="A221">
        <v>48071</v>
      </c>
      <c r="B221" s="13">
        <v>17253.430400000001</v>
      </c>
      <c r="C221">
        <v>1.0780000000000001</v>
      </c>
      <c r="D221" s="13">
        <v>118569887.06999999</v>
      </c>
      <c r="E221" s="13">
        <v>49530015.549999997</v>
      </c>
      <c r="F221" s="13">
        <v>69039871.519999996</v>
      </c>
      <c r="G221" s="13">
        <v>41434538.409999996</v>
      </c>
      <c r="H221" s="13">
        <v>42869580.93</v>
      </c>
      <c r="I221" s="13">
        <v>3030.5794999999998</v>
      </c>
      <c r="J221" s="13">
        <v>69039871.519999996</v>
      </c>
      <c r="L221" s="14">
        <v>69039872</v>
      </c>
      <c r="M221" s="14">
        <v>7801072</v>
      </c>
      <c r="N221" s="39">
        <v>61238800</v>
      </c>
      <c r="O221" s="14">
        <v>5103153</v>
      </c>
    </row>
    <row r="222" spans="1:15" x14ac:dyDescent="0.2">
      <c r="A222">
        <v>48072</v>
      </c>
      <c r="B222" s="13">
        <v>5795.0514999999996</v>
      </c>
      <c r="C222">
        <v>1.0780000000000001</v>
      </c>
      <c r="D222" s="13">
        <v>39825042.670000002</v>
      </c>
      <c r="E222" s="13">
        <v>17334770.75</v>
      </c>
      <c r="F222" s="13">
        <v>22490271.920000002</v>
      </c>
      <c r="G222" s="13">
        <v>31668631.48</v>
      </c>
      <c r="H222" s="13">
        <v>35192623.5</v>
      </c>
      <c r="I222" s="13">
        <v>4809.5424000000003</v>
      </c>
      <c r="J222" s="13">
        <v>27871545.899999999</v>
      </c>
      <c r="K222" t="s">
        <v>763</v>
      </c>
      <c r="L222" s="14">
        <v>27871546</v>
      </c>
      <c r="M222" s="14">
        <v>2021648</v>
      </c>
      <c r="N222" s="39">
        <v>25849898</v>
      </c>
      <c r="O222" s="14">
        <v>2154153</v>
      </c>
    </row>
    <row r="223" spans="1:15" x14ac:dyDescent="0.2">
      <c r="A223">
        <v>48073</v>
      </c>
      <c r="B223" s="13">
        <v>9069.8932000000004</v>
      </c>
      <c r="C223">
        <v>1.0780000000000001</v>
      </c>
      <c r="D223" s="13">
        <v>62330573.539999999</v>
      </c>
      <c r="E223" s="13">
        <v>24729433.469999999</v>
      </c>
      <c r="F223" s="13">
        <v>37601140.07</v>
      </c>
      <c r="G223" s="13">
        <v>28311919.719999999</v>
      </c>
      <c r="H223" s="13">
        <v>29701199.09</v>
      </c>
      <c r="I223" s="13">
        <v>3570.4654</v>
      </c>
      <c r="J223" s="13">
        <v>37601140.07</v>
      </c>
      <c r="L223" s="14">
        <v>37601140</v>
      </c>
      <c r="M223" s="14">
        <v>3413199</v>
      </c>
      <c r="N223" s="39">
        <v>34187941</v>
      </c>
      <c r="O223" s="14">
        <v>2848985</v>
      </c>
    </row>
    <row r="224" spans="1:15" x14ac:dyDescent="0.2">
      <c r="A224">
        <v>48074</v>
      </c>
      <c r="B224" s="13">
        <v>4469.8190000000004</v>
      </c>
      <c r="C224">
        <v>1.0780000000000001</v>
      </c>
      <c r="D224" s="13">
        <v>30717713.620000001</v>
      </c>
      <c r="E224" s="13">
        <v>15235098.619999999</v>
      </c>
      <c r="F224" s="13">
        <v>15482615</v>
      </c>
      <c r="G224" s="13">
        <v>13050754.48</v>
      </c>
      <c r="H224" s="13">
        <v>13026433.66</v>
      </c>
      <c r="I224" s="13">
        <v>3161.8449999999998</v>
      </c>
      <c r="J224" s="13">
        <v>15482615</v>
      </c>
      <c r="L224" s="14">
        <v>15482615</v>
      </c>
      <c r="M224" s="14">
        <v>1457079</v>
      </c>
      <c r="N224" s="39">
        <v>14025536</v>
      </c>
      <c r="O224" s="14">
        <v>1168790</v>
      </c>
    </row>
    <row r="225" spans="1:15" x14ac:dyDescent="0.2">
      <c r="A225">
        <v>48075</v>
      </c>
      <c r="B225">
        <v>653.81769999999995</v>
      </c>
      <c r="C225">
        <v>1.0780000000000001</v>
      </c>
      <c r="D225" s="13">
        <v>4493198.6900000004</v>
      </c>
      <c r="E225" s="13">
        <v>1396631.96</v>
      </c>
      <c r="F225" s="13">
        <v>3096566.73</v>
      </c>
      <c r="G225" s="13">
        <v>1415446.59</v>
      </c>
      <c r="H225" s="13">
        <v>1548561.3</v>
      </c>
      <c r="I225" s="13">
        <v>3330.8314</v>
      </c>
      <c r="J225" s="13">
        <v>3096566.73</v>
      </c>
      <c r="L225" s="14">
        <v>3096567</v>
      </c>
      <c r="M225" s="14">
        <v>299250</v>
      </c>
      <c r="N225" s="39">
        <v>2797317</v>
      </c>
      <c r="O225" s="14">
        <v>233108</v>
      </c>
    </row>
    <row r="226" spans="1:15" x14ac:dyDescent="0.2">
      <c r="A226">
        <v>48077</v>
      </c>
      <c r="B226" s="13">
        <v>15373.1114</v>
      </c>
      <c r="C226">
        <v>1.0780000000000001</v>
      </c>
      <c r="D226" s="13">
        <v>105647864.81999999</v>
      </c>
      <c r="E226" s="13">
        <v>29972648.5</v>
      </c>
      <c r="F226" s="13">
        <v>75675216.319999993</v>
      </c>
      <c r="G226" s="13">
        <v>42185369.810000002</v>
      </c>
      <c r="H226" s="13">
        <v>45154929.590000004</v>
      </c>
      <c r="I226" s="13">
        <v>4210.6523999999999</v>
      </c>
      <c r="J226" s="13">
        <v>75675216.319999993</v>
      </c>
      <c r="L226" s="14">
        <v>75675216</v>
      </c>
      <c r="M226" s="14">
        <v>5976452</v>
      </c>
      <c r="N226" s="39">
        <v>69698764</v>
      </c>
      <c r="O226" s="14">
        <v>5808213</v>
      </c>
    </row>
    <row r="227" spans="1:15" x14ac:dyDescent="0.2">
      <c r="A227">
        <v>48078</v>
      </c>
      <c r="B227" s="13">
        <v>33604.576999999997</v>
      </c>
      <c r="C227">
        <v>1.0780000000000001</v>
      </c>
      <c r="D227" s="13">
        <v>230939054.28999999</v>
      </c>
      <c r="E227" s="13">
        <v>107102201.02</v>
      </c>
      <c r="F227" s="13">
        <v>123836853.27</v>
      </c>
      <c r="G227" s="13">
        <v>131944754.95</v>
      </c>
      <c r="H227" s="13">
        <v>137389857.33000001</v>
      </c>
      <c r="I227" s="13">
        <v>4013.6390999999999</v>
      </c>
      <c r="J227" s="13">
        <v>134876644.19</v>
      </c>
      <c r="K227" t="s">
        <v>763</v>
      </c>
      <c r="L227" s="14">
        <v>134876644</v>
      </c>
      <c r="M227" s="14">
        <v>5917711</v>
      </c>
      <c r="N227" s="39">
        <v>128958933</v>
      </c>
      <c r="O227" s="14">
        <v>10854805</v>
      </c>
    </row>
    <row r="228" spans="1:15" x14ac:dyDescent="0.2">
      <c r="A228">
        <v>48080</v>
      </c>
      <c r="B228" s="13">
        <v>2739.5473000000002</v>
      </c>
      <c r="C228">
        <v>1.0780000000000001</v>
      </c>
      <c r="D228" s="13">
        <v>18826853.93</v>
      </c>
      <c r="E228" s="13">
        <v>14125310.27</v>
      </c>
      <c r="F228" s="13">
        <v>4701543.66</v>
      </c>
      <c r="G228" s="13">
        <v>3411404.02</v>
      </c>
      <c r="H228" s="13">
        <v>3469214.72</v>
      </c>
      <c r="I228" s="13">
        <v>1539.8991000000001</v>
      </c>
      <c r="J228" s="13">
        <v>4701543.66</v>
      </c>
      <c r="K228" t="s">
        <v>764</v>
      </c>
      <c r="L228" s="14">
        <v>4672984</v>
      </c>
      <c r="M228" s="14">
        <v>1008976</v>
      </c>
      <c r="N228" s="39">
        <v>3664008</v>
      </c>
      <c r="O228" s="14">
        <v>279151</v>
      </c>
    </row>
    <row r="229" spans="1:15" x14ac:dyDescent="0.2">
      <c r="A229">
        <v>49132</v>
      </c>
      <c r="B229" s="13">
        <v>3192.4774000000002</v>
      </c>
      <c r="C229">
        <v>1.0209999999999999</v>
      </c>
      <c r="D229" s="13">
        <v>20779436.34</v>
      </c>
      <c r="E229" s="13">
        <v>7277594.75</v>
      </c>
      <c r="F229" s="13">
        <v>13501841.59</v>
      </c>
      <c r="G229" s="13">
        <v>6274785.7800000003</v>
      </c>
      <c r="H229" s="13">
        <v>7395437.04</v>
      </c>
      <c r="I229" s="13">
        <v>2520.5336000000002</v>
      </c>
      <c r="J229" s="13">
        <v>13501841.59</v>
      </c>
      <c r="L229" s="14">
        <v>13501842</v>
      </c>
      <c r="M229" s="14">
        <v>1453728</v>
      </c>
      <c r="N229" s="39">
        <v>12048114</v>
      </c>
      <c r="O229" s="14">
        <v>1004005</v>
      </c>
    </row>
    <row r="230" spans="1:15" x14ac:dyDescent="0.2">
      <c r="A230">
        <v>49135</v>
      </c>
      <c r="B230">
        <v>204.804</v>
      </c>
      <c r="C230">
        <v>1.0209999999999999</v>
      </c>
      <c r="D230" s="13">
        <v>1333043.6399999999</v>
      </c>
      <c r="E230" s="13">
        <v>553077.07999999996</v>
      </c>
      <c r="F230" s="13">
        <v>779966.56</v>
      </c>
      <c r="G230" s="13">
        <v>382266.14</v>
      </c>
      <c r="H230" s="13">
        <v>385904</v>
      </c>
      <c r="I230" s="13">
        <v>2045.7819</v>
      </c>
      <c r="J230" s="13">
        <v>779966.56</v>
      </c>
      <c r="L230" s="14">
        <v>779967</v>
      </c>
      <c r="M230" s="14">
        <v>79356</v>
      </c>
      <c r="N230" s="39">
        <v>700611</v>
      </c>
      <c r="O230" s="14">
        <v>58384</v>
      </c>
    </row>
    <row r="231" spans="1:15" x14ac:dyDescent="0.2">
      <c r="A231">
        <v>49137</v>
      </c>
      <c r="B231">
        <v>513.35659999999996</v>
      </c>
      <c r="C231">
        <v>1.0209999999999999</v>
      </c>
      <c r="D231" s="13">
        <v>3341373.94</v>
      </c>
      <c r="E231" s="13">
        <v>1301529.3700000001</v>
      </c>
      <c r="F231" s="13">
        <v>2039844.57</v>
      </c>
      <c r="G231" s="13">
        <v>1838928.33</v>
      </c>
      <c r="H231" s="13">
        <v>1916904.91</v>
      </c>
      <c r="I231" s="13">
        <v>3780.8818999999999</v>
      </c>
      <c r="J231" s="13">
        <v>2039844.57</v>
      </c>
      <c r="L231" s="14">
        <v>2039845</v>
      </c>
      <c r="M231" s="14">
        <v>215895</v>
      </c>
      <c r="N231" s="39">
        <v>1823950</v>
      </c>
      <c r="O231" s="14">
        <v>151995</v>
      </c>
    </row>
    <row r="232" spans="1:15" x14ac:dyDescent="0.2">
      <c r="A232">
        <v>49140</v>
      </c>
      <c r="B232">
        <v>866.45839999999998</v>
      </c>
      <c r="C232">
        <v>1.0209999999999999</v>
      </c>
      <c r="D232" s="13">
        <v>5639669.4199999999</v>
      </c>
      <c r="E232" s="13">
        <v>1452758.83</v>
      </c>
      <c r="F232" s="13">
        <v>4186910.59</v>
      </c>
      <c r="G232" s="13">
        <v>2782359.24</v>
      </c>
      <c r="H232" s="13">
        <v>2987039.64</v>
      </c>
      <c r="I232" s="13">
        <v>3473.4023999999999</v>
      </c>
      <c r="J232" s="13">
        <v>4186910.59</v>
      </c>
      <c r="L232" s="14">
        <v>4186911</v>
      </c>
      <c r="M232" s="14">
        <v>334832</v>
      </c>
      <c r="N232" s="39">
        <v>3852079</v>
      </c>
      <c r="O232" s="14">
        <v>321006</v>
      </c>
    </row>
    <row r="233" spans="1:15" x14ac:dyDescent="0.2">
      <c r="A233">
        <v>49142</v>
      </c>
      <c r="B233" s="13">
        <v>5929.5456000000004</v>
      </c>
      <c r="C233">
        <v>1.0209999999999999</v>
      </c>
      <c r="D233" s="13">
        <v>38594671.119999997</v>
      </c>
      <c r="E233" s="13">
        <v>10084585.289999999</v>
      </c>
      <c r="F233" s="13">
        <v>28510085.829999998</v>
      </c>
      <c r="G233" s="13">
        <v>9009162.5999999996</v>
      </c>
      <c r="H233" s="13">
        <v>12751802.01</v>
      </c>
      <c r="I233" s="13">
        <v>2976.7748999999999</v>
      </c>
      <c r="J233" s="13">
        <v>28510085.829999998</v>
      </c>
      <c r="L233" s="14">
        <v>28510086</v>
      </c>
      <c r="M233" s="14">
        <v>2204102</v>
      </c>
      <c r="N233" s="39">
        <v>26305984</v>
      </c>
      <c r="O233" s="14">
        <v>2192159</v>
      </c>
    </row>
    <row r="234" spans="1:15" x14ac:dyDescent="0.2">
      <c r="A234">
        <v>49144</v>
      </c>
      <c r="B234" s="13">
        <v>4592.8712999999998</v>
      </c>
      <c r="C234">
        <v>1.0209999999999999</v>
      </c>
      <c r="D234" s="13">
        <v>29894425.18</v>
      </c>
      <c r="E234" s="13">
        <v>7130143.0899999999</v>
      </c>
      <c r="F234" s="13">
        <v>22764282.09</v>
      </c>
      <c r="G234" s="13">
        <v>12948763.1</v>
      </c>
      <c r="H234" s="13">
        <v>14328965.68</v>
      </c>
      <c r="I234" s="13">
        <v>3825.3312000000001</v>
      </c>
      <c r="J234" s="13">
        <v>22764282.09</v>
      </c>
      <c r="L234" s="14">
        <v>22764282</v>
      </c>
      <c r="M234" s="14">
        <v>2026277</v>
      </c>
      <c r="N234" s="39">
        <v>20738005</v>
      </c>
      <c r="O234" s="14">
        <v>1728161</v>
      </c>
    </row>
    <row r="235" spans="1:15" x14ac:dyDescent="0.2">
      <c r="A235">
        <v>49148</v>
      </c>
      <c r="B235" s="13">
        <v>8200.3055999999997</v>
      </c>
      <c r="C235">
        <v>1.0209999999999999</v>
      </c>
      <c r="D235" s="13">
        <v>53374764.109999999</v>
      </c>
      <c r="E235" s="13">
        <v>29194837.949999999</v>
      </c>
      <c r="F235" s="13">
        <v>24179926.16</v>
      </c>
      <c r="G235" s="13">
        <v>11686518.15</v>
      </c>
      <c r="H235" s="13">
        <v>12393554.42</v>
      </c>
      <c r="I235" s="13">
        <v>1634.7175999999999</v>
      </c>
      <c r="J235" s="13">
        <v>24179926.16</v>
      </c>
      <c r="L235" s="14">
        <v>24179926</v>
      </c>
      <c r="M235" s="14">
        <v>3283258</v>
      </c>
      <c r="N235" s="39">
        <v>20896668</v>
      </c>
      <c r="O235" s="14">
        <v>1741379</v>
      </c>
    </row>
    <row r="236" spans="1:15" x14ac:dyDescent="0.2">
      <c r="A236">
        <v>50001</v>
      </c>
      <c r="B236" s="13">
        <v>6075.8540000000003</v>
      </c>
      <c r="C236">
        <v>1.0920000000000001</v>
      </c>
      <c r="D236" s="13">
        <v>42297057.619999997</v>
      </c>
      <c r="E236" s="13">
        <v>18658125.530000001</v>
      </c>
      <c r="F236" s="13">
        <v>23638932.09</v>
      </c>
      <c r="G236" s="13">
        <v>27467687.449999999</v>
      </c>
      <c r="H236" s="13">
        <v>26801216.16</v>
      </c>
      <c r="I236" s="13">
        <v>4043.5927999999999</v>
      </c>
      <c r="J236" s="13">
        <v>24568279.489999998</v>
      </c>
      <c r="K236" t="s">
        <v>763</v>
      </c>
      <c r="L236" s="14">
        <v>24568279</v>
      </c>
      <c r="M236" s="14">
        <v>2604034</v>
      </c>
      <c r="N236" s="39">
        <v>21964245</v>
      </c>
      <c r="O236" s="14">
        <v>1830346</v>
      </c>
    </row>
    <row r="237" spans="1:15" x14ac:dyDescent="0.2">
      <c r="A237">
        <v>50002</v>
      </c>
      <c r="B237">
        <v>806.38070000000005</v>
      </c>
      <c r="C237">
        <v>1.0920000000000001</v>
      </c>
      <c r="D237" s="13">
        <v>5613619.2400000002</v>
      </c>
      <c r="E237" s="13">
        <v>1795336.12</v>
      </c>
      <c r="F237" s="13">
        <v>3818283.12</v>
      </c>
      <c r="G237" s="13">
        <v>3241178.23</v>
      </c>
      <c r="H237" s="13">
        <v>3006509.8</v>
      </c>
      <c r="I237" s="13">
        <v>4125.8918000000003</v>
      </c>
      <c r="J237" s="13">
        <v>3818283.12</v>
      </c>
      <c r="L237" s="14">
        <v>3818283</v>
      </c>
      <c r="M237" s="14">
        <v>327526</v>
      </c>
      <c r="N237" s="39">
        <v>3490757</v>
      </c>
      <c r="O237" s="14">
        <v>290896</v>
      </c>
    </row>
    <row r="238" spans="1:15" x14ac:dyDescent="0.2">
      <c r="A238">
        <v>50003</v>
      </c>
      <c r="B238" s="13">
        <v>3384.5785999999998</v>
      </c>
      <c r="C238">
        <v>1.0920000000000001</v>
      </c>
      <c r="D238" s="13">
        <v>23561743.920000002</v>
      </c>
      <c r="E238" s="13">
        <v>8015478.3799999999</v>
      </c>
      <c r="F238" s="13">
        <v>15546265.539999999</v>
      </c>
      <c r="G238" s="13">
        <v>12097127.199999999</v>
      </c>
      <c r="H238" s="13">
        <v>12814739.66</v>
      </c>
      <c r="I238" s="13">
        <v>3904.0084999999999</v>
      </c>
      <c r="J238" s="13">
        <v>15546265.539999999</v>
      </c>
      <c r="L238" s="14">
        <v>15546266</v>
      </c>
      <c r="M238" s="14">
        <v>1462072</v>
      </c>
      <c r="N238" s="39">
        <v>14084194</v>
      </c>
      <c r="O238" s="14">
        <v>1173678</v>
      </c>
    </row>
    <row r="239" spans="1:15" x14ac:dyDescent="0.2">
      <c r="A239">
        <v>50005</v>
      </c>
      <c r="B239" s="13">
        <v>1613.5839000000001</v>
      </c>
      <c r="C239">
        <v>1.0920000000000001</v>
      </c>
      <c r="D239" s="13">
        <v>11232964.32</v>
      </c>
      <c r="E239" s="13">
        <v>4619930.8899999997</v>
      </c>
      <c r="F239" s="13">
        <v>6613033.4299999997</v>
      </c>
      <c r="G239" s="13">
        <v>2985977.69</v>
      </c>
      <c r="H239" s="13">
        <v>2900838.53</v>
      </c>
      <c r="I239" s="13">
        <v>2450.7564000000002</v>
      </c>
      <c r="J239" s="13">
        <v>6613033.4299999997</v>
      </c>
      <c r="L239" s="14">
        <v>6613033</v>
      </c>
      <c r="M239" s="14">
        <v>704009</v>
      </c>
      <c r="N239" s="39">
        <v>5909024</v>
      </c>
      <c r="O239" s="14">
        <v>492416</v>
      </c>
    </row>
    <row r="240" spans="1:15" x14ac:dyDescent="0.2">
      <c r="A240">
        <v>50006</v>
      </c>
      <c r="B240" s="13">
        <v>3258.2909</v>
      </c>
      <c r="C240">
        <v>1.0920000000000001</v>
      </c>
      <c r="D240" s="13">
        <v>22682592.100000001</v>
      </c>
      <c r="E240" s="13">
        <v>7469883.9900000002</v>
      </c>
      <c r="F240" s="13">
        <v>15212708.109999999</v>
      </c>
      <c r="G240" s="13">
        <v>7012166.0800000001</v>
      </c>
      <c r="H240" s="13">
        <v>7320990.1399999997</v>
      </c>
      <c r="I240" s="13">
        <v>2747.5763999999999</v>
      </c>
      <c r="J240" s="13">
        <v>15212708.109999999</v>
      </c>
      <c r="L240" s="14">
        <v>15212708</v>
      </c>
      <c r="M240" s="14">
        <v>1512729</v>
      </c>
      <c r="N240" s="39">
        <v>13699979</v>
      </c>
      <c r="O240" s="14">
        <v>1273816</v>
      </c>
    </row>
    <row r="241" spans="1:15" x14ac:dyDescent="0.2">
      <c r="A241">
        <v>50007</v>
      </c>
      <c r="B241">
        <v>967.06880000000001</v>
      </c>
      <c r="C241">
        <v>1.0920000000000001</v>
      </c>
      <c r="D241" s="13">
        <v>6732249.4500000002</v>
      </c>
      <c r="E241" s="13">
        <v>4756580.87</v>
      </c>
      <c r="F241" s="13">
        <v>1975668.58</v>
      </c>
      <c r="G241" s="13">
        <v>1119305.5900000001</v>
      </c>
      <c r="H241" s="13">
        <v>843335.73</v>
      </c>
      <c r="I241">
        <v>945.55759999999998</v>
      </c>
      <c r="J241" s="13">
        <v>1975668.58</v>
      </c>
      <c r="L241" s="14">
        <v>1975669</v>
      </c>
      <c r="M241" s="14">
        <v>449609</v>
      </c>
      <c r="N241" s="39">
        <v>1526060</v>
      </c>
      <c r="O241" s="14">
        <v>127170</v>
      </c>
    </row>
    <row r="242" spans="1:15" x14ac:dyDescent="0.2">
      <c r="A242">
        <v>50009</v>
      </c>
      <c r="B242">
        <v>427.71660000000003</v>
      </c>
      <c r="C242">
        <v>1.0920000000000001</v>
      </c>
      <c r="D242" s="13">
        <v>2977549.11</v>
      </c>
      <c r="E242" s="13">
        <v>1083894.54</v>
      </c>
      <c r="F242" s="13">
        <v>1893654.57</v>
      </c>
      <c r="G242" s="13">
        <v>1296980.5900000001</v>
      </c>
      <c r="H242" s="13">
        <v>1387353.6</v>
      </c>
      <c r="I242" s="13">
        <v>3317.1977999999999</v>
      </c>
      <c r="J242" s="13">
        <v>1893654.57</v>
      </c>
      <c r="L242" s="14">
        <v>1893655</v>
      </c>
      <c r="M242" s="14">
        <v>184217</v>
      </c>
      <c r="N242" s="39">
        <v>1709438</v>
      </c>
      <c r="O242" s="14">
        <v>142452</v>
      </c>
    </row>
    <row r="243" spans="1:15" x14ac:dyDescent="0.2">
      <c r="A243">
        <v>50010</v>
      </c>
      <c r="B243" s="13">
        <v>2850.8645000000001</v>
      </c>
      <c r="C243">
        <v>1.0920000000000001</v>
      </c>
      <c r="D243" s="13">
        <v>19846293.219999999</v>
      </c>
      <c r="E243" s="13">
        <v>7209180.3700000001</v>
      </c>
      <c r="F243" s="13">
        <v>12637112.85</v>
      </c>
      <c r="G243" s="13">
        <v>10071953.07</v>
      </c>
      <c r="H243" s="13">
        <v>9930033.3900000006</v>
      </c>
      <c r="I243" s="13">
        <v>3692.6846999999998</v>
      </c>
      <c r="J243" s="13">
        <v>12637112.85</v>
      </c>
      <c r="L243" s="14">
        <v>12637113</v>
      </c>
      <c r="M243" s="14">
        <v>1268353</v>
      </c>
      <c r="N243" s="39">
        <v>11368760</v>
      </c>
      <c r="O243" s="14">
        <v>947393</v>
      </c>
    </row>
    <row r="244" spans="1:15" x14ac:dyDescent="0.2">
      <c r="A244">
        <v>50012</v>
      </c>
      <c r="B244" s="13">
        <v>11219.484899999999</v>
      </c>
      <c r="C244">
        <v>1.0920000000000001</v>
      </c>
      <c r="D244" s="13">
        <v>78104444.129999995</v>
      </c>
      <c r="E244" s="13">
        <v>27728380.859999999</v>
      </c>
      <c r="F244" s="13">
        <v>50376063.270000003</v>
      </c>
      <c r="G244" s="13">
        <v>40340096.32</v>
      </c>
      <c r="H244" s="13">
        <v>41629523.520000003</v>
      </c>
      <c r="I244" s="13">
        <v>4069.3139999999999</v>
      </c>
      <c r="J244" s="13">
        <v>50376063.270000003</v>
      </c>
      <c r="L244" s="14">
        <v>50376063</v>
      </c>
      <c r="M244" s="14">
        <v>4688631</v>
      </c>
      <c r="N244" s="39">
        <v>45687432</v>
      </c>
      <c r="O244" s="14">
        <v>3807272</v>
      </c>
    </row>
    <row r="245" spans="1:15" x14ac:dyDescent="0.2">
      <c r="A245">
        <v>50013</v>
      </c>
      <c r="B245">
        <v>521.43409999999994</v>
      </c>
      <c r="C245">
        <v>1.0920000000000001</v>
      </c>
      <c r="D245" s="13">
        <v>3629963.49</v>
      </c>
      <c r="E245" s="13">
        <v>1979371.51</v>
      </c>
      <c r="F245" s="13">
        <v>1650591.98</v>
      </c>
      <c r="G245" s="13">
        <v>1033042.98</v>
      </c>
      <c r="H245" s="13">
        <v>1223930.8400000001</v>
      </c>
      <c r="I245" s="13">
        <v>2408.9317999999998</v>
      </c>
      <c r="J245" s="13">
        <v>1650591.98</v>
      </c>
      <c r="L245" s="14">
        <v>1650592</v>
      </c>
      <c r="M245" s="14">
        <v>231189</v>
      </c>
      <c r="N245" s="39">
        <v>1419403</v>
      </c>
      <c r="O245" s="14">
        <v>118283</v>
      </c>
    </row>
    <row r="246" spans="1:15" x14ac:dyDescent="0.2">
      <c r="A246">
        <v>50014</v>
      </c>
      <c r="B246" s="13">
        <v>2612.4193</v>
      </c>
      <c r="C246">
        <v>1.0920000000000001</v>
      </c>
      <c r="D246" s="13">
        <v>18186356.960000001</v>
      </c>
      <c r="E246" s="13">
        <v>6380536.0999999996</v>
      </c>
      <c r="F246" s="13">
        <v>11805820.859999999</v>
      </c>
      <c r="G246" s="13">
        <v>10940222.25</v>
      </c>
      <c r="H246" s="13">
        <v>11463925.41</v>
      </c>
      <c r="I246" s="13">
        <v>4297.6518999999998</v>
      </c>
      <c r="J246" s="13">
        <v>11805820.859999999</v>
      </c>
      <c r="L246" s="14">
        <v>11805821</v>
      </c>
      <c r="M246" s="14">
        <v>1011303</v>
      </c>
      <c r="N246" s="39">
        <v>10794518</v>
      </c>
      <c r="O246" s="14">
        <v>936941</v>
      </c>
    </row>
    <row r="247" spans="1:15" x14ac:dyDescent="0.2">
      <c r="A247">
        <v>51150</v>
      </c>
      <c r="B247">
        <v>237.52699999999999</v>
      </c>
      <c r="C247">
        <v>1.02</v>
      </c>
      <c r="D247" s="13">
        <v>1544519.32</v>
      </c>
      <c r="E247" s="13">
        <v>797802.19</v>
      </c>
      <c r="F247" s="13">
        <v>746717.13</v>
      </c>
      <c r="G247" s="13">
        <v>796176.88</v>
      </c>
      <c r="H247" s="13">
        <v>829400.36</v>
      </c>
      <c r="I247" s="13">
        <v>3129.6911</v>
      </c>
      <c r="J247" s="13">
        <v>845988.37</v>
      </c>
      <c r="K247" t="s">
        <v>763</v>
      </c>
      <c r="L247" s="14">
        <v>845988</v>
      </c>
      <c r="M247" s="14">
        <v>104990</v>
      </c>
      <c r="N247" s="39">
        <v>740998</v>
      </c>
      <c r="O247" s="14">
        <v>61749</v>
      </c>
    </row>
    <row r="248" spans="1:15" x14ac:dyDescent="0.2">
      <c r="A248">
        <v>51152</v>
      </c>
      <c r="B248" s="13">
        <v>1214.2094</v>
      </c>
      <c r="C248">
        <v>1.02</v>
      </c>
      <c r="D248" s="13">
        <v>7895396.6200000001</v>
      </c>
      <c r="E248" s="13">
        <v>3209990.96</v>
      </c>
      <c r="F248" s="13">
        <v>4685405.66</v>
      </c>
      <c r="G248" s="13">
        <v>4818744.45</v>
      </c>
      <c r="H248" s="13">
        <v>5089736.45</v>
      </c>
      <c r="I248" s="13">
        <v>3661.2485999999999</v>
      </c>
      <c r="J248" s="13">
        <v>4685405.66</v>
      </c>
      <c r="L248" s="14">
        <v>4685406</v>
      </c>
      <c r="M248" s="14">
        <v>534895</v>
      </c>
      <c r="N248" s="39">
        <v>4150511</v>
      </c>
      <c r="O248" s="14">
        <v>345874</v>
      </c>
    </row>
    <row r="249" spans="1:15" x14ac:dyDescent="0.2">
      <c r="A249">
        <v>51153</v>
      </c>
      <c r="B249">
        <v>174.95160000000001</v>
      </c>
      <c r="C249">
        <v>1.02</v>
      </c>
      <c r="D249" s="13">
        <v>1137622.78</v>
      </c>
      <c r="E249" s="13">
        <v>339340.28</v>
      </c>
      <c r="F249" s="13">
        <v>798282.5</v>
      </c>
      <c r="G249" s="13">
        <v>666951.38</v>
      </c>
      <c r="H249" s="13">
        <v>609429.06999999995</v>
      </c>
      <c r="I249" s="13">
        <v>4445.2356</v>
      </c>
      <c r="J249" s="13">
        <v>798282.5</v>
      </c>
      <c r="L249" s="14">
        <v>798282</v>
      </c>
      <c r="M249" s="14">
        <v>63991</v>
      </c>
      <c r="N249" s="39">
        <v>734291</v>
      </c>
      <c r="O249" s="14">
        <v>61191</v>
      </c>
    </row>
    <row r="250" spans="1:15" x14ac:dyDescent="0.2">
      <c r="A250">
        <v>51154</v>
      </c>
      <c r="B250">
        <v>542.65729999999996</v>
      </c>
      <c r="C250">
        <v>1.02</v>
      </c>
      <c r="D250" s="13">
        <v>3528629.09</v>
      </c>
      <c r="E250" s="13">
        <v>1305241.48</v>
      </c>
      <c r="F250" s="13">
        <v>2223387.61</v>
      </c>
      <c r="G250" s="13">
        <v>1819077.09</v>
      </c>
      <c r="H250" s="13">
        <v>1986871.67</v>
      </c>
      <c r="I250" s="13">
        <v>3089.2258999999999</v>
      </c>
      <c r="J250" s="13">
        <v>2223387.61</v>
      </c>
      <c r="L250" s="14">
        <v>2223388</v>
      </c>
      <c r="M250" s="14">
        <v>232189</v>
      </c>
      <c r="N250" s="39">
        <v>1991199</v>
      </c>
      <c r="O250" s="14">
        <v>165933</v>
      </c>
    </row>
    <row r="251" spans="1:15" x14ac:dyDescent="0.2">
      <c r="A251">
        <v>51155</v>
      </c>
      <c r="B251" s="13">
        <v>1220.5101</v>
      </c>
      <c r="C251">
        <v>1.02</v>
      </c>
      <c r="D251" s="13">
        <v>7936366.9299999997</v>
      </c>
      <c r="E251" s="13">
        <v>2241333.9300000002</v>
      </c>
      <c r="F251" s="13">
        <v>5695033</v>
      </c>
      <c r="G251" s="13">
        <v>2910907.77</v>
      </c>
      <c r="H251" s="13">
        <v>2939701.67</v>
      </c>
      <c r="I251" s="13">
        <v>3097.6044999999999</v>
      </c>
      <c r="J251" s="13">
        <v>5695033</v>
      </c>
      <c r="L251" s="14">
        <v>5695033</v>
      </c>
      <c r="M251" s="14">
        <v>567869</v>
      </c>
      <c r="N251" s="39">
        <v>5127164</v>
      </c>
      <c r="O251" s="14">
        <v>427262</v>
      </c>
    </row>
    <row r="252" spans="1:15" x14ac:dyDescent="0.2">
      <c r="A252">
        <v>51156</v>
      </c>
      <c r="B252">
        <v>291.29610000000002</v>
      </c>
      <c r="C252">
        <v>1.02</v>
      </c>
      <c r="D252" s="13">
        <v>1894152.89</v>
      </c>
      <c r="E252" s="13">
        <v>642362.52</v>
      </c>
      <c r="F252" s="13">
        <v>1251790.3700000001</v>
      </c>
      <c r="G252" s="13">
        <v>1529110.16</v>
      </c>
      <c r="H252" s="13">
        <v>1682125.42</v>
      </c>
      <c r="I252" s="13">
        <v>4690.7125999999998</v>
      </c>
      <c r="J252" s="13">
        <v>1715767.93</v>
      </c>
      <c r="K252" t="s">
        <v>763</v>
      </c>
      <c r="L252" s="14">
        <v>1715768</v>
      </c>
      <c r="M252" s="14">
        <v>130686</v>
      </c>
      <c r="N252" s="39">
        <v>1585082</v>
      </c>
      <c r="O252" s="14">
        <v>132090</v>
      </c>
    </row>
    <row r="253" spans="1:15" x14ac:dyDescent="0.2">
      <c r="A253">
        <v>51159</v>
      </c>
      <c r="B253" s="13">
        <v>3240.1082999999999</v>
      </c>
      <c r="C253">
        <v>1.02</v>
      </c>
      <c r="D253" s="13">
        <v>21068804.219999999</v>
      </c>
      <c r="E253" s="13">
        <v>8585377.9800000004</v>
      </c>
      <c r="F253" s="13">
        <v>12483426.24</v>
      </c>
      <c r="G253" s="13">
        <v>8740860.3900000006</v>
      </c>
      <c r="H253" s="13">
        <v>9184193.2699999996</v>
      </c>
      <c r="I253" s="13">
        <v>2900.1741000000002</v>
      </c>
      <c r="J253" s="13">
        <v>12483426.24</v>
      </c>
      <c r="L253" s="14">
        <v>12483426</v>
      </c>
      <c r="M253" s="14">
        <v>1447621</v>
      </c>
      <c r="N253" s="39">
        <v>11035805</v>
      </c>
      <c r="O253" s="14">
        <v>919646</v>
      </c>
    </row>
    <row r="254" spans="1:15" x14ac:dyDescent="0.2">
      <c r="A254">
        <v>51160</v>
      </c>
      <c r="B254">
        <v>550.07590000000005</v>
      </c>
      <c r="C254">
        <v>0</v>
      </c>
      <c r="D254">
        <v>0</v>
      </c>
      <c r="E254">
        <v>0</v>
      </c>
      <c r="F254">
        <v>0</v>
      </c>
      <c r="G254" s="13">
        <v>1755106.83</v>
      </c>
      <c r="H254">
        <v>0</v>
      </c>
      <c r="I254" s="13">
        <v>2762.9364999999998</v>
      </c>
      <c r="J254">
        <v>0</v>
      </c>
      <c r="K254" t="s">
        <v>763</v>
      </c>
      <c r="L254" s="14">
        <v>2566714</v>
      </c>
      <c r="M254" s="14">
        <v>224149</v>
      </c>
      <c r="N254" s="39">
        <v>2342565</v>
      </c>
      <c r="O254" s="14">
        <v>195213</v>
      </c>
    </row>
    <row r="255" spans="1:15" x14ac:dyDescent="0.2">
      <c r="A255">
        <v>52096</v>
      </c>
      <c r="B255">
        <v>472.36259999999999</v>
      </c>
      <c r="C255">
        <v>1</v>
      </c>
      <c r="D255" s="13">
        <v>3011311.58</v>
      </c>
      <c r="E255" s="13">
        <v>2014302.05</v>
      </c>
      <c r="F255" s="13">
        <v>997009.53</v>
      </c>
      <c r="G255" s="13">
        <v>1402408.84</v>
      </c>
      <c r="H255" s="13">
        <v>1504390.44</v>
      </c>
      <c r="I255" s="13">
        <v>2412.5744</v>
      </c>
      <c r="J255" s="13">
        <v>1139609.92</v>
      </c>
      <c r="K255" t="s">
        <v>763</v>
      </c>
      <c r="L255" s="14">
        <v>1139610</v>
      </c>
      <c r="M255" s="14">
        <v>201263</v>
      </c>
      <c r="N255" s="39">
        <v>938347</v>
      </c>
      <c r="O255" s="14">
        <v>78195</v>
      </c>
    </row>
    <row r="256" spans="1:15" x14ac:dyDescent="0.2">
      <c r="A256">
        <v>53111</v>
      </c>
      <c r="B256">
        <v>734.87929999999994</v>
      </c>
      <c r="C256">
        <v>1.002</v>
      </c>
      <c r="D256" s="13">
        <v>4694225.25</v>
      </c>
      <c r="E256" s="13">
        <v>1348102.63</v>
      </c>
      <c r="F256" s="13">
        <v>3346122.62</v>
      </c>
      <c r="G256" s="13">
        <v>2906420.58</v>
      </c>
      <c r="H256" s="13">
        <v>3031857.38</v>
      </c>
      <c r="I256" s="13">
        <v>3272.3960999999999</v>
      </c>
      <c r="J256" s="13">
        <v>3346122.62</v>
      </c>
      <c r="L256" s="14">
        <v>3346123</v>
      </c>
      <c r="M256" s="14">
        <v>330077</v>
      </c>
      <c r="N256" s="39">
        <v>3016046</v>
      </c>
      <c r="O256" s="14">
        <v>251336</v>
      </c>
    </row>
    <row r="257" spans="1:15" x14ac:dyDescent="0.2">
      <c r="A257">
        <v>53112</v>
      </c>
      <c r="B257">
        <v>122.1408</v>
      </c>
      <c r="C257">
        <v>1.002</v>
      </c>
      <c r="D257" s="13">
        <v>780204.9</v>
      </c>
      <c r="E257" s="13">
        <v>317989.86</v>
      </c>
      <c r="F257" s="13">
        <v>462215.04</v>
      </c>
      <c r="G257" s="13">
        <v>405538.88</v>
      </c>
      <c r="H257" s="13">
        <v>500997.94</v>
      </c>
      <c r="I257" s="13">
        <v>3454.8371999999999</v>
      </c>
      <c r="J257" s="13">
        <v>501999.94</v>
      </c>
      <c r="K257" t="s">
        <v>763</v>
      </c>
      <c r="L257" s="14">
        <v>502000</v>
      </c>
      <c r="M257" s="14">
        <v>50025</v>
      </c>
      <c r="N257" s="39">
        <v>451975</v>
      </c>
      <c r="O257" s="14">
        <v>37664</v>
      </c>
    </row>
    <row r="258" spans="1:15" x14ac:dyDescent="0.2">
      <c r="A258">
        <v>53113</v>
      </c>
      <c r="B258" s="13">
        <v>4561.1459000000004</v>
      </c>
      <c r="C258">
        <v>1.002</v>
      </c>
      <c r="D258" s="13">
        <v>29135459.719999999</v>
      </c>
      <c r="E258" s="13">
        <v>9876310.5600000005</v>
      </c>
      <c r="F258" s="13">
        <v>19259149.16</v>
      </c>
      <c r="G258" s="13">
        <v>10642037.560000001</v>
      </c>
      <c r="H258" s="13">
        <v>11361117.810000001</v>
      </c>
      <c r="I258" s="13">
        <v>2630.0137</v>
      </c>
      <c r="J258" s="13">
        <v>19259149.16</v>
      </c>
      <c r="L258" s="14">
        <v>19259149</v>
      </c>
      <c r="M258" s="14">
        <v>1854489</v>
      </c>
      <c r="N258" s="39">
        <v>17404660</v>
      </c>
      <c r="O258" s="14">
        <v>1450383</v>
      </c>
    </row>
    <row r="259" spans="1:15" x14ac:dyDescent="0.2">
      <c r="A259">
        <v>53114</v>
      </c>
      <c r="B259">
        <v>709.75540000000001</v>
      </c>
      <c r="C259">
        <v>1.002</v>
      </c>
      <c r="D259" s="13">
        <v>4533740.0599999996</v>
      </c>
      <c r="E259" s="13">
        <v>1125756.43</v>
      </c>
      <c r="F259" s="13">
        <v>3407983.63</v>
      </c>
      <c r="G259" s="13">
        <v>2260907.48</v>
      </c>
      <c r="H259" s="13">
        <v>2081910.61</v>
      </c>
      <c r="I259" s="13">
        <v>2991.2710000000002</v>
      </c>
      <c r="J259" s="13">
        <v>3407983.63</v>
      </c>
      <c r="L259" s="14">
        <v>3407984</v>
      </c>
      <c r="M259" s="14">
        <v>289255</v>
      </c>
      <c r="N259" s="39">
        <v>3118729</v>
      </c>
      <c r="O259" s="14">
        <v>259894</v>
      </c>
    </row>
    <row r="260" spans="1:15" x14ac:dyDescent="0.2">
      <c r="A260">
        <v>54037</v>
      </c>
      <c r="B260">
        <v>426.03250000000003</v>
      </c>
      <c r="C260">
        <v>1.0780000000000001</v>
      </c>
      <c r="D260" s="13">
        <v>2927801.85</v>
      </c>
      <c r="E260" s="13">
        <v>1716648.1</v>
      </c>
      <c r="F260" s="13">
        <v>1211153.75</v>
      </c>
      <c r="G260" s="13">
        <v>968504.48</v>
      </c>
      <c r="H260" s="13">
        <v>962784.57</v>
      </c>
      <c r="I260" s="13">
        <v>2143.6570000000002</v>
      </c>
      <c r="J260" s="13">
        <v>1211153.75</v>
      </c>
      <c r="L260" s="14">
        <v>1211154</v>
      </c>
      <c r="M260" s="14">
        <v>184720</v>
      </c>
      <c r="N260" s="39">
        <v>1026434</v>
      </c>
      <c r="O260" s="14">
        <v>85536</v>
      </c>
    </row>
    <row r="261" spans="1:15" x14ac:dyDescent="0.2">
      <c r="A261">
        <v>54039</v>
      </c>
      <c r="B261" s="13">
        <v>1011.6227</v>
      </c>
      <c r="C261">
        <v>1.0780000000000001</v>
      </c>
      <c r="D261" s="13">
        <v>6952124.0999999996</v>
      </c>
      <c r="E261" s="13">
        <v>2728313.94</v>
      </c>
      <c r="F261" s="13">
        <v>4223810.16</v>
      </c>
      <c r="G261" s="13">
        <v>3484897.67</v>
      </c>
      <c r="H261" s="13">
        <v>3558142.8</v>
      </c>
      <c r="I261" s="13">
        <v>3615.0012999999999</v>
      </c>
      <c r="J261" s="13">
        <v>4223810.16</v>
      </c>
      <c r="L261" s="14">
        <v>4223810</v>
      </c>
      <c r="M261" s="14">
        <v>428127</v>
      </c>
      <c r="N261" s="39">
        <v>3795683</v>
      </c>
      <c r="O261" s="14">
        <v>325655</v>
      </c>
    </row>
    <row r="262" spans="1:15" x14ac:dyDescent="0.2">
      <c r="A262">
        <v>54041</v>
      </c>
      <c r="B262" s="13">
        <v>1983.9353000000001</v>
      </c>
      <c r="C262">
        <v>1.0780000000000001</v>
      </c>
      <c r="D262" s="13">
        <v>13634099.369999999</v>
      </c>
      <c r="E262" s="13">
        <v>5376526.9000000004</v>
      </c>
      <c r="F262" s="13">
        <v>8257572.4699999997</v>
      </c>
      <c r="G262" s="13">
        <v>7646446.8300000001</v>
      </c>
      <c r="H262" s="13">
        <v>7885282.6100000003</v>
      </c>
      <c r="I262" s="13">
        <v>3894.3335000000002</v>
      </c>
      <c r="J262" s="13">
        <v>8257572.4699999997</v>
      </c>
      <c r="L262" s="14">
        <v>8257572</v>
      </c>
      <c r="M262" s="14">
        <v>900247</v>
      </c>
      <c r="N262" s="39">
        <v>7357325</v>
      </c>
      <c r="O262" s="14">
        <v>613108</v>
      </c>
    </row>
    <row r="263" spans="1:15" x14ac:dyDescent="0.2">
      <c r="A263">
        <v>54042</v>
      </c>
      <c r="B263">
        <v>298.25659999999999</v>
      </c>
      <c r="C263">
        <v>1.0780000000000001</v>
      </c>
      <c r="D263" s="13">
        <v>2049693.92</v>
      </c>
      <c r="E263" s="13">
        <v>1133040.99</v>
      </c>
      <c r="F263" s="13">
        <v>916652.93</v>
      </c>
      <c r="G263" s="13">
        <v>1275189.04</v>
      </c>
      <c r="H263" s="13">
        <v>1584429.69</v>
      </c>
      <c r="I263" s="13">
        <v>3738.7732999999998</v>
      </c>
      <c r="J263" s="13">
        <v>1708015.21</v>
      </c>
      <c r="K263" t="s">
        <v>763</v>
      </c>
      <c r="L263" s="14">
        <v>1708015</v>
      </c>
      <c r="M263" s="14">
        <v>133584</v>
      </c>
      <c r="N263" s="39">
        <v>1574431</v>
      </c>
      <c r="O263" s="14">
        <v>131202</v>
      </c>
    </row>
    <row r="264" spans="1:15" x14ac:dyDescent="0.2">
      <c r="A264">
        <v>54043</v>
      </c>
      <c r="B264">
        <v>403.08229999999998</v>
      </c>
      <c r="C264">
        <v>1.0780000000000001</v>
      </c>
      <c r="D264" s="13">
        <v>2770082.34</v>
      </c>
      <c r="E264" s="13">
        <v>1089995.6399999999</v>
      </c>
      <c r="F264" s="13">
        <v>1680086.7</v>
      </c>
      <c r="G264" s="13">
        <v>1690010.46</v>
      </c>
      <c r="H264" s="13">
        <v>1879962.95</v>
      </c>
      <c r="I264" s="13">
        <v>4324.4892</v>
      </c>
      <c r="J264" s="13">
        <v>1743125.05</v>
      </c>
      <c r="K264" t="s">
        <v>763</v>
      </c>
      <c r="L264" s="14">
        <v>1743125</v>
      </c>
      <c r="M264" s="14">
        <v>167671</v>
      </c>
      <c r="N264" s="39">
        <v>1575454</v>
      </c>
      <c r="O264" s="14">
        <v>131287</v>
      </c>
    </row>
    <row r="265" spans="1:15" x14ac:dyDescent="0.2">
      <c r="A265">
        <v>54045</v>
      </c>
      <c r="B265" s="13">
        <v>1003.4115</v>
      </c>
      <c r="C265">
        <v>1.0780000000000001</v>
      </c>
      <c r="D265" s="13">
        <v>6895694.6799999997</v>
      </c>
      <c r="E265" s="13">
        <v>2480728.4</v>
      </c>
      <c r="F265" s="13">
        <v>4414966.28</v>
      </c>
      <c r="G265" s="13">
        <v>3515379.74</v>
      </c>
      <c r="H265" s="13">
        <v>3459100.33</v>
      </c>
      <c r="I265" s="13">
        <v>3698.8885</v>
      </c>
      <c r="J265" s="13">
        <v>4414966.28</v>
      </c>
      <c r="L265" s="14">
        <v>4414966</v>
      </c>
      <c r="M265" s="14">
        <v>402155</v>
      </c>
      <c r="N265" s="39">
        <v>4012811</v>
      </c>
      <c r="O265" s="14">
        <v>334400</v>
      </c>
    </row>
    <row r="266" spans="1:15" x14ac:dyDescent="0.2">
      <c r="A266">
        <v>55104</v>
      </c>
      <c r="B266">
        <v>602.21230000000003</v>
      </c>
      <c r="C266">
        <v>1.0009999999999999</v>
      </c>
      <c r="D266" s="13">
        <v>3842942.52</v>
      </c>
      <c r="E266" s="13">
        <v>1458575.7</v>
      </c>
      <c r="F266" s="13">
        <v>2384366.8199999998</v>
      </c>
      <c r="G266" s="13">
        <v>2033954.19</v>
      </c>
      <c r="H266" s="13">
        <v>2067388.7</v>
      </c>
      <c r="I266" s="13">
        <v>3221.4607999999998</v>
      </c>
      <c r="J266" s="13">
        <v>2384366.8199999998</v>
      </c>
      <c r="L266" s="14">
        <v>2384367</v>
      </c>
      <c r="M266" s="14">
        <v>248080</v>
      </c>
      <c r="N266" s="39">
        <v>2136287</v>
      </c>
      <c r="O266" s="14">
        <v>178024</v>
      </c>
    </row>
    <row r="267" spans="1:15" x14ac:dyDescent="0.2">
      <c r="A267">
        <v>55105</v>
      </c>
      <c r="B267">
        <v>736.34140000000002</v>
      </c>
      <c r="C267">
        <v>1.0009999999999999</v>
      </c>
      <c r="D267" s="13">
        <v>4698870.5999999996</v>
      </c>
      <c r="E267" s="13">
        <v>1329005.43</v>
      </c>
      <c r="F267" s="13">
        <v>3369865.17</v>
      </c>
      <c r="G267" s="13">
        <v>2569864.7999999998</v>
      </c>
      <c r="H267" s="13">
        <v>2630670.5</v>
      </c>
      <c r="I267" s="13">
        <v>3286.5491999999999</v>
      </c>
      <c r="J267" s="13">
        <v>3369865.17</v>
      </c>
      <c r="L267" s="14">
        <v>3369865</v>
      </c>
      <c r="M267" s="14">
        <v>292422</v>
      </c>
      <c r="N267" s="39">
        <v>3077443</v>
      </c>
      <c r="O267" s="14">
        <v>256453</v>
      </c>
    </row>
    <row r="268" spans="1:15" x14ac:dyDescent="0.2">
      <c r="A268">
        <v>55106</v>
      </c>
      <c r="B268">
        <v>784.03</v>
      </c>
      <c r="C268">
        <v>1.0009999999999999</v>
      </c>
      <c r="D268" s="13">
        <v>5003189.4400000004</v>
      </c>
      <c r="E268" s="13">
        <v>1328877.24</v>
      </c>
      <c r="F268" s="13">
        <v>3674312.2</v>
      </c>
      <c r="G268" s="13">
        <v>2312177.5299999998</v>
      </c>
      <c r="H268" s="13">
        <v>2421400.7400000002</v>
      </c>
      <c r="I268" s="13">
        <v>3053.9501</v>
      </c>
      <c r="J268" s="13">
        <v>3674312.2</v>
      </c>
      <c r="L268" s="14">
        <v>3674312</v>
      </c>
      <c r="M268" s="14">
        <v>332746</v>
      </c>
      <c r="N268" s="39">
        <v>3341566</v>
      </c>
      <c r="O268" s="14">
        <v>278462</v>
      </c>
    </row>
    <row r="269" spans="1:15" x14ac:dyDescent="0.2">
      <c r="A269">
        <v>55108</v>
      </c>
      <c r="B269" s="13">
        <v>1463.912</v>
      </c>
      <c r="C269">
        <v>1.0009999999999999</v>
      </c>
      <c r="D269" s="13">
        <v>9341771.4399999995</v>
      </c>
      <c r="E269" s="13">
        <v>3472996.64</v>
      </c>
      <c r="F269" s="13">
        <v>5868774.7999999998</v>
      </c>
      <c r="G269" s="13">
        <v>4165139.11</v>
      </c>
      <c r="H269" s="13">
        <v>4466791.49</v>
      </c>
      <c r="I269" s="13">
        <v>2820.7204999999999</v>
      </c>
      <c r="J269" s="13">
        <v>5868774.7999999998</v>
      </c>
      <c r="L269" s="14">
        <v>5868775</v>
      </c>
      <c r="M269" s="14">
        <v>664149</v>
      </c>
      <c r="N269" s="39">
        <v>5204626</v>
      </c>
      <c r="O269" s="14">
        <v>433717</v>
      </c>
    </row>
    <row r="270" spans="1:15" x14ac:dyDescent="0.2">
      <c r="A270">
        <v>55110</v>
      </c>
      <c r="B270" s="13">
        <v>2023.5473999999999</v>
      </c>
      <c r="C270">
        <v>1.0009999999999999</v>
      </c>
      <c r="D270" s="13">
        <v>12913014.789999999</v>
      </c>
      <c r="E270" s="13">
        <v>4003424.14</v>
      </c>
      <c r="F270" s="13">
        <v>8909590.6500000004</v>
      </c>
      <c r="G270" s="13">
        <v>7690245.04</v>
      </c>
      <c r="H270" s="13">
        <v>7997044.8700000001</v>
      </c>
      <c r="I270" s="13">
        <v>3621.8326999999999</v>
      </c>
      <c r="J270" s="13">
        <v>8909590.6500000004</v>
      </c>
      <c r="K270" t="s">
        <v>764</v>
      </c>
      <c r="L270" s="14">
        <v>8902791</v>
      </c>
      <c r="M270" s="14">
        <v>810847</v>
      </c>
      <c r="N270" s="39">
        <v>8091944</v>
      </c>
      <c r="O270" s="14">
        <v>668093</v>
      </c>
    </row>
    <row r="271" spans="1:15" x14ac:dyDescent="0.2">
      <c r="A271">
        <v>55111</v>
      </c>
      <c r="B271">
        <v>441.39049999999997</v>
      </c>
      <c r="C271">
        <v>1.0009999999999999</v>
      </c>
      <c r="D271" s="13">
        <v>2816678.3</v>
      </c>
      <c r="E271" s="13">
        <v>771692.13</v>
      </c>
      <c r="F271" s="13">
        <v>2044986.17</v>
      </c>
      <c r="G271" s="13">
        <v>1234849.7</v>
      </c>
      <c r="H271" s="13">
        <v>1223945.8999999999</v>
      </c>
      <c r="I271" s="13">
        <v>3000.8009999999999</v>
      </c>
      <c r="J271" s="13">
        <v>2044986.17</v>
      </c>
      <c r="L271" s="14">
        <v>2044986</v>
      </c>
      <c r="M271" s="14">
        <v>152276</v>
      </c>
      <c r="N271" s="39">
        <v>1892710</v>
      </c>
      <c r="O271" s="14">
        <v>157725</v>
      </c>
    </row>
    <row r="272" spans="1:15" x14ac:dyDescent="0.2">
      <c r="A272">
        <v>56015</v>
      </c>
      <c r="B272">
        <v>508.46109999999999</v>
      </c>
      <c r="C272">
        <v>1</v>
      </c>
      <c r="D272" s="13">
        <v>3241439.51</v>
      </c>
      <c r="E272" s="13">
        <v>1303857.24</v>
      </c>
      <c r="F272" s="13">
        <v>1937582.27</v>
      </c>
      <c r="G272" s="13">
        <v>1629651</v>
      </c>
      <c r="H272" s="13">
        <v>1656190.01</v>
      </c>
      <c r="I272" s="13">
        <v>2925.5844000000002</v>
      </c>
      <c r="J272" s="13">
        <v>1937582.27</v>
      </c>
      <c r="L272" s="14">
        <v>1937582</v>
      </c>
      <c r="M272" s="14">
        <v>212710</v>
      </c>
      <c r="N272" s="39">
        <v>1724872</v>
      </c>
      <c r="O272" s="14">
        <v>143739</v>
      </c>
    </row>
    <row r="273" spans="1:15" x14ac:dyDescent="0.2">
      <c r="A273">
        <v>56017</v>
      </c>
      <c r="B273">
        <v>908.29409999999996</v>
      </c>
      <c r="C273">
        <v>1</v>
      </c>
      <c r="D273" s="13">
        <v>5790374.8899999997</v>
      </c>
      <c r="E273" s="13">
        <v>2536211.84</v>
      </c>
      <c r="F273" s="13">
        <v>3254163.05</v>
      </c>
      <c r="G273" s="13">
        <v>3007681.82</v>
      </c>
      <c r="H273" s="13">
        <v>3591408.54</v>
      </c>
      <c r="I273" s="13">
        <v>3381.8110000000001</v>
      </c>
      <c r="J273" s="13">
        <v>3254163.05</v>
      </c>
      <c r="L273" s="14">
        <v>3254163</v>
      </c>
      <c r="M273" s="14">
        <v>406240</v>
      </c>
      <c r="N273" s="39">
        <v>2847923</v>
      </c>
      <c r="O273" s="14">
        <v>237326</v>
      </c>
    </row>
    <row r="274" spans="1:15" x14ac:dyDescent="0.2">
      <c r="A274">
        <v>57001</v>
      </c>
      <c r="B274">
        <v>414.98910000000001</v>
      </c>
      <c r="C274">
        <v>1.0920000000000001</v>
      </c>
      <c r="D274" s="13">
        <v>2888946.62</v>
      </c>
      <c r="E274" s="13">
        <v>971630.37</v>
      </c>
      <c r="F274" s="13">
        <v>1917316.25</v>
      </c>
      <c r="G274" s="13">
        <v>929943.38</v>
      </c>
      <c r="H274" s="13">
        <v>1071937.6599999999</v>
      </c>
      <c r="I274" s="13">
        <v>3112.6947</v>
      </c>
      <c r="J274" s="13">
        <v>1917316.25</v>
      </c>
      <c r="L274" s="14">
        <v>1917316</v>
      </c>
      <c r="M274" s="14">
        <v>195955</v>
      </c>
      <c r="N274" s="39">
        <v>1721361</v>
      </c>
      <c r="O274" s="14">
        <v>143446</v>
      </c>
    </row>
    <row r="275" spans="1:15" x14ac:dyDescent="0.2">
      <c r="A275">
        <v>57002</v>
      </c>
      <c r="B275">
        <v>802.28399999999999</v>
      </c>
      <c r="C275">
        <v>1.0920000000000001</v>
      </c>
      <c r="D275" s="13">
        <v>5585100.0700000003</v>
      </c>
      <c r="E275" s="13">
        <v>1658821.77</v>
      </c>
      <c r="F275" s="13">
        <v>3926278.3</v>
      </c>
      <c r="G275" s="13">
        <v>2522413.06</v>
      </c>
      <c r="H275" s="13">
        <v>2636765.48</v>
      </c>
      <c r="I275" s="13">
        <v>3172.4915000000001</v>
      </c>
      <c r="J275" s="13">
        <v>3926278.3</v>
      </c>
      <c r="L275" s="14">
        <v>3926278</v>
      </c>
      <c r="M275" s="14">
        <v>361447</v>
      </c>
      <c r="N275" s="39">
        <v>3564831</v>
      </c>
      <c r="O275" s="14">
        <v>297068</v>
      </c>
    </row>
    <row r="276" spans="1:15" x14ac:dyDescent="0.2">
      <c r="A276">
        <v>57003</v>
      </c>
      <c r="B276" s="13">
        <v>6324.6196</v>
      </c>
      <c r="C276">
        <v>1.0920000000000001</v>
      </c>
      <c r="D276" s="13">
        <v>44028839.350000001</v>
      </c>
      <c r="E276" s="13">
        <v>13028884.51</v>
      </c>
      <c r="F276" s="13">
        <v>30999954.84</v>
      </c>
      <c r="G276" s="13">
        <v>11542956.689999999</v>
      </c>
      <c r="H276" s="13">
        <v>13874909.34</v>
      </c>
      <c r="I276" s="13">
        <v>2759.9220999999998</v>
      </c>
      <c r="J276" s="13">
        <v>30999954.84</v>
      </c>
      <c r="L276" s="14">
        <v>30999955</v>
      </c>
      <c r="M276" s="14">
        <v>2934665</v>
      </c>
      <c r="N276" s="39">
        <v>28065290</v>
      </c>
      <c r="O276" s="14">
        <v>2338765</v>
      </c>
    </row>
    <row r="277" spans="1:15" x14ac:dyDescent="0.2">
      <c r="A277">
        <v>57004</v>
      </c>
      <c r="B277" s="13">
        <v>1544.6178</v>
      </c>
      <c r="C277">
        <v>1.0920000000000001</v>
      </c>
      <c r="D277" s="13">
        <v>10752856.810000001</v>
      </c>
      <c r="E277" s="13">
        <v>3277737.05</v>
      </c>
      <c r="F277" s="13">
        <v>7475119.7599999998</v>
      </c>
      <c r="G277" s="13">
        <v>4329817.2300000004</v>
      </c>
      <c r="H277" s="13">
        <v>4650474.3099999996</v>
      </c>
      <c r="I277" s="13">
        <v>3061.6822000000002</v>
      </c>
      <c r="J277" s="13">
        <v>7475119.7599999998</v>
      </c>
      <c r="L277" s="14">
        <v>7475120</v>
      </c>
      <c r="M277" s="14">
        <v>677478</v>
      </c>
      <c r="N277" s="39">
        <v>6797642</v>
      </c>
      <c r="O277" s="14">
        <v>566468</v>
      </c>
    </row>
    <row r="278" spans="1:15" x14ac:dyDescent="0.2">
      <c r="A278">
        <v>58106</v>
      </c>
      <c r="B278">
        <v>197.31549999999999</v>
      </c>
      <c r="C278">
        <v>1.004</v>
      </c>
      <c r="D278" s="13">
        <v>1262917.8600000001</v>
      </c>
      <c r="E278" s="13">
        <v>644881.06000000006</v>
      </c>
      <c r="F278" s="13">
        <v>618036.80000000005</v>
      </c>
      <c r="G278" s="13">
        <v>1030204.9</v>
      </c>
      <c r="H278" s="13">
        <v>1117119.33</v>
      </c>
      <c r="I278" s="13">
        <v>3659.3964000000001</v>
      </c>
      <c r="J278" s="13">
        <v>1121587.81</v>
      </c>
      <c r="K278" t="s">
        <v>763</v>
      </c>
      <c r="L278" s="14">
        <v>1121588</v>
      </c>
      <c r="M278" s="14">
        <v>79171</v>
      </c>
      <c r="N278" s="39">
        <v>1042417</v>
      </c>
      <c r="O278" s="14">
        <v>86868</v>
      </c>
    </row>
    <row r="279" spans="1:15" x14ac:dyDescent="0.2">
      <c r="A279">
        <v>58107</v>
      </c>
      <c r="B279">
        <v>136.15600000000001</v>
      </c>
      <c r="C279">
        <v>1.004</v>
      </c>
      <c r="D279" s="13">
        <v>871466.48</v>
      </c>
      <c r="E279" s="13">
        <v>439283.03</v>
      </c>
      <c r="F279" s="13">
        <v>432183.45</v>
      </c>
      <c r="G279" s="13">
        <v>871180.35</v>
      </c>
      <c r="H279" s="13">
        <v>880233.31</v>
      </c>
      <c r="I279" s="13">
        <v>4325.0199000000002</v>
      </c>
      <c r="J279" s="13">
        <v>883754.24</v>
      </c>
      <c r="K279" t="s">
        <v>763</v>
      </c>
      <c r="L279" s="14">
        <v>883754</v>
      </c>
      <c r="M279" s="14">
        <v>44984</v>
      </c>
      <c r="N279" s="39">
        <v>838770</v>
      </c>
      <c r="O279" s="14">
        <v>69897</v>
      </c>
    </row>
    <row r="280" spans="1:15" x14ac:dyDescent="0.2">
      <c r="A280">
        <v>58108</v>
      </c>
      <c r="B280">
        <v>224.4683</v>
      </c>
      <c r="C280">
        <v>1.004</v>
      </c>
      <c r="D280" s="13">
        <v>1436709.35</v>
      </c>
      <c r="E280" s="13">
        <v>548972.38</v>
      </c>
      <c r="F280" s="13">
        <v>887736.97</v>
      </c>
      <c r="G280" s="13">
        <v>854178.19</v>
      </c>
      <c r="H280" s="13">
        <v>852154.35</v>
      </c>
      <c r="I280" s="13">
        <v>3735.7845000000002</v>
      </c>
      <c r="J280" s="13">
        <v>887736.97</v>
      </c>
      <c r="L280" s="14">
        <v>887737</v>
      </c>
      <c r="M280" s="14">
        <v>104150</v>
      </c>
      <c r="N280" s="39">
        <v>783587</v>
      </c>
      <c r="O280" s="14">
        <v>65299</v>
      </c>
    </row>
    <row r="281" spans="1:15" x14ac:dyDescent="0.2">
      <c r="A281">
        <v>58109</v>
      </c>
      <c r="B281">
        <v>636.36289999999997</v>
      </c>
      <c r="C281">
        <v>1.004</v>
      </c>
      <c r="D281" s="13">
        <v>4073040.74</v>
      </c>
      <c r="E281" s="13">
        <v>1627721.45</v>
      </c>
      <c r="F281" s="13">
        <v>2445319.29</v>
      </c>
      <c r="G281" s="13">
        <v>2750065.65</v>
      </c>
      <c r="H281" s="13">
        <v>2849618.86</v>
      </c>
      <c r="I281" s="13">
        <v>3845.4657999999999</v>
      </c>
      <c r="J281" s="13">
        <v>2447111.77</v>
      </c>
      <c r="K281" t="s">
        <v>763</v>
      </c>
      <c r="L281" s="14">
        <v>2447112</v>
      </c>
      <c r="M281" s="14">
        <v>288043</v>
      </c>
      <c r="N281" s="39">
        <v>2159069</v>
      </c>
      <c r="O281" s="14">
        <v>179921</v>
      </c>
    </row>
    <row r="282" spans="1:15" x14ac:dyDescent="0.2">
      <c r="A282">
        <v>58112</v>
      </c>
      <c r="B282">
        <v>914.16679999999997</v>
      </c>
      <c r="C282">
        <v>1.004</v>
      </c>
      <c r="D282" s="13">
        <v>5851124.5999999996</v>
      </c>
      <c r="E282" s="13">
        <v>2670657.67</v>
      </c>
      <c r="F282" s="13">
        <v>3180466.93</v>
      </c>
      <c r="G282" s="13">
        <v>4433371.3099999996</v>
      </c>
      <c r="H282" s="13">
        <v>4497723.16</v>
      </c>
      <c r="I282" s="13">
        <v>3992.5812999999998</v>
      </c>
      <c r="J282" s="13">
        <v>3649885.27</v>
      </c>
      <c r="K282" t="s">
        <v>763</v>
      </c>
      <c r="L282" s="14">
        <v>3649885</v>
      </c>
      <c r="M282" s="14">
        <v>359837</v>
      </c>
      <c r="N282" s="39">
        <v>3290048</v>
      </c>
      <c r="O282" s="14">
        <v>274170</v>
      </c>
    </row>
    <row r="283" spans="1:15" x14ac:dyDescent="0.2">
      <c r="A283">
        <v>59113</v>
      </c>
      <c r="B283">
        <v>210.6936</v>
      </c>
      <c r="C283">
        <v>1</v>
      </c>
      <c r="D283" s="13">
        <v>1343171.7</v>
      </c>
      <c r="E283" s="13">
        <v>440693.83</v>
      </c>
      <c r="F283" s="13">
        <v>902477.87</v>
      </c>
      <c r="G283" s="13">
        <v>850551.73</v>
      </c>
      <c r="H283" s="13">
        <v>908584.23</v>
      </c>
      <c r="I283" s="13">
        <v>3876.7964000000002</v>
      </c>
      <c r="J283" s="13">
        <v>908584.23</v>
      </c>
      <c r="K283" t="s">
        <v>763</v>
      </c>
      <c r="L283" s="14">
        <v>908584</v>
      </c>
      <c r="M283" s="14">
        <v>77471</v>
      </c>
      <c r="N283" s="39">
        <v>831113</v>
      </c>
      <c r="O283" s="14">
        <v>69259</v>
      </c>
    </row>
    <row r="284" spans="1:15" x14ac:dyDescent="0.2">
      <c r="A284">
        <v>59114</v>
      </c>
      <c r="B284">
        <v>73.610500000000002</v>
      </c>
      <c r="C284">
        <v>1</v>
      </c>
      <c r="D284" s="13">
        <v>469266.94</v>
      </c>
      <c r="E284" s="13">
        <v>240965.62</v>
      </c>
      <c r="F284" s="13">
        <v>228301.32</v>
      </c>
      <c r="G284" s="13">
        <v>490056.81</v>
      </c>
      <c r="H284" s="13">
        <v>489822.88</v>
      </c>
      <c r="I284" s="13">
        <v>5022.0977999999996</v>
      </c>
      <c r="J284" s="13">
        <v>490056.81</v>
      </c>
      <c r="K284" t="s">
        <v>763</v>
      </c>
      <c r="L284" s="14">
        <v>490057</v>
      </c>
      <c r="M284" s="14">
        <v>32432</v>
      </c>
      <c r="N284" s="39">
        <v>457625</v>
      </c>
      <c r="O284" s="14">
        <v>38135</v>
      </c>
    </row>
    <row r="285" spans="1:15" x14ac:dyDescent="0.2">
      <c r="A285">
        <v>59117</v>
      </c>
      <c r="B285" s="13">
        <v>1805.0340000000001</v>
      </c>
      <c r="C285">
        <v>1</v>
      </c>
      <c r="D285" s="13">
        <v>11507091.75</v>
      </c>
      <c r="E285" s="13">
        <v>4829122.34</v>
      </c>
      <c r="F285" s="13">
        <v>6677969.4100000001</v>
      </c>
      <c r="G285" s="13">
        <v>6108450.1500000004</v>
      </c>
      <c r="H285" s="13">
        <v>6540581.6299999999</v>
      </c>
      <c r="I285" s="13">
        <v>3335.0889000000002</v>
      </c>
      <c r="J285" s="13">
        <v>6677969.4100000001</v>
      </c>
      <c r="L285" s="14">
        <v>6677969</v>
      </c>
      <c r="M285" s="14">
        <v>790738</v>
      </c>
      <c r="N285" s="39">
        <v>5887231</v>
      </c>
      <c r="O285" s="14">
        <v>490600</v>
      </c>
    </row>
    <row r="286" spans="1:15" x14ac:dyDescent="0.2">
      <c r="A286">
        <v>60077</v>
      </c>
      <c r="B286" s="13">
        <v>4300.1225000000004</v>
      </c>
      <c r="C286">
        <v>1.0009999999999999</v>
      </c>
      <c r="D286" s="13">
        <v>27440694.219999999</v>
      </c>
      <c r="E286" s="13">
        <v>6982430.0300000003</v>
      </c>
      <c r="F286" s="13">
        <v>20458264.190000001</v>
      </c>
      <c r="G286" s="13">
        <v>12250030.970000001</v>
      </c>
      <c r="H286" s="13">
        <v>12809780.939999999</v>
      </c>
      <c r="I286" s="13">
        <v>3007.1972000000001</v>
      </c>
      <c r="J286" s="13">
        <v>20458264.190000001</v>
      </c>
      <c r="L286" s="14">
        <v>20458264</v>
      </c>
      <c r="M286" s="14">
        <v>1604540</v>
      </c>
      <c r="N286" s="39">
        <v>18853724</v>
      </c>
      <c r="O286" s="14">
        <v>1571139</v>
      </c>
    </row>
    <row r="287" spans="1:15" x14ac:dyDescent="0.2">
      <c r="A287">
        <v>61150</v>
      </c>
      <c r="B287">
        <v>203.06639999999999</v>
      </c>
      <c r="C287">
        <v>1</v>
      </c>
      <c r="D287" s="13">
        <v>1294548.3</v>
      </c>
      <c r="E287" s="13">
        <v>512918.11</v>
      </c>
      <c r="F287" s="13">
        <v>781630.19</v>
      </c>
      <c r="G287" s="13">
        <v>705925.31</v>
      </c>
      <c r="H287" s="13">
        <v>850228.88</v>
      </c>
      <c r="I287" s="13">
        <v>3669.3773999999999</v>
      </c>
      <c r="J287" s="13">
        <v>850228.88</v>
      </c>
      <c r="K287" t="s">
        <v>763</v>
      </c>
      <c r="L287" s="14">
        <v>850229</v>
      </c>
      <c r="M287" s="14">
        <v>90060</v>
      </c>
      <c r="N287" s="39">
        <v>760169</v>
      </c>
      <c r="O287" s="14">
        <v>63347</v>
      </c>
    </row>
    <row r="288" spans="1:15" x14ac:dyDescent="0.2">
      <c r="A288">
        <v>61151</v>
      </c>
      <c r="B288">
        <v>191.91820000000001</v>
      </c>
      <c r="C288">
        <v>1</v>
      </c>
      <c r="D288" s="13">
        <v>1223478.53</v>
      </c>
      <c r="E288" s="13">
        <v>485250.94</v>
      </c>
      <c r="F288" s="13">
        <v>738227.59</v>
      </c>
      <c r="G288" s="13">
        <v>880216.3</v>
      </c>
      <c r="H288" s="13">
        <v>880412.31</v>
      </c>
      <c r="I288" s="13">
        <v>3138.9463999999998</v>
      </c>
      <c r="J288" s="13">
        <v>880412.31</v>
      </c>
      <c r="K288" t="s">
        <v>763</v>
      </c>
      <c r="L288" s="14">
        <v>880412</v>
      </c>
      <c r="M288" s="14">
        <v>81534</v>
      </c>
      <c r="N288" s="39">
        <v>798878</v>
      </c>
      <c r="O288" s="14">
        <v>66572</v>
      </c>
    </row>
    <row r="289" spans="1:15" x14ac:dyDescent="0.2">
      <c r="A289">
        <v>61154</v>
      </c>
      <c r="B289">
        <v>323.01139999999998</v>
      </c>
      <c r="C289">
        <v>1</v>
      </c>
      <c r="D289" s="13">
        <v>2059197.68</v>
      </c>
      <c r="E289" s="13">
        <v>868564.62</v>
      </c>
      <c r="F289" s="13">
        <v>1190633.06</v>
      </c>
      <c r="G289" s="13">
        <v>1359298.67</v>
      </c>
      <c r="H289" s="13">
        <v>1667073.63</v>
      </c>
      <c r="I289" s="13">
        <v>4021.5790999999999</v>
      </c>
      <c r="J289" s="13">
        <v>1667073.63</v>
      </c>
      <c r="K289" t="s">
        <v>763</v>
      </c>
      <c r="L289" s="14">
        <v>1667074</v>
      </c>
      <c r="M289" s="14">
        <v>138432</v>
      </c>
      <c r="N289" s="39">
        <v>1528642</v>
      </c>
      <c r="O289" s="14">
        <v>127386</v>
      </c>
    </row>
    <row r="290" spans="1:15" x14ac:dyDescent="0.2">
      <c r="A290">
        <v>61156</v>
      </c>
      <c r="B290" s="13">
        <v>1245.1049</v>
      </c>
      <c r="C290">
        <v>1</v>
      </c>
      <c r="D290" s="13">
        <v>7937543.7400000002</v>
      </c>
      <c r="E290" s="13">
        <v>3476164.91</v>
      </c>
      <c r="F290" s="13">
        <v>4461378.83</v>
      </c>
      <c r="G290" s="13">
        <v>3387294.04</v>
      </c>
      <c r="H290" s="13">
        <v>3658400.71</v>
      </c>
      <c r="I290" s="13">
        <v>2801.9485</v>
      </c>
      <c r="J290" s="13">
        <v>4461378.83</v>
      </c>
      <c r="L290" s="14">
        <v>4461379</v>
      </c>
      <c r="M290" s="14">
        <v>541845</v>
      </c>
      <c r="N290" s="39">
        <v>3919534</v>
      </c>
      <c r="O290" s="14">
        <v>326626</v>
      </c>
    </row>
    <row r="291" spans="1:15" x14ac:dyDescent="0.2">
      <c r="A291">
        <v>61157</v>
      </c>
      <c r="B291">
        <v>88.423000000000002</v>
      </c>
      <c r="C291">
        <v>1</v>
      </c>
      <c r="D291" s="13">
        <v>563696.63</v>
      </c>
      <c r="E291" s="13">
        <v>237620.54</v>
      </c>
      <c r="F291" s="13">
        <v>326076.09000000003</v>
      </c>
      <c r="G291" s="13">
        <v>357775.44</v>
      </c>
      <c r="H291" s="13">
        <v>359609.86</v>
      </c>
      <c r="I291" s="13">
        <v>4483.3599999999997</v>
      </c>
      <c r="J291" s="13">
        <v>359609.86</v>
      </c>
      <c r="K291" t="s">
        <v>763</v>
      </c>
      <c r="L291" s="14">
        <v>359610</v>
      </c>
      <c r="M291" s="14">
        <v>28411</v>
      </c>
      <c r="N291" s="39">
        <v>331199</v>
      </c>
      <c r="O291" s="14">
        <v>27599</v>
      </c>
    </row>
    <row r="292" spans="1:15" x14ac:dyDescent="0.2">
      <c r="A292">
        <v>61158</v>
      </c>
      <c r="B292">
        <v>107.5967</v>
      </c>
      <c r="C292">
        <v>1</v>
      </c>
      <c r="D292" s="13">
        <v>685928.95999999996</v>
      </c>
      <c r="E292" s="13">
        <v>414529.98</v>
      </c>
      <c r="F292" s="13">
        <v>271398.98</v>
      </c>
      <c r="G292" s="13">
        <v>671766.38</v>
      </c>
      <c r="H292" s="13">
        <v>674398.26</v>
      </c>
      <c r="I292" s="13">
        <v>4456.1975000000002</v>
      </c>
      <c r="J292" s="13">
        <v>674398.26</v>
      </c>
      <c r="K292" t="s">
        <v>763</v>
      </c>
      <c r="L292" s="14">
        <v>674398</v>
      </c>
      <c r="M292" s="14">
        <v>41140</v>
      </c>
      <c r="N292" s="39">
        <v>633258</v>
      </c>
      <c r="O292" s="14">
        <v>54874</v>
      </c>
    </row>
    <row r="293" spans="1:15" x14ac:dyDescent="0.2">
      <c r="A293">
        <v>62070</v>
      </c>
      <c r="B293">
        <v>124.69240000000001</v>
      </c>
      <c r="C293">
        <v>1</v>
      </c>
      <c r="D293" s="13">
        <v>794914.05</v>
      </c>
      <c r="E293" s="13">
        <v>446199.78</v>
      </c>
      <c r="F293" s="13">
        <v>348714.27</v>
      </c>
      <c r="G293" s="13">
        <v>699309.46</v>
      </c>
      <c r="H293" s="13">
        <v>760631.43</v>
      </c>
      <c r="I293" s="13">
        <v>3635.7143000000001</v>
      </c>
      <c r="J293" s="13">
        <v>760631.43</v>
      </c>
      <c r="K293" t="s">
        <v>763</v>
      </c>
      <c r="L293" s="14">
        <v>760631</v>
      </c>
      <c r="M293" s="14">
        <v>47560</v>
      </c>
      <c r="N293" s="39">
        <v>713071</v>
      </c>
      <c r="O293" s="14">
        <v>59422</v>
      </c>
    </row>
    <row r="294" spans="1:15" x14ac:dyDescent="0.2">
      <c r="A294">
        <v>62072</v>
      </c>
      <c r="B294" s="13">
        <v>2035.7847999999999</v>
      </c>
      <c r="C294">
        <v>1</v>
      </c>
      <c r="D294" s="13">
        <v>12978128.1</v>
      </c>
      <c r="E294" s="13">
        <v>4179374.72</v>
      </c>
      <c r="F294" s="13">
        <v>8798753.3800000008</v>
      </c>
      <c r="G294" s="13">
        <v>5694461.9800000004</v>
      </c>
      <c r="H294" s="13">
        <v>5576429.2199999997</v>
      </c>
      <c r="I294" s="13">
        <v>3006.66</v>
      </c>
      <c r="J294" s="13">
        <v>8798753.3800000008</v>
      </c>
      <c r="L294" s="14">
        <v>8798753</v>
      </c>
      <c r="M294" s="14">
        <v>839302</v>
      </c>
      <c r="N294" s="39">
        <v>7959451</v>
      </c>
      <c r="O294" s="14">
        <v>663285</v>
      </c>
    </row>
    <row r="295" spans="1:15" x14ac:dyDescent="0.2">
      <c r="A295">
        <v>63066</v>
      </c>
      <c r="B295">
        <v>461.7038</v>
      </c>
      <c r="C295">
        <v>1</v>
      </c>
      <c r="D295" s="13">
        <v>2943361.73</v>
      </c>
      <c r="E295" s="13">
        <v>1575605.21</v>
      </c>
      <c r="F295" s="13">
        <v>1367756.52</v>
      </c>
      <c r="G295" s="13">
        <v>1325152.67</v>
      </c>
      <c r="H295" s="13">
        <v>1291433.53</v>
      </c>
      <c r="I295" s="13">
        <v>2311.0810999999999</v>
      </c>
      <c r="J295" s="13">
        <v>1367756.52</v>
      </c>
      <c r="L295" s="14">
        <v>1367757</v>
      </c>
      <c r="M295" s="14">
        <v>203744</v>
      </c>
      <c r="N295" s="39">
        <v>1164013</v>
      </c>
      <c r="O295" s="14">
        <v>97000</v>
      </c>
    </row>
    <row r="296" spans="1:15" x14ac:dyDescent="0.2">
      <c r="A296">
        <v>63067</v>
      </c>
      <c r="B296">
        <v>750.13699999999994</v>
      </c>
      <c r="C296">
        <v>1.032</v>
      </c>
      <c r="D296" s="13">
        <v>4935151.32</v>
      </c>
      <c r="E296" s="13">
        <v>2062159.86</v>
      </c>
      <c r="F296" s="13">
        <v>2872991.46</v>
      </c>
      <c r="G296" s="13">
        <v>2153871.9700000002</v>
      </c>
      <c r="H296" s="13">
        <v>2101497.5099999998</v>
      </c>
      <c r="I296" s="13">
        <v>2642.8335999999999</v>
      </c>
      <c r="J296" s="13">
        <v>2872991.46</v>
      </c>
      <c r="L296" s="14">
        <v>2872991</v>
      </c>
      <c r="M296" s="14">
        <v>321617</v>
      </c>
      <c r="N296" s="39">
        <v>2551374</v>
      </c>
      <c r="O296" s="14">
        <v>212614</v>
      </c>
    </row>
    <row r="297" spans="1:15" x14ac:dyDescent="0.2">
      <c r="A297">
        <v>64072</v>
      </c>
      <c r="B297">
        <v>195.76310000000001</v>
      </c>
      <c r="C297">
        <v>1.0209999999999999</v>
      </c>
      <c r="D297" s="13">
        <v>1274197.55</v>
      </c>
      <c r="E297" s="13">
        <v>469262.97</v>
      </c>
      <c r="F297" s="13">
        <v>804934.58</v>
      </c>
      <c r="G297" s="13">
        <v>949971.59</v>
      </c>
      <c r="H297" s="13">
        <v>966281.01</v>
      </c>
      <c r="I297" s="13">
        <v>4155.8582999999999</v>
      </c>
      <c r="J297" s="13">
        <v>986572.91</v>
      </c>
      <c r="K297" t="s">
        <v>763</v>
      </c>
      <c r="L297" s="14">
        <v>986573</v>
      </c>
      <c r="M297" s="14">
        <v>90264</v>
      </c>
      <c r="N297" s="39">
        <v>896309</v>
      </c>
      <c r="O297" s="14">
        <v>74692</v>
      </c>
    </row>
    <row r="298" spans="1:15" x14ac:dyDescent="0.2">
      <c r="A298">
        <v>64074</v>
      </c>
      <c r="B298" s="13">
        <v>1115.4973</v>
      </c>
      <c r="C298">
        <v>1.0209999999999999</v>
      </c>
      <c r="D298" s="13">
        <v>7260632.4900000002</v>
      </c>
      <c r="E298" s="13">
        <v>3902312.58</v>
      </c>
      <c r="F298" s="13">
        <v>3358319.91</v>
      </c>
      <c r="G298" s="13">
        <v>1789570.46</v>
      </c>
      <c r="H298" s="13">
        <v>1915202.03</v>
      </c>
      <c r="I298" s="13">
        <v>1806.2416000000001</v>
      </c>
      <c r="J298" s="13">
        <v>3358319.91</v>
      </c>
      <c r="L298" s="14">
        <v>3358320</v>
      </c>
      <c r="M298" s="14">
        <v>510377</v>
      </c>
      <c r="N298" s="39">
        <v>2847943</v>
      </c>
      <c r="O298" s="14">
        <v>237327</v>
      </c>
    </row>
    <row r="299" spans="1:15" x14ac:dyDescent="0.2">
      <c r="A299">
        <v>64075</v>
      </c>
      <c r="B299" s="13">
        <v>3590.2851999999998</v>
      </c>
      <c r="C299">
        <v>1.0209999999999999</v>
      </c>
      <c r="D299" s="13">
        <v>23368717.579999998</v>
      </c>
      <c r="E299" s="13">
        <v>9188627.3900000006</v>
      </c>
      <c r="F299" s="13">
        <v>14180090.189999999</v>
      </c>
      <c r="G299" s="13">
        <v>9014193.1400000006</v>
      </c>
      <c r="H299" s="13">
        <v>9466396.5600000005</v>
      </c>
      <c r="I299" s="13">
        <v>2570.1642000000002</v>
      </c>
      <c r="J299" s="13">
        <v>14180090.189999999</v>
      </c>
      <c r="L299" s="14">
        <v>14180090</v>
      </c>
      <c r="M299" s="14">
        <v>1379227</v>
      </c>
      <c r="N299" s="39">
        <v>12800863</v>
      </c>
      <c r="O299" s="14">
        <v>1066734</v>
      </c>
    </row>
    <row r="300" spans="1:15" x14ac:dyDescent="0.2">
      <c r="A300">
        <v>65096</v>
      </c>
      <c r="B300">
        <v>172.2714</v>
      </c>
      <c r="C300">
        <v>1.026</v>
      </c>
      <c r="D300" s="13">
        <v>1126784.1599999999</v>
      </c>
      <c r="E300" s="13">
        <v>572714.28</v>
      </c>
      <c r="F300" s="13">
        <v>554069.88</v>
      </c>
      <c r="G300" s="13">
        <v>804729.11</v>
      </c>
      <c r="H300" s="13">
        <v>762278.37</v>
      </c>
      <c r="I300" s="13">
        <v>3876.1678999999999</v>
      </c>
      <c r="J300" s="13">
        <v>825652.07</v>
      </c>
      <c r="K300" t="s">
        <v>763</v>
      </c>
      <c r="L300" s="14">
        <v>825652</v>
      </c>
      <c r="M300" s="14">
        <v>62168</v>
      </c>
      <c r="N300" s="39">
        <v>763484</v>
      </c>
      <c r="O300" s="14">
        <v>63623</v>
      </c>
    </row>
    <row r="301" spans="1:15" x14ac:dyDescent="0.2">
      <c r="A301">
        <v>65098</v>
      </c>
      <c r="B301">
        <v>330.60629999999998</v>
      </c>
      <c r="C301">
        <v>1.026</v>
      </c>
      <c r="D301" s="13">
        <v>2162413.16</v>
      </c>
      <c r="E301" s="13">
        <v>1335287.97</v>
      </c>
      <c r="F301" s="13">
        <v>827125.19</v>
      </c>
      <c r="G301" s="13">
        <v>1109797.8799999999</v>
      </c>
      <c r="H301" s="13">
        <v>998213.71</v>
      </c>
      <c r="I301" s="13">
        <v>2934.3942000000002</v>
      </c>
      <c r="J301" s="13">
        <v>1138652.6200000001</v>
      </c>
      <c r="K301" t="s">
        <v>763</v>
      </c>
      <c r="L301" s="14">
        <v>1138653</v>
      </c>
      <c r="M301" s="14">
        <v>136391</v>
      </c>
      <c r="N301" s="39">
        <v>1002262</v>
      </c>
      <c r="O301" s="14">
        <v>83521</v>
      </c>
    </row>
    <row r="302" spans="1:15" x14ac:dyDescent="0.2">
      <c r="A302">
        <v>66102</v>
      </c>
      <c r="B302" s="13">
        <v>1974.9281000000001</v>
      </c>
      <c r="C302">
        <v>1</v>
      </c>
      <c r="D302" s="13">
        <v>12590166.640000001</v>
      </c>
      <c r="E302" s="13">
        <v>5548365.5899999999</v>
      </c>
      <c r="F302" s="13">
        <v>7041801.0499999998</v>
      </c>
      <c r="G302" s="13">
        <v>3893680.36</v>
      </c>
      <c r="H302" s="13">
        <v>5027416.5199999996</v>
      </c>
      <c r="I302" s="13">
        <v>2539.8087</v>
      </c>
      <c r="J302" s="13">
        <v>7041801.0499999998</v>
      </c>
      <c r="L302" s="14">
        <v>7041801</v>
      </c>
      <c r="M302" s="14">
        <v>863326</v>
      </c>
      <c r="N302" s="39">
        <v>6178475</v>
      </c>
      <c r="O302" s="14">
        <v>514871</v>
      </c>
    </row>
    <row r="303" spans="1:15" x14ac:dyDescent="0.2">
      <c r="A303">
        <v>66103</v>
      </c>
      <c r="B303">
        <v>205.43369999999999</v>
      </c>
      <c r="C303">
        <v>1</v>
      </c>
      <c r="D303" s="13">
        <v>1309639.8400000001</v>
      </c>
      <c r="E303" s="13">
        <v>465561.5</v>
      </c>
      <c r="F303" s="13">
        <v>844078.34</v>
      </c>
      <c r="G303" s="13">
        <v>1081162.58</v>
      </c>
      <c r="H303" s="13">
        <v>1379141.03</v>
      </c>
      <c r="I303" s="13">
        <v>4599.1021000000001</v>
      </c>
      <c r="J303" s="13">
        <v>1379141.03</v>
      </c>
      <c r="K303" t="s">
        <v>763</v>
      </c>
      <c r="L303" s="14">
        <v>1379141</v>
      </c>
      <c r="M303" s="14">
        <v>77830</v>
      </c>
      <c r="N303" s="39">
        <v>1301311</v>
      </c>
      <c r="O303" s="14">
        <v>108442</v>
      </c>
    </row>
    <row r="304" spans="1:15" x14ac:dyDescent="0.2">
      <c r="A304">
        <v>66104</v>
      </c>
      <c r="B304">
        <v>241.72909999999999</v>
      </c>
      <c r="C304">
        <v>1</v>
      </c>
      <c r="D304" s="13">
        <v>1541023.01</v>
      </c>
      <c r="E304" s="13">
        <v>530259.19999999995</v>
      </c>
      <c r="F304" s="13">
        <v>1010763.81</v>
      </c>
      <c r="G304" s="13">
        <v>1004800.04</v>
      </c>
      <c r="H304" s="13">
        <v>1046278.58</v>
      </c>
      <c r="I304" s="13">
        <v>4005.3616999999999</v>
      </c>
      <c r="J304" s="13">
        <v>1046278.58</v>
      </c>
      <c r="K304" t="s">
        <v>763</v>
      </c>
      <c r="L304" s="14">
        <v>1046279</v>
      </c>
      <c r="M304" s="14">
        <v>117634</v>
      </c>
      <c r="N304" s="39">
        <v>928645</v>
      </c>
      <c r="O304" s="14">
        <v>77387</v>
      </c>
    </row>
    <row r="305" spans="1:15" x14ac:dyDescent="0.2">
      <c r="A305">
        <v>66105</v>
      </c>
      <c r="B305" s="13">
        <v>1983.6498999999999</v>
      </c>
      <c r="C305">
        <v>1</v>
      </c>
      <c r="D305" s="13">
        <v>12645768.109999999</v>
      </c>
      <c r="E305" s="13">
        <v>12820205.4</v>
      </c>
      <c r="F305">
        <v>0</v>
      </c>
      <c r="G305" s="13">
        <v>1418569.03</v>
      </c>
      <c r="H305" s="13">
        <v>1408401.38</v>
      </c>
      <c r="I305">
        <v>748.37879999999996</v>
      </c>
      <c r="J305" s="13">
        <v>1484521.53</v>
      </c>
      <c r="K305" t="s">
        <v>763</v>
      </c>
      <c r="L305" s="14">
        <v>1484522</v>
      </c>
      <c r="M305" s="14">
        <v>860352</v>
      </c>
      <c r="N305" s="39">
        <v>624170</v>
      </c>
      <c r="O305" s="14">
        <v>52011</v>
      </c>
    </row>
    <row r="306" spans="1:15" x14ac:dyDescent="0.2">
      <c r="A306">
        <v>66107</v>
      </c>
      <c r="B306">
        <v>730.26189999999997</v>
      </c>
      <c r="C306">
        <v>1</v>
      </c>
      <c r="D306" s="13">
        <v>4655419.6100000003</v>
      </c>
      <c r="E306" s="13">
        <v>1330532.8899999999</v>
      </c>
      <c r="F306" s="13">
        <v>3324886.72</v>
      </c>
      <c r="G306" s="13">
        <v>2437548.81</v>
      </c>
      <c r="H306" s="13">
        <v>2907136.86</v>
      </c>
      <c r="I306" s="13">
        <v>3733.5848999999998</v>
      </c>
      <c r="J306" s="13">
        <v>3324886.72</v>
      </c>
      <c r="L306" s="14">
        <v>3324887</v>
      </c>
      <c r="M306" s="14">
        <v>315550</v>
      </c>
      <c r="N306" s="39">
        <v>3009337</v>
      </c>
      <c r="O306" s="14">
        <v>250777</v>
      </c>
    </row>
    <row r="307" spans="1:15" x14ac:dyDescent="0.2">
      <c r="A307">
        <v>67055</v>
      </c>
      <c r="B307" s="13">
        <v>1131.3597</v>
      </c>
      <c r="C307">
        <v>1</v>
      </c>
      <c r="D307" s="13">
        <v>7212418.0899999999</v>
      </c>
      <c r="E307" s="13">
        <v>2067425.91</v>
      </c>
      <c r="F307" s="13">
        <v>5144992.18</v>
      </c>
      <c r="G307" s="13">
        <v>3178587.57</v>
      </c>
      <c r="H307" s="13">
        <v>3454067.42</v>
      </c>
      <c r="I307" s="13">
        <v>3024.9007999999999</v>
      </c>
      <c r="J307" s="13">
        <v>5144992.18</v>
      </c>
      <c r="L307" s="14">
        <v>5144992</v>
      </c>
      <c r="M307" s="14">
        <v>429901</v>
      </c>
      <c r="N307" s="39">
        <v>4715091</v>
      </c>
      <c r="O307" s="14">
        <v>392923</v>
      </c>
    </row>
    <row r="308" spans="1:15" x14ac:dyDescent="0.2">
      <c r="A308">
        <v>67061</v>
      </c>
      <c r="B308">
        <v>881.84609999999998</v>
      </c>
      <c r="C308">
        <v>1</v>
      </c>
      <c r="D308" s="13">
        <v>5621768.8899999997</v>
      </c>
      <c r="E308" s="13">
        <v>2797422.18</v>
      </c>
      <c r="F308" s="13">
        <v>2824346.71</v>
      </c>
      <c r="G308" s="13">
        <v>3523109.29</v>
      </c>
      <c r="H308" s="13">
        <v>3551904.35</v>
      </c>
      <c r="I308" s="13">
        <v>2769.3629999999998</v>
      </c>
      <c r="J308" s="13">
        <v>2824346.71</v>
      </c>
      <c r="L308" s="14">
        <v>2824347</v>
      </c>
      <c r="M308" s="14">
        <v>335145</v>
      </c>
      <c r="N308" s="39">
        <v>2489202</v>
      </c>
      <c r="O308" s="14">
        <v>207433</v>
      </c>
    </row>
    <row r="309" spans="1:15" x14ac:dyDescent="0.2">
      <c r="A309">
        <v>68070</v>
      </c>
      <c r="B309" s="13">
        <v>1403.2246</v>
      </c>
      <c r="C309">
        <v>1.032</v>
      </c>
      <c r="D309" s="13">
        <v>9231814.6400000006</v>
      </c>
      <c r="E309" s="13">
        <v>3148084.26</v>
      </c>
      <c r="F309" s="13">
        <v>6083730.3799999999</v>
      </c>
      <c r="G309" s="13">
        <v>2991632.22</v>
      </c>
      <c r="H309" s="13">
        <v>3987090.89</v>
      </c>
      <c r="I309" s="13">
        <v>2974.2345999999998</v>
      </c>
      <c r="J309" s="13">
        <v>6083730.3799999999</v>
      </c>
      <c r="L309" s="14">
        <v>6083730</v>
      </c>
      <c r="M309" s="14">
        <v>584351</v>
      </c>
      <c r="N309" s="39">
        <v>5499379</v>
      </c>
      <c r="O309" s="14">
        <v>458280</v>
      </c>
    </row>
    <row r="310" spans="1:15" x14ac:dyDescent="0.2">
      <c r="A310">
        <v>68071</v>
      </c>
      <c r="B310">
        <v>115.4738</v>
      </c>
      <c r="C310">
        <v>1.032</v>
      </c>
      <c r="D310" s="13">
        <v>759702.13</v>
      </c>
      <c r="E310" s="13">
        <v>324505.48</v>
      </c>
      <c r="F310" s="13">
        <v>435196.65</v>
      </c>
      <c r="G310" s="13">
        <v>333122.43</v>
      </c>
      <c r="H310" s="13">
        <v>340129.73</v>
      </c>
      <c r="I310" s="13">
        <v>2806.2768999999998</v>
      </c>
      <c r="J310" s="13">
        <v>435196.65</v>
      </c>
      <c r="L310" s="14">
        <v>435197</v>
      </c>
      <c r="M310" s="14">
        <v>44594</v>
      </c>
      <c r="N310" s="39">
        <v>390603</v>
      </c>
      <c r="O310" s="14">
        <v>32551</v>
      </c>
    </row>
    <row r="311" spans="1:15" x14ac:dyDescent="0.2">
      <c r="A311">
        <v>68072</v>
      </c>
      <c r="B311">
        <v>57.871400000000001</v>
      </c>
      <c r="C311">
        <v>1.032</v>
      </c>
      <c r="D311" s="13">
        <v>380735.94</v>
      </c>
      <c r="E311" s="13">
        <v>263210.73</v>
      </c>
      <c r="F311" s="13">
        <v>117525.21</v>
      </c>
      <c r="G311" s="13">
        <v>179113.36</v>
      </c>
      <c r="H311" s="13">
        <v>182705.99</v>
      </c>
      <c r="I311" s="13">
        <v>2805.0698000000002</v>
      </c>
      <c r="J311" s="13">
        <v>188552.58</v>
      </c>
      <c r="K311" t="s">
        <v>763</v>
      </c>
      <c r="L311" s="14">
        <v>188553</v>
      </c>
      <c r="M311" s="14">
        <v>21135</v>
      </c>
      <c r="N311" s="39">
        <v>167418</v>
      </c>
      <c r="O311" s="14">
        <v>13952</v>
      </c>
    </row>
    <row r="312" spans="1:15" x14ac:dyDescent="0.2">
      <c r="A312">
        <v>68073</v>
      </c>
      <c r="B312">
        <v>598.19650000000001</v>
      </c>
      <c r="C312">
        <v>1.032</v>
      </c>
      <c r="D312" s="13">
        <v>3935534.77</v>
      </c>
      <c r="E312" s="13">
        <v>1693856</v>
      </c>
      <c r="F312" s="13">
        <v>2241678.77</v>
      </c>
      <c r="G312" s="13">
        <v>1577110.87</v>
      </c>
      <c r="H312" s="13">
        <v>1588393.48</v>
      </c>
      <c r="I312" s="13">
        <v>2755.7462999999998</v>
      </c>
      <c r="J312" s="13">
        <v>2241678.77</v>
      </c>
      <c r="L312" s="14">
        <v>2241679</v>
      </c>
      <c r="M312" s="14">
        <v>252120</v>
      </c>
      <c r="N312" s="39">
        <v>1989559</v>
      </c>
      <c r="O312" s="14">
        <v>165796</v>
      </c>
    </row>
    <row r="313" spans="1:15" x14ac:dyDescent="0.2">
      <c r="A313">
        <v>68074</v>
      </c>
      <c r="B313">
        <v>197.8321</v>
      </c>
      <c r="C313">
        <v>1.032</v>
      </c>
      <c r="D313" s="13">
        <v>1301537.3899999999</v>
      </c>
      <c r="E313" s="13">
        <v>515521.62</v>
      </c>
      <c r="F313" s="13">
        <v>786015.77</v>
      </c>
      <c r="G313" s="13">
        <v>825785.31</v>
      </c>
      <c r="H313" s="13">
        <v>861318.15</v>
      </c>
      <c r="I313" s="13">
        <v>4091.0174999999999</v>
      </c>
      <c r="J313" s="13">
        <v>888880.33</v>
      </c>
      <c r="K313" t="s">
        <v>763</v>
      </c>
      <c r="L313" s="14">
        <v>888880</v>
      </c>
      <c r="M313" s="14">
        <v>88312</v>
      </c>
      <c r="N313" s="39">
        <v>800568</v>
      </c>
      <c r="O313" s="14">
        <v>66714</v>
      </c>
    </row>
    <row r="314" spans="1:15" x14ac:dyDescent="0.2">
      <c r="A314">
        <v>68075</v>
      </c>
      <c r="B314">
        <v>83.564899999999994</v>
      </c>
      <c r="C314">
        <v>1.032</v>
      </c>
      <c r="D314" s="13">
        <v>549773.48</v>
      </c>
      <c r="E314" s="13">
        <v>298527.09999999998</v>
      </c>
      <c r="F314" s="13">
        <v>251246.38</v>
      </c>
      <c r="G314" s="13">
        <v>594165.73</v>
      </c>
      <c r="H314" s="13">
        <v>625644.52</v>
      </c>
      <c r="I314" s="13">
        <v>3926.5151000000001</v>
      </c>
      <c r="J314" s="13">
        <v>645665.14</v>
      </c>
      <c r="K314" t="s">
        <v>763</v>
      </c>
      <c r="L314" s="14">
        <v>645665</v>
      </c>
      <c r="M314" s="14">
        <v>28605</v>
      </c>
      <c r="N314" s="39">
        <v>617060</v>
      </c>
      <c r="O314" s="14">
        <v>51421</v>
      </c>
    </row>
    <row r="315" spans="1:15" x14ac:dyDescent="0.2">
      <c r="A315">
        <v>69104</v>
      </c>
      <c r="B315">
        <v>42.208100000000002</v>
      </c>
      <c r="C315">
        <v>1</v>
      </c>
      <c r="D315" s="13">
        <v>269076.64</v>
      </c>
      <c r="E315" s="13">
        <v>147555.64000000001</v>
      </c>
      <c r="F315" s="13">
        <v>121521</v>
      </c>
      <c r="G315" s="13">
        <v>256701.27</v>
      </c>
      <c r="H315" s="13">
        <v>269742.93</v>
      </c>
      <c r="I315" s="13">
        <v>4925.3450999999995</v>
      </c>
      <c r="J315" s="13">
        <v>269742.93</v>
      </c>
      <c r="K315" t="s">
        <v>763</v>
      </c>
      <c r="L315" s="14">
        <v>269743</v>
      </c>
      <c r="M315" s="14">
        <v>16170</v>
      </c>
      <c r="N315" s="39">
        <v>253573</v>
      </c>
      <c r="O315" s="14">
        <v>21131</v>
      </c>
    </row>
    <row r="316" spans="1:15" x14ac:dyDescent="0.2">
      <c r="A316">
        <v>69106</v>
      </c>
      <c r="B316">
        <v>758.68790000000001</v>
      </c>
      <c r="C316">
        <v>1.0209999999999999</v>
      </c>
      <c r="D316" s="13">
        <v>4938204.71</v>
      </c>
      <c r="E316" s="13">
        <v>2554435.5099999998</v>
      </c>
      <c r="F316" s="13">
        <v>2383769.2000000002</v>
      </c>
      <c r="G316" s="13">
        <v>2200234.98</v>
      </c>
      <c r="H316" s="13">
        <v>2195981.5099999998</v>
      </c>
      <c r="I316" s="13">
        <v>2950.7606999999998</v>
      </c>
      <c r="J316" s="13">
        <v>2383769.2000000002</v>
      </c>
      <c r="L316" s="14">
        <v>2383769</v>
      </c>
      <c r="M316" s="14">
        <v>311645</v>
      </c>
      <c r="N316" s="39">
        <v>2072124</v>
      </c>
      <c r="O316" s="14">
        <v>172676</v>
      </c>
    </row>
    <row r="317" spans="1:15" x14ac:dyDescent="0.2">
      <c r="A317">
        <v>69107</v>
      </c>
      <c r="B317">
        <v>75.538300000000007</v>
      </c>
      <c r="C317">
        <v>1</v>
      </c>
      <c r="D317" s="13">
        <v>481556.66</v>
      </c>
      <c r="E317" s="13">
        <v>270157.65000000002</v>
      </c>
      <c r="F317" s="13">
        <v>211399.01</v>
      </c>
      <c r="G317" s="13">
        <v>278094.74</v>
      </c>
      <c r="H317" s="13">
        <v>264610.21999999997</v>
      </c>
      <c r="I317" s="13">
        <v>3015.7833999999998</v>
      </c>
      <c r="J317" s="13">
        <v>278094.74</v>
      </c>
      <c r="K317" t="s">
        <v>763</v>
      </c>
      <c r="L317" s="14">
        <v>278095</v>
      </c>
      <c r="M317" s="14">
        <v>28491</v>
      </c>
      <c r="N317" s="39">
        <v>249604</v>
      </c>
      <c r="O317" s="14">
        <v>20800</v>
      </c>
    </row>
    <row r="318" spans="1:15" x14ac:dyDescent="0.2">
      <c r="A318">
        <v>69108</v>
      </c>
      <c r="B318">
        <v>187.16900000000001</v>
      </c>
      <c r="C318">
        <v>1</v>
      </c>
      <c r="D318" s="13">
        <v>1193202.3799999999</v>
      </c>
      <c r="E318" s="13">
        <v>539277.03</v>
      </c>
      <c r="F318" s="13">
        <v>653925.35</v>
      </c>
      <c r="G318" s="13">
        <v>940354.74</v>
      </c>
      <c r="H318" s="13">
        <v>975068.39</v>
      </c>
      <c r="I318" s="13">
        <v>3540.8580999999999</v>
      </c>
      <c r="J318" s="13">
        <v>975068.39</v>
      </c>
      <c r="K318" t="s">
        <v>763</v>
      </c>
      <c r="L318" s="14">
        <v>975068</v>
      </c>
      <c r="M318" s="14">
        <v>74903</v>
      </c>
      <c r="N318" s="39">
        <v>900165</v>
      </c>
      <c r="O318" s="14">
        <v>75013</v>
      </c>
    </row>
    <row r="319" spans="1:15" x14ac:dyDescent="0.2">
      <c r="A319">
        <v>69109</v>
      </c>
      <c r="B319">
        <v>404.4246</v>
      </c>
      <c r="C319">
        <v>1</v>
      </c>
      <c r="D319" s="13">
        <v>2578206.83</v>
      </c>
      <c r="E319" s="13">
        <v>1436941.9</v>
      </c>
      <c r="F319" s="13">
        <v>1141264.93</v>
      </c>
      <c r="G319" s="13">
        <v>1453000.52</v>
      </c>
      <c r="H319" s="13">
        <v>1745943.87</v>
      </c>
      <c r="I319" s="13">
        <v>3440.5194000000001</v>
      </c>
      <c r="J319" s="13">
        <v>1391430.68</v>
      </c>
      <c r="K319" t="s">
        <v>763</v>
      </c>
      <c r="L319" s="14">
        <v>1391431</v>
      </c>
      <c r="M319" s="14">
        <v>177270</v>
      </c>
      <c r="N319" s="39">
        <v>1214161</v>
      </c>
      <c r="O319" s="14">
        <v>101180</v>
      </c>
    </row>
    <row r="320" spans="1:15" x14ac:dyDescent="0.2">
      <c r="A320">
        <v>70092</v>
      </c>
      <c r="B320">
        <v>338.88069999999999</v>
      </c>
      <c r="C320">
        <v>1.006</v>
      </c>
      <c r="D320" s="13">
        <v>2173326.65</v>
      </c>
      <c r="E320" s="13">
        <v>1189173.56</v>
      </c>
      <c r="F320" s="13">
        <v>984153.09</v>
      </c>
      <c r="G320" s="13">
        <v>1293608.81</v>
      </c>
      <c r="H320" s="13">
        <v>1513861.11</v>
      </c>
      <c r="I320" s="13">
        <v>3378.6039999999998</v>
      </c>
      <c r="J320" s="13">
        <v>1522944.28</v>
      </c>
      <c r="K320" t="s">
        <v>763</v>
      </c>
      <c r="L320" s="14">
        <v>1522944</v>
      </c>
      <c r="M320" s="14">
        <v>127986</v>
      </c>
      <c r="N320" s="39">
        <v>1394958</v>
      </c>
      <c r="O320" s="14">
        <v>116247</v>
      </c>
    </row>
    <row r="321" spans="1:15" x14ac:dyDescent="0.2">
      <c r="A321">
        <v>70093</v>
      </c>
      <c r="B321" s="13">
        <v>1161.2565999999999</v>
      </c>
      <c r="C321">
        <v>1.006</v>
      </c>
      <c r="D321" s="13">
        <v>7447428.8899999997</v>
      </c>
      <c r="E321" s="13">
        <v>4137040.62</v>
      </c>
      <c r="F321" s="13">
        <v>3310388.27</v>
      </c>
      <c r="G321" s="13">
        <v>3281704.09</v>
      </c>
      <c r="H321" s="13">
        <v>3481616.91</v>
      </c>
      <c r="I321" s="13">
        <v>2653.7611000000002</v>
      </c>
      <c r="J321" s="13">
        <v>3310388.27</v>
      </c>
      <c r="L321" s="14">
        <v>3310388</v>
      </c>
      <c r="M321" s="14">
        <v>481613</v>
      </c>
      <c r="N321" s="39">
        <v>2828775</v>
      </c>
      <c r="O321" s="14">
        <v>235730</v>
      </c>
    </row>
    <row r="322" spans="1:15" x14ac:dyDescent="0.2">
      <c r="A322">
        <v>71091</v>
      </c>
      <c r="B322">
        <v>871.48609999999996</v>
      </c>
      <c r="C322">
        <v>1</v>
      </c>
      <c r="D322" s="13">
        <v>5555723.8899999997</v>
      </c>
      <c r="E322" s="13">
        <v>2357850.89</v>
      </c>
      <c r="F322" s="13">
        <v>3197873</v>
      </c>
      <c r="G322" s="13">
        <v>1620356.42</v>
      </c>
      <c r="H322" s="13">
        <v>1803085.76</v>
      </c>
      <c r="I322" s="13">
        <v>2189.0655000000002</v>
      </c>
      <c r="J322" s="13">
        <v>3197873</v>
      </c>
      <c r="L322" s="14">
        <v>3197873</v>
      </c>
      <c r="M322" s="14">
        <v>351078</v>
      </c>
      <c r="N322" s="39">
        <v>2846795</v>
      </c>
      <c r="O322" s="14">
        <v>237232</v>
      </c>
    </row>
    <row r="323" spans="1:15" x14ac:dyDescent="0.2">
      <c r="A323">
        <v>71092</v>
      </c>
      <c r="B323" s="13">
        <v>1332.2230999999999</v>
      </c>
      <c r="C323">
        <v>1</v>
      </c>
      <c r="D323" s="13">
        <v>8492922.2599999998</v>
      </c>
      <c r="E323" s="13">
        <v>6880731.4000000004</v>
      </c>
      <c r="F323" s="13">
        <v>1612190.86</v>
      </c>
      <c r="G323" s="13">
        <v>2069894.16</v>
      </c>
      <c r="H323" s="13">
        <v>1967290.17</v>
      </c>
      <c r="I323" s="13">
        <v>1299.6772000000001</v>
      </c>
      <c r="J323" s="13">
        <v>1731459.99</v>
      </c>
      <c r="K323" t="s">
        <v>763</v>
      </c>
      <c r="L323" s="14">
        <v>1731460</v>
      </c>
      <c r="M323" s="14">
        <v>533394</v>
      </c>
      <c r="N323" s="39">
        <v>1198066</v>
      </c>
      <c r="O323" s="14">
        <v>99837</v>
      </c>
    </row>
    <row r="324" spans="1:15" x14ac:dyDescent="0.2">
      <c r="A324">
        <v>72066</v>
      </c>
      <c r="B324">
        <v>188.96770000000001</v>
      </c>
      <c r="C324">
        <v>1.008</v>
      </c>
      <c r="D324" s="13">
        <v>1214306.44</v>
      </c>
      <c r="E324" s="13">
        <v>452032.79</v>
      </c>
      <c r="F324" s="13">
        <v>762273.65</v>
      </c>
      <c r="G324" s="13">
        <v>943707.54</v>
      </c>
      <c r="H324" s="13">
        <v>983295.2</v>
      </c>
      <c r="I324" s="13">
        <v>4817.2329</v>
      </c>
      <c r="J324" s="13">
        <v>991161.56</v>
      </c>
      <c r="K324" t="s">
        <v>763</v>
      </c>
      <c r="L324" s="14">
        <v>991162</v>
      </c>
      <c r="M324" s="14">
        <v>72835</v>
      </c>
      <c r="N324" s="39">
        <v>918327</v>
      </c>
      <c r="O324" s="14">
        <v>76527</v>
      </c>
    </row>
    <row r="325" spans="1:15" x14ac:dyDescent="0.2">
      <c r="A325">
        <v>72068</v>
      </c>
      <c r="B325">
        <v>746.62480000000005</v>
      </c>
      <c r="C325">
        <v>1.008</v>
      </c>
      <c r="D325" s="13">
        <v>4797810.96</v>
      </c>
      <c r="E325" s="13">
        <v>2037873.63</v>
      </c>
      <c r="F325" s="13">
        <v>2759937.33</v>
      </c>
      <c r="G325" s="13">
        <v>2729755.73</v>
      </c>
      <c r="H325" s="13">
        <v>2643609.2400000002</v>
      </c>
      <c r="I325" s="13">
        <v>3276.7869000000001</v>
      </c>
      <c r="J325" s="13">
        <v>2759937.33</v>
      </c>
      <c r="L325" s="14">
        <v>2759937</v>
      </c>
      <c r="M325" s="14">
        <v>297901</v>
      </c>
      <c r="N325" s="39">
        <v>2462036</v>
      </c>
      <c r="O325" s="14">
        <v>205168</v>
      </c>
    </row>
    <row r="326" spans="1:15" x14ac:dyDescent="0.2">
      <c r="A326">
        <v>72073</v>
      </c>
      <c r="B326">
        <v>255.73699999999999</v>
      </c>
      <c r="C326">
        <v>1.008</v>
      </c>
      <c r="D326" s="13">
        <v>1643365.96</v>
      </c>
      <c r="E326" s="13">
        <v>682068.93</v>
      </c>
      <c r="F326" s="13">
        <v>961297.03</v>
      </c>
      <c r="G326" s="13">
        <v>1254360.17</v>
      </c>
      <c r="H326" s="13">
        <v>1299483.82</v>
      </c>
      <c r="I326" s="13">
        <v>3407.7710000000002</v>
      </c>
      <c r="J326" s="13">
        <v>1309879.69</v>
      </c>
      <c r="K326" t="s">
        <v>763</v>
      </c>
      <c r="L326" s="14">
        <v>1309880</v>
      </c>
      <c r="M326" s="14">
        <v>97118</v>
      </c>
      <c r="N326" s="39">
        <v>1212762</v>
      </c>
      <c r="O326" s="14">
        <v>101063</v>
      </c>
    </row>
    <row r="327" spans="1:15" x14ac:dyDescent="0.2">
      <c r="A327">
        <v>72074</v>
      </c>
      <c r="B327" s="13">
        <v>1353.4639</v>
      </c>
      <c r="C327">
        <v>1.008</v>
      </c>
      <c r="D327" s="13">
        <v>8697359.0199999996</v>
      </c>
      <c r="E327" s="13">
        <v>10296191.07</v>
      </c>
      <c r="F327">
        <v>0</v>
      </c>
      <c r="G327" s="13">
        <v>3071989.07</v>
      </c>
      <c r="H327" s="13">
        <v>3022588.68</v>
      </c>
      <c r="I327" s="13">
        <v>1662.7659000000001</v>
      </c>
      <c r="J327" s="13">
        <v>2250493.62</v>
      </c>
      <c r="K327" t="s">
        <v>763</v>
      </c>
      <c r="L327" s="14">
        <v>2250494</v>
      </c>
      <c r="M327" s="14">
        <v>552511</v>
      </c>
      <c r="N327" s="39">
        <v>1697983</v>
      </c>
      <c r="O327" s="14">
        <v>141497</v>
      </c>
    </row>
    <row r="328" spans="1:15" x14ac:dyDescent="0.2">
      <c r="A328">
        <v>73099</v>
      </c>
      <c r="B328" s="13">
        <v>1505.2562</v>
      </c>
      <c r="C328">
        <v>1.0209999999999999</v>
      </c>
      <c r="D328" s="13">
        <v>9797524.4499999993</v>
      </c>
      <c r="E328" s="13">
        <v>2689378.09</v>
      </c>
      <c r="F328" s="13">
        <v>7108146.3600000003</v>
      </c>
      <c r="G328" s="13">
        <v>5471824.2599999998</v>
      </c>
      <c r="H328" s="13">
        <v>5718753.3300000001</v>
      </c>
      <c r="I328" s="13">
        <v>3406.2851000000001</v>
      </c>
      <c r="J328" s="13">
        <v>7108146.3600000003</v>
      </c>
      <c r="L328" s="14">
        <v>7108146</v>
      </c>
      <c r="M328" s="14">
        <v>633679</v>
      </c>
      <c r="N328" s="39">
        <v>6474467</v>
      </c>
      <c r="O328" s="14">
        <v>539537</v>
      </c>
    </row>
    <row r="329" spans="1:15" x14ac:dyDescent="0.2">
      <c r="A329">
        <v>73102</v>
      </c>
      <c r="B329">
        <v>765.1232</v>
      </c>
      <c r="C329">
        <v>1.0209999999999999</v>
      </c>
      <c r="D329" s="13">
        <v>4980091.2699999996</v>
      </c>
      <c r="E329" s="13">
        <v>2041912.01</v>
      </c>
      <c r="F329" s="13">
        <v>2938179.26</v>
      </c>
      <c r="G329" s="13">
        <v>2147356.65</v>
      </c>
      <c r="H329" s="13">
        <v>2595115.62</v>
      </c>
      <c r="I329" s="13">
        <v>2767.5225</v>
      </c>
      <c r="J329" s="13">
        <v>2938179.26</v>
      </c>
      <c r="L329" s="14">
        <v>2938179</v>
      </c>
      <c r="M329" s="14">
        <v>333593</v>
      </c>
      <c r="N329" s="39">
        <v>2604586</v>
      </c>
      <c r="O329" s="14">
        <v>217048</v>
      </c>
    </row>
    <row r="330" spans="1:15" x14ac:dyDescent="0.2">
      <c r="A330">
        <v>73105</v>
      </c>
      <c r="B330">
        <v>166.16309999999999</v>
      </c>
      <c r="C330">
        <v>1.0209999999999999</v>
      </c>
      <c r="D330" s="13">
        <v>1081534.8500000001</v>
      </c>
      <c r="E330" s="13">
        <v>332002.42</v>
      </c>
      <c r="F330" s="13">
        <v>749532.43</v>
      </c>
      <c r="G330" s="13">
        <v>723507.07</v>
      </c>
      <c r="H330" s="13">
        <v>688624.69</v>
      </c>
      <c r="I330" s="13">
        <v>3239.8074000000001</v>
      </c>
      <c r="J330" s="13">
        <v>749532.43</v>
      </c>
      <c r="L330" s="14">
        <v>749532</v>
      </c>
      <c r="M330" s="14">
        <v>59878</v>
      </c>
      <c r="N330" s="39">
        <v>689654</v>
      </c>
      <c r="O330" s="14">
        <v>57471</v>
      </c>
    </row>
    <row r="331" spans="1:15" x14ac:dyDescent="0.2">
      <c r="A331">
        <v>73106</v>
      </c>
      <c r="B331" s="13">
        <v>1475.1583000000001</v>
      </c>
      <c r="C331">
        <v>1.0209999999999999</v>
      </c>
      <c r="D331" s="13">
        <v>9601620.9800000004</v>
      </c>
      <c r="E331" s="13">
        <v>3116196.3</v>
      </c>
      <c r="F331" s="13">
        <v>6485424.6799999997</v>
      </c>
      <c r="G331" s="13">
        <v>4934990.3600000003</v>
      </c>
      <c r="H331" s="13">
        <v>5064084.96</v>
      </c>
      <c r="I331" s="13">
        <v>3151.5509999999999</v>
      </c>
      <c r="J331" s="13">
        <v>6485424.6799999997</v>
      </c>
      <c r="L331" s="14">
        <v>6485425</v>
      </c>
      <c r="M331" s="14">
        <v>640373</v>
      </c>
      <c r="N331" s="39">
        <v>5845052</v>
      </c>
      <c r="O331" s="14">
        <v>487086</v>
      </c>
    </row>
    <row r="332" spans="1:15" x14ac:dyDescent="0.2">
      <c r="A332">
        <v>73108</v>
      </c>
      <c r="B332" s="13">
        <v>5282.6494000000002</v>
      </c>
      <c r="C332">
        <v>1.0209999999999999</v>
      </c>
      <c r="D332" s="13">
        <v>34384104.609999999</v>
      </c>
      <c r="E332" s="13">
        <v>9594523.4499999993</v>
      </c>
      <c r="F332" s="13">
        <v>24789581.16</v>
      </c>
      <c r="G332" s="13">
        <v>10488437.98</v>
      </c>
      <c r="H332" s="13">
        <v>11575400.970000001</v>
      </c>
      <c r="I332" s="13">
        <v>2589.7860999999998</v>
      </c>
      <c r="J332" s="13">
        <v>24789581.16</v>
      </c>
      <c r="L332" s="14">
        <v>24789581</v>
      </c>
      <c r="M332" s="14">
        <v>2144909</v>
      </c>
      <c r="N332" s="39">
        <v>22644672</v>
      </c>
      <c r="O332" s="14">
        <v>1887050</v>
      </c>
    </row>
    <row r="333" spans="1:15" x14ac:dyDescent="0.2">
      <c r="A333">
        <v>74187</v>
      </c>
      <c r="B333">
        <v>207.12440000000001</v>
      </c>
      <c r="C333">
        <v>1</v>
      </c>
      <c r="D333" s="13">
        <v>1320418.05</v>
      </c>
      <c r="E333" s="13">
        <v>867952.52</v>
      </c>
      <c r="F333" s="13">
        <v>452465.53</v>
      </c>
      <c r="G333" s="13">
        <v>748025.37</v>
      </c>
      <c r="H333" s="13">
        <v>798841.04</v>
      </c>
      <c r="I333" s="13">
        <v>2925.4429</v>
      </c>
      <c r="J333" s="13">
        <v>798841.04</v>
      </c>
      <c r="K333" t="s">
        <v>763</v>
      </c>
      <c r="L333" s="14">
        <v>798841</v>
      </c>
      <c r="M333" s="14">
        <v>89803</v>
      </c>
      <c r="N333" s="39">
        <v>709038</v>
      </c>
      <c r="O333" s="14">
        <v>59086</v>
      </c>
    </row>
    <row r="334" spans="1:15" x14ac:dyDescent="0.2">
      <c r="A334">
        <v>74190</v>
      </c>
      <c r="B334">
        <v>262.25459999999998</v>
      </c>
      <c r="C334">
        <v>1</v>
      </c>
      <c r="D334" s="13">
        <v>1671873.08</v>
      </c>
      <c r="E334" s="13">
        <v>827046.93</v>
      </c>
      <c r="F334" s="13">
        <v>844826.15</v>
      </c>
      <c r="G334" s="13">
        <v>1118742.92</v>
      </c>
      <c r="H334" s="13">
        <v>1154524.6100000001</v>
      </c>
      <c r="I334" s="13">
        <v>3492.1772000000001</v>
      </c>
      <c r="J334" s="13">
        <v>1154524.6100000001</v>
      </c>
      <c r="K334" t="s">
        <v>763</v>
      </c>
      <c r="L334" s="14">
        <v>1154525</v>
      </c>
      <c r="M334" s="14">
        <v>95618</v>
      </c>
      <c r="N334" s="39">
        <v>1058907</v>
      </c>
      <c r="O334" s="14">
        <v>88242</v>
      </c>
    </row>
    <row r="335" spans="1:15" x14ac:dyDescent="0.2">
      <c r="A335">
        <v>74194</v>
      </c>
      <c r="B335">
        <v>209.74539999999999</v>
      </c>
      <c r="C335">
        <v>1</v>
      </c>
      <c r="D335" s="13">
        <v>1337126.93</v>
      </c>
      <c r="E335" s="13">
        <v>541732.97</v>
      </c>
      <c r="F335" s="13">
        <v>795393.96</v>
      </c>
      <c r="G335" s="13">
        <v>1127901.8799999999</v>
      </c>
      <c r="H335" s="13">
        <v>1020995.26</v>
      </c>
      <c r="I335" s="13">
        <v>5229.5250999999998</v>
      </c>
      <c r="J335" s="13">
        <v>1127901.8799999999</v>
      </c>
      <c r="K335" t="s">
        <v>763</v>
      </c>
      <c r="L335" s="14">
        <v>1127902</v>
      </c>
      <c r="M335" s="14">
        <v>88578</v>
      </c>
      <c r="N335" s="39">
        <v>1039324</v>
      </c>
      <c r="O335" s="14">
        <v>86610</v>
      </c>
    </row>
    <row r="336" spans="1:15" x14ac:dyDescent="0.2">
      <c r="A336">
        <v>74195</v>
      </c>
      <c r="B336">
        <v>126.1468</v>
      </c>
      <c r="C336">
        <v>1</v>
      </c>
      <c r="D336" s="13">
        <v>804185.85</v>
      </c>
      <c r="E336" s="13">
        <v>307366.28999999998</v>
      </c>
      <c r="F336" s="13">
        <v>496819.56</v>
      </c>
      <c r="G336" s="13">
        <v>888651.21</v>
      </c>
      <c r="H336" s="13">
        <v>874692.93</v>
      </c>
      <c r="I336" s="13">
        <v>5616.6678000000002</v>
      </c>
      <c r="J336" s="13">
        <v>888651.21</v>
      </c>
      <c r="K336" t="s">
        <v>763</v>
      </c>
      <c r="L336" s="14">
        <v>888651</v>
      </c>
      <c r="M336" s="14">
        <v>58646</v>
      </c>
      <c r="N336" s="39">
        <v>830005</v>
      </c>
      <c r="O336" s="14">
        <v>69167</v>
      </c>
    </row>
    <row r="337" spans="1:15" x14ac:dyDescent="0.2">
      <c r="A337">
        <v>74197</v>
      </c>
      <c r="B337">
        <v>215.60720000000001</v>
      </c>
      <c r="C337">
        <v>1</v>
      </c>
      <c r="D337" s="13">
        <v>1374495.9</v>
      </c>
      <c r="E337" s="13">
        <v>581400.41</v>
      </c>
      <c r="F337" s="13">
        <v>793095.49</v>
      </c>
      <c r="G337" s="13">
        <v>1102584.6599999999</v>
      </c>
      <c r="H337" s="13">
        <v>1218277.93</v>
      </c>
      <c r="I337" s="13">
        <v>4684.6068999999998</v>
      </c>
      <c r="J337" s="13">
        <v>1218277.93</v>
      </c>
      <c r="K337" t="s">
        <v>763</v>
      </c>
      <c r="L337" s="14">
        <v>1218278</v>
      </c>
      <c r="M337" s="14">
        <v>84701</v>
      </c>
      <c r="N337" s="39">
        <v>1133577</v>
      </c>
      <c r="O337" s="14">
        <v>94465</v>
      </c>
    </row>
    <row r="338" spans="1:15" x14ac:dyDescent="0.2">
      <c r="A338">
        <v>74201</v>
      </c>
      <c r="B338" s="13">
        <v>1450.2918</v>
      </c>
      <c r="C338">
        <v>1</v>
      </c>
      <c r="D338" s="13">
        <v>9245610.2300000004</v>
      </c>
      <c r="E338" s="13">
        <v>6413769.7800000003</v>
      </c>
      <c r="F338" s="13">
        <v>2831840.45</v>
      </c>
      <c r="G338" s="13">
        <v>1575067.49</v>
      </c>
      <c r="H338" s="13">
        <v>1659988</v>
      </c>
      <c r="I338" s="13">
        <v>1273.3177000000001</v>
      </c>
      <c r="J338" s="13">
        <v>2831840.45</v>
      </c>
      <c r="L338" s="14">
        <v>2831840</v>
      </c>
      <c r="M338" s="14">
        <v>605430</v>
      </c>
      <c r="N338" s="39">
        <v>2226410</v>
      </c>
      <c r="O338" s="14">
        <v>185532</v>
      </c>
    </row>
    <row r="339" spans="1:15" x14ac:dyDescent="0.2">
      <c r="A339">
        <v>74202</v>
      </c>
      <c r="B339">
        <v>160.85050000000001</v>
      </c>
      <c r="C339">
        <v>1</v>
      </c>
      <c r="D339" s="13">
        <v>1025421.94</v>
      </c>
      <c r="E339" s="13">
        <v>450429.31</v>
      </c>
      <c r="F339" s="13">
        <v>574992.63</v>
      </c>
      <c r="G339" s="13">
        <v>994272.24</v>
      </c>
      <c r="H339" s="13">
        <v>1113663.1599999999</v>
      </c>
      <c r="I339" s="13">
        <v>5285.4115000000002</v>
      </c>
      <c r="J339" s="13">
        <v>1113663.1599999999</v>
      </c>
      <c r="K339" t="s">
        <v>763</v>
      </c>
      <c r="L339" s="14">
        <v>1113663</v>
      </c>
      <c r="M339" s="14">
        <v>70098</v>
      </c>
      <c r="N339" s="39">
        <v>1043565</v>
      </c>
      <c r="O339" s="14">
        <v>86964</v>
      </c>
    </row>
    <row r="340" spans="1:15" x14ac:dyDescent="0.2">
      <c r="A340">
        <v>75084</v>
      </c>
      <c r="B340">
        <v>172.0419</v>
      </c>
      <c r="C340">
        <v>1</v>
      </c>
      <c r="D340" s="13">
        <v>1096767.1100000001</v>
      </c>
      <c r="E340" s="13">
        <v>391094.1</v>
      </c>
      <c r="F340" s="13">
        <v>705673.01</v>
      </c>
      <c r="G340" s="13">
        <v>786284.2</v>
      </c>
      <c r="H340" s="13">
        <v>874165.73</v>
      </c>
      <c r="I340" s="13">
        <v>3260.0753</v>
      </c>
      <c r="J340" s="13">
        <v>874165.73</v>
      </c>
      <c r="K340" t="s">
        <v>763</v>
      </c>
      <c r="L340" s="14">
        <v>874166</v>
      </c>
      <c r="M340" s="14">
        <v>58228</v>
      </c>
      <c r="N340" s="39">
        <v>815938</v>
      </c>
      <c r="O340" s="14">
        <v>67994</v>
      </c>
    </row>
    <row r="341" spans="1:15" x14ac:dyDescent="0.2">
      <c r="A341">
        <v>75085</v>
      </c>
      <c r="B341">
        <v>733.64919999999995</v>
      </c>
      <c r="C341">
        <v>1</v>
      </c>
      <c r="D341" s="13">
        <v>4677013.6500000004</v>
      </c>
      <c r="E341" s="13">
        <v>1154526.8799999999</v>
      </c>
      <c r="F341" s="13">
        <v>3522486.77</v>
      </c>
      <c r="G341" s="13">
        <v>2189108.83</v>
      </c>
      <c r="H341" s="13">
        <v>2475236.2599999998</v>
      </c>
      <c r="I341" s="13">
        <v>3524.9005000000002</v>
      </c>
      <c r="J341" s="13">
        <v>3522486.77</v>
      </c>
      <c r="L341" s="14">
        <v>3522487</v>
      </c>
      <c r="M341" s="14">
        <v>323857</v>
      </c>
      <c r="N341" s="39">
        <v>3198630</v>
      </c>
      <c r="O341" s="14">
        <v>266752</v>
      </c>
    </row>
    <row r="342" spans="1:15" x14ac:dyDescent="0.2">
      <c r="A342">
        <v>75086</v>
      </c>
      <c r="B342">
        <v>227.07429999999999</v>
      </c>
      <c r="C342">
        <v>1</v>
      </c>
      <c r="D342" s="13">
        <v>1447598.66</v>
      </c>
      <c r="E342" s="13">
        <v>483689.25</v>
      </c>
      <c r="F342" s="13">
        <v>963909.41</v>
      </c>
      <c r="G342" s="13">
        <v>947859.42</v>
      </c>
      <c r="H342" s="13">
        <v>991459.21</v>
      </c>
      <c r="I342" s="13">
        <v>3485.3053</v>
      </c>
      <c r="J342" s="13">
        <v>991459.21</v>
      </c>
      <c r="K342" t="s">
        <v>763</v>
      </c>
      <c r="L342" s="14">
        <v>991459</v>
      </c>
      <c r="M342" s="14">
        <v>84449</v>
      </c>
      <c r="N342" s="39">
        <v>907010</v>
      </c>
      <c r="O342" s="14">
        <v>75584</v>
      </c>
    </row>
    <row r="343" spans="1:15" x14ac:dyDescent="0.2">
      <c r="A343">
        <v>75087</v>
      </c>
      <c r="B343">
        <v>703.40499999999997</v>
      </c>
      <c r="C343">
        <v>1</v>
      </c>
      <c r="D343" s="13">
        <v>4484206.88</v>
      </c>
      <c r="E343" s="13">
        <v>1260824.3700000001</v>
      </c>
      <c r="F343" s="13">
        <v>3223382.51</v>
      </c>
      <c r="G343" s="13">
        <v>2461259.9700000002</v>
      </c>
      <c r="H343" s="13">
        <v>2584765.9</v>
      </c>
      <c r="I343" s="13">
        <v>3100.24</v>
      </c>
      <c r="J343" s="13">
        <v>3223382.51</v>
      </c>
      <c r="L343" s="14">
        <v>3223383</v>
      </c>
      <c r="M343" s="14">
        <v>251396</v>
      </c>
      <c r="N343" s="39">
        <v>2971987</v>
      </c>
      <c r="O343" s="14">
        <v>247665</v>
      </c>
    </row>
    <row r="344" spans="1:15" x14ac:dyDescent="0.2">
      <c r="A344">
        <v>76081</v>
      </c>
      <c r="B344">
        <v>149.55119999999999</v>
      </c>
      <c r="C344">
        <v>1.032</v>
      </c>
      <c r="D344" s="13">
        <v>983897.34</v>
      </c>
      <c r="E344" s="13">
        <v>584205.23</v>
      </c>
      <c r="F344" s="13">
        <v>399692.11</v>
      </c>
      <c r="G344" s="13">
        <v>879640.21</v>
      </c>
      <c r="H344" s="13">
        <v>1052300.1399999999</v>
      </c>
      <c r="I344" s="13">
        <v>4956.6702999999998</v>
      </c>
      <c r="J344" s="13">
        <v>1085973.74</v>
      </c>
      <c r="K344" t="s">
        <v>763</v>
      </c>
      <c r="L344" s="14">
        <v>1085974</v>
      </c>
      <c r="M344" s="14">
        <v>52548</v>
      </c>
      <c r="N344" s="39">
        <v>1033426</v>
      </c>
      <c r="O344" s="14">
        <v>86119</v>
      </c>
    </row>
    <row r="345" spans="1:15" x14ac:dyDescent="0.2">
      <c r="A345">
        <v>76082</v>
      </c>
      <c r="B345">
        <v>629.4307</v>
      </c>
      <c r="C345">
        <v>1.032</v>
      </c>
      <c r="D345" s="13">
        <v>4141024.58</v>
      </c>
      <c r="E345" s="13">
        <v>2111703.5299999998</v>
      </c>
      <c r="F345" s="13">
        <v>2029321.05</v>
      </c>
      <c r="G345" s="13">
        <v>1743009.93</v>
      </c>
      <c r="H345" s="13">
        <v>1805028.44</v>
      </c>
      <c r="I345" s="13">
        <v>2718.6995999999999</v>
      </c>
      <c r="J345" s="13">
        <v>2029321.05</v>
      </c>
      <c r="L345" s="14">
        <v>2029321</v>
      </c>
      <c r="M345" s="14">
        <v>288742</v>
      </c>
      <c r="N345" s="39">
        <v>1740579</v>
      </c>
      <c r="O345" s="14">
        <v>145048</v>
      </c>
    </row>
    <row r="346" spans="1:15" x14ac:dyDescent="0.2">
      <c r="A346">
        <v>76083</v>
      </c>
      <c r="B346">
        <v>774.48009999999999</v>
      </c>
      <c r="C346">
        <v>1.032</v>
      </c>
      <c r="D346" s="13">
        <v>5095304.58</v>
      </c>
      <c r="E346" s="13">
        <v>2801809.14</v>
      </c>
      <c r="F346" s="13">
        <v>2293495.44</v>
      </c>
      <c r="G346" s="13">
        <v>1359014.4</v>
      </c>
      <c r="H346" s="13">
        <v>1270962.54</v>
      </c>
      <c r="I346" s="13">
        <v>1700.1503</v>
      </c>
      <c r="J346" s="13">
        <v>2293495.44</v>
      </c>
      <c r="L346" s="14">
        <v>2293495</v>
      </c>
      <c r="M346" s="14">
        <v>349268</v>
      </c>
      <c r="N346" s="39">
        <v>1944227</v>
      </c>
      <c r="O346" s="14">
        <v>162018</v>
      </c>
    </row>
    <row r="347" spans="1:15" x14ac:dyDescent="0.2">
      <c r="A347">
        <v>77100</v>
      </c>
      <c r="B347">
        <v>68.582499999999996</v>
      </c>
      <c r="C347">
        <v>1</v>
      </c>
      <c r="D347" s="13">
        <v>437213.44</v>
      </c>
      <c r="E347" s="13">
        <v>251365.21</v>
      </c>
      <c r="F347" s="13">
        <v>185848.23</v>
      </c>
      <c r="G347" s="13">
        <v>341750.61</v>
      </c>
      <c r="H347" s="13">
        <v>331849.14</v>
      </c>
      <c r="I347" s="13">
        <v>2815.5592000000001</v>
      </c>
      <c r="J347" s="13">
        <v>341750.61</v>
      </c>
      <c r="K347" t="s">
        <v>763</v>
      </c>
      <c r="L347" s="14">
        <v>341751</v>
      </c>
      <c r="M347" s="14">
        <v>29750</v>
      </c>
      <c r="N347" s="39">
        <v>312001</v>
      </c>
      <c r="O347" s="14">
        <v>26000</v>
      </c>
    </row>
    <row r="348" spans="1:15" x14ac:dyDescent="0.2">
      <c r="A348">
        <v>77101</v>
      </c>
      <c r="B348">
        <v>385.93939999999998</v>
      </c>
      <c r="C348">
        <v>1</v>
      </c>
      <c r="D348" s="13">
        <v>2460363.6800000002</v>
      </c>
      <c r="E348" s="13">
        <v>543609.29</v>
      </c>
      <c r="F348" s="13">
        <v>1916754.39</v>
      </c>
      <c r="G348" s="13">
        <v>1521141.28</v>
      </c>
      <c r="H348" s="13">
        <v>1709590.92</v>
      </c>
      <c r="I348" s="13">
        <v>4086.8193999999999</v>
      </c>
      <c r="J348" s="13">
        <v>1916754.39</v>
      </c>
      <c r="L348" s="14">
        <v>1916754</v>
      </c>
      <c r="M348" s="14">
        <v>158994</v>
      </c>
      <c r="N348" s="39">
        <v>1757760</v>
      </c>
      <c r="O348" s="14">
        <v>146480</v>
      </c>
    </row>
    <row r="349" spans="1:15" x14ac:dyDescent="0.2">
      <c r="A349">
        <v>77102</v>
      </c>
      <c r="B349">
        <v>710.19060000000002</v>
      </c>
      <c r="C349">
        <v>1</v>
      </c>
      <c r="D349" s="13">
        <v>4527465.08</v>
      </c>
      <c r="E349" s="13">
        <v>1561219.7</v>
      </c>
      <c r="F349" s="13">
        <v>2966245.38</v>
      </c>
      <c r="G349" s="13">
        <v>1959908.57</v>
      </c>
      <c r="H349" s="13">
        <v>1852430.99</v>
      </c>
      <c r="I349" s="13">
        <v>2838.3553000000002</v>
      </c>
      <c r="J349" s="13">
        <v>2966245.38</v>
      </c>
      <c r="L349" s="14">
        <v>2966245</v>
      </c>
      <c r="M349" s="14">
        <v>299775</v>
      </c>
      <c r="N349" s="39">
        <v>2666470</v>
      </c>
      <c r="O349" s="14">
        <v>222205</v>
      </c>
    </row>
    <row r="350" spans="1:15" x14ac:dyDescent="0.2">
      <c r="A350">
        <v>77103</v>
      </c>
      <c r="B350">
        <v>310.90750000000003</v>
      </c>
      <c r="C350">
        <v>1</v>
      </c>
      <c r="D350" s="13">
        <v>1982035.31</v>
      </c>
      <c r="E350" s="13">
        <v>517204</v>
      </c>
      <c r="F350" s="13">
        <v>1464831.31</v>
      </c>
      <c r="G350" s="13">
        <v>1111858.69</v>
      </c>
      <c r="H350" s="13">
        <v>1088145.8700000001</v>
      </c>
      <c r="I350" s="13">
        <v>3776.7619</v>
      </c>
      <c r="J350" s="13">
        <v>1464831.31</v>
      </c>
      <c r="L350" s="14">
        <v>1464831</v>
      </c>
      <c r="M350" s="14">
        <v>110719</v>
      </c>
      <c r="N350" s="39">
        <v>1354112</v>
      </c>
      <c r="O350" s="14">
        <v>112843</v>
      </c>
    </row>
    <row r="351" spans="1:15" x14ac:dyDescent="0.2">
      <c r="A351">
        <v>77104</v>
      </c>
      <c r="B351">
        <v>133.9118</v>
      </c>
      <c r="C351">
        <v>1</v>
      </c>
      <c r="D351" s="13">
        <v>853687.73</v>
      </c>
      <c r="E351" s="13">
        <v>592707.28</v>
      </c>
      <c r="F351" s="13">
        <v>260980.45</v>
      </c>
      <c r="G351" s="13">
        <v>537775.79</v>
      </c>
      <c r="H351" s="13">
        <v>568189.97</v>
      </c>
      <c r="I351" s="13">
        <v>2666.0866000000001</v>
      </c>
      <c r="J351" s="13">
        <v>568189.97</v>
      </c>
      <c r="K351" t="s">
        <v>763</v>
      </c>
      <c r="L351" s="14">
        <v>568190</v>
      </c>
      <c r="M351" s="14">
        <v>37308</v>
      </c>
      <c r="N351" s="39">
        <v>530882</v>
      </c>
      <c r="O351" s="14">
        <v>44240</v>
      </c>
    </row>
    <row r="352" spans="1:15" x14ac:dyDescent="0.2">
      <c r="A352">
        <v>78001</v>
      </c>
      <c r="B352">
        <v>254.8407</v>
      </c>
      <c r="C352">
        <v>1</v>
      </c>
      <c r="D352" s="13">
        <v>1624609.46</v>
      </c>
      <c r="E352" s="13">
        <v>828701.34</v>
      </c>
      <c r="F352" s="13">
        <v>795908.12</v>
      </c>
      <c r="G352" s="13">
        <v>1507388.24</v>
      </c>
      <c r="H352" s="13">
        <v>1624171.77</v>
      </c>
      <c r="I352" s="13">
        <v>4306.8890000000001</v>
      </c>
      <c r="J352" s="13">
        <v>1624171.77</v>
      </c>
      <c r="K352" t="s">
        <v>763</v>
      </c>
      <c r="L352" s="14">
        <v>1624172</v>
      </c>
      <c r="M352" s="14">
        <v>89401</v>
      </c>
      <c r="N352" s="39">
        <v>1534771</v>
      </c>
      <c r="O352" s="14">
        <v>127898</v>
      </c>
    </row>
    <row r="353" spans="1:15" x14ac:dyDescent="0.2">
      <c r="A353">
        <v>78002</v>
      </c>
      <c r="B353">
        <v>671.7097</v>
      </c>
      <c r="C353">
        <v>1</v>
      </c>
      <c r="D353" s="13">
        <v>4282149.34</v>
      </c>
      <c r="E353" s="13">
        <v>1448116.26</v>
      </c>
      <c r="F353" s="13">
        <v>2834033.08</v>
      </c>
      <c r="G353" s="13">
        <v>4400605.6900000004</v>
      </c>
      <c r="H353" s="13">
        <v>4535471.32</v>
      </c>
      <c r="I353" s="13">
        <v>4684.2869000000001</v>
      </c>
      <c r="J353" s="13">
        <v>3146480.95</v>
      </c>
      <c r="K353" t="s">
        <v>763</v>
      </c>
      <c r="L353" s="14">
        <v>3146481</v>
      </c>
      <c r="M353" s="14">
        <v>265642</v>
      </c>
      <c r="N353" s="39">
        <v>2880839</v>
      </c>
      <c r="O353" s="14">
        <v>240069</v>
      </c>
    </row>
    <row r="354" spans="1:15" x14ac:dyDescent="0.2">
      <c r="A354">
        <v>78003</v>
      </c>
      <c r="B354">
        <v>162.8929</v>
      </c>
      <c r="C354">
        <v>1</v>
      </c>
      <c r="D354" s="13">
        <v>1038442.24</v>
      </c>
      <c r="E354" s="13">
        <v>429433.89</v>
      </c>
      <c r="F354" s="13">
        <v>609008.35</v>
      </c>
      <c r="G354" s="13">
        <v>965675.44</v>
      </c>
      <c r="H354" s="13">
        <v>917691.61</v>
      </c>
      <c r="I354" s="13">
        <v>5012.5508</v>
      </c>
      <c r="J354" s="13">
        <v>965675.44</v>
      </c>
      <c r="K354" t="s">
        <v>763</v>
      </c>
      <c r="L354" s="14">
        <v>965675</v>
      </c>
      <c r="M354" s="14">
        <v>70084</v>
      </c>
      <c r="N354" s="39">
        <v>895591</v>
      </c>
      <c r="O354" s="14">
        <v>74632</v>
      </c>
    </row>
    <row r="355" spans="1:15" x14ac:dyDescent="0.2">
      <c r="A355">
        <v>78004</v>
      </c>
      <c r="B355">
        <v>163.63059999999999</v>
      </c>
      <c r="C355">
        <v>1</v>
      </c>
      <c r="D355" s="13">
        <v>1043145.08</v>
      </c>
      <c r="E355" s="13">
        <v>405953.42</v>
      </c>
      <c r="F355" s="13">
        <v>637191.66</v>
      </c>
      <c r="G355" s="13">
        <v>1168298.1200000001</v>
      </c>
      <c r="H355" s="13">
        <v>1170920.8999999999</v>
      </c>
      <c r="I355" s="13">
        <v>3582.7064</v>
      </c>
      <c r="J355" s="13">
        <v>1170920.8999999999</v>
      </c>
      <c r="K355" t="s">
        <v>763</v>
      </c>
      <c r="L355" s="14">
        <v>1170921</v>
      </c>
      <c r="M355" s="14">
        <v>65000</v>
      </c>
      <c r="N355" s="39">
        <v>1105921</v>
      </c>
      <c r="O355" s="14">
        <v>92160</v>
      </c>
    </row>
    <row r="356" spans="1:15" x14ac:dyDescent="0.2">
      <c r="A356">
        <v>78005</v>
      </c>
      <c r="B356">
        <v>660.80179999999996</v>
      </c>
      <c r="C356">
        <v>1</v>
      </c>
      <c r="D356" s="13">
        <v>4212611.4800000004</v>
      </c>
      <c r="E356" s="13">
        <v>1326141.8400000001</v>
      </c>
      <c r="F356" s="13">
        <v>2886469.64</v>
      </c>
      <c r="G356" s="13">
        <v>3065522.4</v>
      </c>
      <c r="H356" s="13">
        <v>3440157.15</v>
      </c>
      <c r="I356" s="13">
        <v>4122.0774000000001</v>
      </c>
      <c r="J356" s="13">
        <v>2886469.64</v>
      </c>
      <c r="L356" s="14">
        <v>2886470</v>
      </c>
      <c r="M356" s="14">
        <v>259764</v>
      </c>
      <c r="N356" s="39">
        <v>2626706</v>
      </c>
      <c r="O356" s="14">
        <v>218891</v>
      </c>
    </row>
    <row r="357" spans="1:15" x14ac:dyDescent="0.2">
      <c r="A357">
        <v>78009</v>
      </c>
      <c r="B357">
        <v>184.7784</v>
      </c>
      <c r="C357">
        <v>1</v>
      </c>
      <c r="D357" s="13">
        <v>1177962.3</v>
      </c>
      <c r="E357" s="13">
        <v>509720</v>
      </c>
      <c r="F357" s="13">
        <v>668242.30000000005</v>
      </c>
      <c r="G357" s="13">
        <v>1020156.54</v>
      </c>
      <c r="H357" s="13">
        <v>1116948.28</v>
      </c>
      <c r="I357" s="13">
        <v>4435.6787999999997</v>
      </c>
      <c r="J357" s="13">
        <v>1116948.28</v>
      </c>
      <c r="K357" t="s">
        <v>763</v>
      </c>
      <c r="L357" s="14">
        <v>1116948</v>
      </c>
      <c r="M357" s="14">
        <v>65520</v>
      </c>
      <c r="N357" s="39">
        <v>1051428</v>
      </c>
      <c r="O357" s="14">
        <v>87619</v>
      </c>
    </row>
    <row r="358" spans="1:15" x14ac:dyDescent="0.2">
      <c r="A358">
        <v>78012</v>
      </c>
      <c r="B358" s="13">
        <v>1065.1767</v>
      </c>
      <c r="C358">
        <v>1</v>
      </c>
      <c r="D358" s="13">
        <v>6790501.46</v>
      </c>
      <c r="E358" s="13">
        <v>2533728.0299999998</v>
      </c>
      <c r="F358" s="13">
        <v>4256773.43</v>
      </c>
      <c r="G358" s="13">
        <v>6514330.6200000001</v>
      </c>
      <c r="H358" s="13">
        <v>6381357.2699999996</v>
      </c>
      <c r="I358" s="13">
        <v>3974.2437</v>
      </c>
      <c r="J358" s="13">
        <v>4256773.43</v>
      </c>
      <c r="K358" t="s">
        <v>764</v>
      </c>
      <c r="L358" s="14">
        <v>4254053</v>
      </c>
      <c r="M358" s="14">
        <v>403771</v>
      </c>
      <c r="N358" s="39">
        <v>3850282</v>
      </c>
      <c r="O358" s="14">
        <v>324595</v>
      </c>
    </row>
    <row r="359" spans="1:15" x14ac:dyDescent="0.2">
      <c r="A359">
        <v>79077</v>
      </c>
      <c r="B359" s="13">
        <v>2197.4398999999999</v>
      </c>
      <c r="C359">
        <v>1.0109999999999999</v>
      </c>
      <c r="D359" s="13">
        <v>14162774.84</v>
      </c>
      <c r="E359" s="13">
        <v>8837334.7100000009</v>
      </c>
      <c r="F359" s="13">
        <v>5325440.13</v>
      </c>
      <c r="G359" s="13">
        <v>3351365.03</v>
      </c>
      <c r="H359" s="13">
        <v>3388456.93</v>
      </c>
      <c r="I359" s="13">
        <v>1548.1476</v>
      </c>
      <c r="J359" s="13">
        <v>5325440.13</v>
      </c>
      <c r="L359" s="14">
        <v>5325440</v>
      </c>
      <c r="M359" s="14">
        <v>897879</v>
      </c>
      <c r="N359" s="39">
        <v>4427561</v>
      </c>
      <c r="O359" s="14">
        <v>368961</v>
      </c>
    </row>
    <row r="360" spans="1:15" x14ac:dyDescent="0.2">
      <c r="A360">
        <v>79078</v>
      </c>
      <c r="B360">
        <v>106.12949999999999</v>
      </c>
      <c r="C360">
        <v>1.0109999999999999</v>
      </c>
      <c r="D360" s="13">
        <v>684017.89</v>
      </c>
      <c r="E360" s="13">
        <v>543567.98</v>
      </c>
      <c r="F360" s="13">
        <v>140449.91</v>
      </c>
      <c r="G360" s="13">
        <v>199029.81</v>
      </c>
      <c r="H360" s="13">
        <v>232011</v>
      </c>
      <c r="I360" s="13">
        <v>1674.9556</v>
      </c>
      <c r="J360" s="13">
        <v>234563.12</v>
      </c>
      <c r="K360" t="s">
        <v>763</v>
      </c>
      <c r="L360" s="14">
        <v>234563</v>
      </c>
      <c r="M360" s="14">
        <v>37269</v>
      </c>
      <c r="N360" s="39">
        <v>197294</v>
      </c>
      <c r="O360" s="14">
        <v>13941</v>
      </c>
    </row>
    <row r="361" spans="1:15" x14ac:dyDescent="0.2">
      <c r="A361">
        <v>80116</v>
      </c>
      <c r="B361">
        <v>319.9871</v>
      </c>
      <c r="C361">
        <v>1.0069999999999999</v>
      </c>
      <c r="D361" s="13">
        <v>2054197.19</v>
      </c>
      <c r="E361" s="13">
        <v>865599.83</v>
      </c>
      <c r="F361" s="13">
        <v>1188597.3600000001</v>
      </c>
      <c r="G361" s="13">
        <v>1321388.04</v>
      </c>
      <c r="H361" s="13">
        <v>1388246.34</v>
      </c>
      <c r="I361" s="13">
        <v>3292.7314999999999</v>
      </c>
      <c r="J361" s="13">
        <v>1397964.06</v>
      </c>
      <c r="K361" t="s">
        <v>763</v>
      </c>
      <c r="L361" s="14">
        <v>1397964</v>
      </c>
      <c r="M361" s="14">
        <v>127839</v>
      </c>
      <c r="N361" s="39">
        <v>1270125</v>
      </c>
      <c r="O361" s="14">
        <v>105843</v>
      </c>
    </row>
    <row r="362" spans="1:15" x14ac:dyDescent="0.2">
      <c r="A362">
        <v>80118</v>
      </c>
      <c r="B362">
        <v>366.84480000000002</v>
      </c>
      <c r="C362">
        <v>1.0069999999999999</v>
      </c>
      <c r="D362" s="13">
        <v>2355006.0499999998</v>
      </c>
      <c r="E362" s="13">
        <v>706464.43</v>
      </c>
      <c r="F362" s="13">
        <v>1648541.62</v>
      </c>
      <c r="G362" s="13">
        <v>1038267.69</v>
      </c>
      <c r="H362" s="13">
        <v>1188317.58</v>
      </c>
      <c r="I362" s="13">
        <v>2822.1417999999999</v>
      </c>
      <c r="J362" s="13">
        <v>1648541.62</v>
      </c>
      <c r="L362" s="14">
        <v>1648542</v>
      </c>
      <c r="M362" s="14">
        <v>124553</v>
      </c>
      <c r="N362" s="39">
        <v>1523989</v>
      </c>
      <c r="O362" s="14">
        <v>126999</v>
      </c>
    </row>
    <row r="363" spans="1:15" x14ac:dyDescent="0.2">
      <c r="A363">
        <v>80119</v>
      </c>
      <c r="B363">
        <v>547.96730000000002</v>
      </c>
      <c r="C363">
        <v>1.0069999999999999</v>
      </c>
      <c r="D363" s="13">
        <v>3517744.58</v>
      </c>
      <c r="E363" s="13">
        <v>1302270.97</v>
      </c>
      <c r="F363" s="13">
        <v>2215473.61</v>
      </c>
      <c r="G363" s="13">
        <v>1809073.42</v>
      </c>
      <c r="H363" s="13">
        <v>2011057.84</v>
      </c>
      <c r="I363" s="13">
        <v>3232.0468000000001</v>
      </c>
      <c r="J363" s="13">
        <v>2215473.61</v>
      </c>
      <c r="L363" s="14">
        <v>2215474</v>
      </c>
      <c r="M363" s="14">
        <v>227042</v>
      </c>
      <c r="N363" s="39">
        <v>1988432</v>
      </c>
      <c r="O363" s="14">
        <v>165702</v>
      </c>
    </row>
    <row r="364" spans="1:15" x14ac:dyDescent="0.2">
      <c r="A364">
        <v>80121</v>
      </c>
      <c r="B364">
        <v>408.98129999999998</v>
      </c>
      <c r="C364">
        <v>1.0069999999999999</v>
      </c>
      <c r="D364" s="13">
        <v>2625506.58</v>
      </c>
      <c r="E364" s="13">
        <v>805338.95</v>
      </c>
      <c r="F364" s="13">
        <v>1820167.63</v>
      </c>
      <c r="G364" s="13">
        <v>1438007.95</v>
      </c>
      <c r="H364" s="13">
        <v>1685125.25</v>
      </c>
      <c r="I364" s="13">
        <v>3954.6947</v>
      </c>
      <c r="J364" s="13">
        <v>1820167.63</v>
      </c>
      <c r="L364" s="14">
        <v>1820168</v>
      </c>
      <c r="M364" s="14">
        <v>160171</v>
      </c>
      <c r="N364" s="39">
        <v>1659997</v>
      </c>
      <c r="O364" s="14">
        <v>138332</v>
      </c>
    </row>
    <row r="365" spans="1:15" x14ac:dyDescent="0.2">
      <c r="A365">
        <v>80122</v>
      </c>
      <c r="B365">
        <v>210.5317</v>
      </c>
      <c r="C365">
        <v>1.0069999999999999</v>
      </c>
      <c r="D365" s="13">
        <v>1351534.56</v>
      </c>
      <c r="E365" s="13">
        <v>1711155.56</v>
      </c>
      <c r="F365">
        <v>0</v>
      </c>
      <c r="G365" s="13">
        <v>265520.63</v>
      </c>
      <c r="H365" s="13">
        <v>266161.5</v>
      </c>
      <c r="I365" s="13">
        <v>1120.9382000000001</v>
      </c>
      <c r="J365" s="13">
        <v>268024.63</v>
      </c>
      <c r="K365" t="s">
        <v>763</v>
      </c>
      <c r="L365" s="14">
        <v>268025</v>
      </c>
      <c r="M365" s="14">
        <v>62973</v>
      </c>
      <c r="N365" s="39">
        <v>205052</v>
      </c>
      <c r="O365" s="14">
        <v>17087</v>
      </c>
    </row>
    <row r="366" spans="1:15" x14ac:dyDescent="0.2">
      <c r="A366">
        <v>80125</v>
      </c>
      <c r="B366" s="13">
        <v>5311.9050999999999</v>
      </c>
      <c r="C366">
        <v>1.0069999999999999</v>
      </c>
      <c r="D366" s="13">
        <v>34100438.780000001</v>
      </c>
      <c r="E366" s="13">
        <v>11316076.720000001</v>
      </c>
      <c r="F366" s="13">
        <v>22784362.059999999</v>
      </c>
      <c r="G366" s="13">
        <v>9403123.2699999996</v>
      </c>
      <c r="H366" s="13">
        <v>10762304.789999999</v>
      </c>
      <c r="I366" s="13">
        <v>2422.8528000000001</v>
      </c>
      <c r="J366" s="13">
        <v>22784362.059999999</v>
      </c>
      <c r="L366" s="14">
        <v>22784362</v>
      </c>
      <c r="M366" s="14">
        <v>2068986</v>
      </c>
      <c r="N366" s="39">
        <v>20715376</v>
      </c>
      <c r="O366" s="14">
        <v>1726275</v>
      </c>
    </row>
    <row r="367" spans="1:15" x14ac:dyDescent="0.2">
      <c r="A367">
        <v>81094</v>
      </c>
      <c r="B367" s="13">
        <v>1923.8368</v>
      </c>
      <c r="C367">
        <v>1.014</v>
      </c>
      <c r="D367" s="13">
        <v>12436162.029999999</v>
      </c>
      <c r="E367" s="13">
        <v>3289019.39</v>
      </c>
      <c r="F367" s="13">
        <v>9147142.6400000006</v>
      </c>
      <c r="G367" s="13">
        <v>6077013.5700000003</v>
      </c>
      <c r="H367" s="13">
        <v>6367421.0499999998</v>
      </c>
      <c r="I367" s="13">
        <v>3306.9764</v>
      </c>
      <c r="J367" s="13">
        <v>9147142.6400000006</v>
      </c>
      <c r="L367" s="14">
        <v>9147143</v>
      </c>
      <c r="M367" s="14">
        <v>730945</v>
      </c>
      <c r="N367" s="39">
        <v>8416198</v>
      </c>
      <c r="O367" s="14">
        <v>701262</v>
      </c>
    </row>
    <row r="368" spans="1:15" x14ac:dyDescent="0.2">
      <c r="A368">
        <v>81095</v>
      </c>
      <c r="B368">
        <v>436.13780000000003</v>
      </c>
      <c r="C368">
        <v>1.014</v>
      </c>
      <c r="D368" s="13">
        <v>2819303.77</v>
      </c>
      <c r="E368" s="13">
        <v>839843.38</v>
      </c>
      <c r="F368" s="13">
        <v>1979460.39</v>
      </c>
      <c r="G368" s="13">
        <v>1763592.53</v>
      </c>
      <c r="H368" s="13">
        <v>1783979.62</v>
      </c>
      <c r="I368" s="13">
        <v>3344.3026</v>
      </c>
      <c r="J368" s="13">
        <v>1979460.39</v>
      </c>
      <c r="L368" s="14">
        <v>1979460</v>
      </c>
      <c r="M368" s="14">
        <v>172191</v>
      </c>
      <c r="N368" s="39">
        <v>1807269</v>
      </c>
      <c r="O368" s="14">
        <v>150605</v>
      </c>
    </row>
    <row r="369" spans="1:15" x14ac:dyDescent="0.2">
      <c r="A369">
        <v>81096</v>
      </c>
      <c r="B369" s="13">
        <v>4007.4798000000001</v>
      </c>
      <c r="C369">
        <v>1.014</v>
      </c>
      <c r="D369" s="13">
        <v>25905351.300000001</v>
      </c>
      <c r="E369" s="13">
        <v>10010733.640000001</v>
      </c>
      <c r="F369" s="13">
        <v>15894617.66</v>
      </c>
      <c r="G369" s="13">
        <v>12475401.42</v>
      </c>
      <c r="H369" s="13">
        <v>13244624.59</v>
      </c>
      <c r="I369" s="13">
        <v>3493.3512999999998</v>
      </c>
      <c r="J369" s="13">
        <v>15894617.66</v>
      </c>
      <c r="L369" s="14">
        <v>15894618</v>
      </c>
      <c r="M369" s="14">
        <v>1719268</v>
      </c>
      <c r="N369" s="39">
        <v>14175351</v>
      </c>
      <c r="O369" s="14">
        <v>1181274</v>
      </c>
    </row>
    <row r="370" spans="1:15" x14ac:dyDescent="0.2">
      <c r="A370">
        <v>81097</v>
      </c>
      <c r="B370">
        <v>243.99610000000001</v>
      </c>
      <c r="C370">
        <v>1.014</v>
      </c>
      <c r="D370" s="13">
        <v>1577251.79</v>
      </c>
      <c r="E370" s="13">
        <v>516323.3</v>
      </c>
      <c r="F370" s="13">
        <v>1060928.49</v>
      </c>
      <c r="G370" s="13">
        <v>869880.46</v>
      </c>
      <c r="H370" s="13">
        <v>863982.85</v>
      </c>
      <c r="I370" s="13">
        <v>3109.0319</v>
      </c>
      <c r="J370" s="13">
        <v>1060928.49</v>
      </c>
      <c r="L370" s="14">
        <v>1060928</v>
      </c>
      <c r="M370" s="14">
        <v>98195</v>
      </c>
      <c r="N370" s="39">
        <v>962733</v>
      </c>
      <c r="O370" s="14">
        <v>80227</v>
      </c>
    </row>
    <row r="371" spans="1:15" x14ac:dyDescent="0.2">
      <c r="A371">
        <v>82100</v>
      </c>
      <c r="B371" s="13">
        <v>1387.0264999999999</v>
      </c>
      <c r="C371">
        <v>1</v>
      </c>
      <c r="D371" s="13">
        <v>8842293.9399999995</v>
      </c>
      <c r="E371" s="13">
        <v>3764663.4</v>
      </c>
      <c r="F371" s="13">
        <v>5077630.54</v>
      </c>
      <c r="G371" s="13">
        <v>4285653.0199999996</v>
      </c>
      <c r="H371" s="13">
        <v>4005460.12</v>
      </c>
      <c r="I371" s="13">
        <v>2755.3674999999998</v>
      </c>
      <c r="J371" s="13">
        <v>5077630.54</v>
      </c>
      <c r="L371" s="14">
        <v>5077631</v>
      </c>
      <c r="M371" s="14">
        <v>569026</v>
      </c>
      <c r="N371" s="39">
        <v>4508605</v>
      </c>
      <c r="O371" s="14">
        <v>375716</v>
      </c>
    </row>
    <row r="372" spans="1:15" x14ac:dyDescent="0.2">
      <c r="A372">
        <v>82101</v>
      </c>
      <c r="B372">
        <v>406.4726</v>
      </c>
      <c r="C372">
        <v>1</v>
      </c>
      <c r="D372" s="13">
        <v>2591262.83</v>
      </c>
      <c r="E372" s="13">
        <v>1622665.93</v>
      </c>
      <c r="F372" s="13">
        <v>968596.9</v>
      </c>
      <c r="G372" s="13">
        <v>1352719.5</v>
      </c>
      <c r="H372" s="13">
        <v>1454277.73</v>
      </c>
      <c r="I372" s="13">
        <v>2715.8272999999999</v>
      </c>
      <c r="J372" s="13">
        <v>1103909.3799999999</v>
      </c>
      <c r="K372" t="s">
        <v>763</v>
      </c>
      <c r="L372" s="14">
        <v>1103909</v>
      </c>
      <c r="M372" s="14">
        <v>185761</v>
      </c>
      <c r="N372" s="39">
        <v>918148</v>
      </c>
      <c r="O372" s="14">
        <v>76512</v>
      </c>
    </row>
    <row r="373" spans="1:15" x14ac:dyDescent="0.2">
      <c r="A373">
        <v>82105</v>
      </c>
      <c r="B373">
        <v>66.664599999999993</v>
      </c>
      <c r="C373">
        <v>1</v>
      </c>
      <c r="D373" s="13">
        <v>424986.83</v>
      </c>
      <c r="E373" s="13">
        <v>368827.89</v>
      </c>
      <c r="F373" s="13">
        <v>56158.94</v>
      </c>
      <c r="G373" s="13">
        <v>58262.26</v>
      </c>
      <c r="H373" s="13">
        <v>55996.160000000003</v>
      </c>
      <c r="I373">
        <v>987.30010000000004</v>
      </c>
      <c r="J373" s="13">
        <v>58262.26</v>
      </c>
      <c r="K373" t="s">
        <v>763</v>
      </c>
      <c r="L373" s="14">
        <v>58262</v>
      </c>
      <c r="M373" s="14">
        <v>21328</v>
      </c>
      <c r="N373" s="39">
        <v>36934</v>
      </c>
      <c r="O373" s="14">
        <v>3078</v>
      </c>
    </row>
    <row r="374" spans="1:15" x14ac:dyDescent="0.2">
      <c r="A374">
        <v>82108</v>
      </c>
      <c r="B374">
        <v>708.97810000000004</v>
      </c>
      <c r="C374">
        <v>1</v>
      </c>
      <c r="D374" s="13">
        <v>4519735.3899999997</v>
      </c>
      <c r="E374" s="13">
        <v>2121034.58</v>
      </c>
      <c r="F374" s="13">
        <v>2398700.81</v>
      </c>
      <c r="G374" s="13">
        <v>2414879.98</v>
      </c>
      <c r="H374" s="13">
        <v>2325509.98</v>
      </c>
      <c r="I374" s="13">
        <v>2803.2019</v>
      </c>
      <c r="J374" s="13">
        <v>2398700.81</v>
      </c>
      <c r="L374" s="14">
        <v>2398701</v>
      </c>
      <c r="M374" s="14">
        <v>296804</v>
      </c>
      <c r="N374" s="39">
        <v>2101897</v>
      </c>
      <c r="O374" s="14">
        <v>175157</v>
      </c>
    </row>
    <row r="375" spans="1:15" x14ac:dyDescent="0.2">
      <c r="A375">
        <v>83001</v>
      </c>
      <c r="B375">
        <v>575.36339999999996</v>
      </c>
      <c r="C375">
        <v>1.0780000000000001</v>
      </c>
      <c r="D375" s="13">
        <v>3954041.13</v>
      </c>
      <c r="E375" s="13">
        <v>1894337.8</v>
      </c>
      <c r="F375" s="13">
        <v>2059703.33</v>
      </c>
      <c r="G375" s="13">
        <v>2568981.2799999998</v>
      </c>
      <c r="H375" s="13">
        <v>2742678.79</v>
      </c>
      <c r="I375" s="13">
        <v>4265.9669000000004</v>
      </c>
      <c r="J375" s="13">
        <v>2454481.2200000002</v>
      </c>
      <c r="K375" t="s">
        <v>763</v>
      </c>
      <c r="L375" s="14">
        <v>2454481</v>
      </c>
      <c r="M375" s="14">
        <v>265120</v>
      </c>
      <c r="N375" s="39">
        <v>2189361</v>
      </c>
      <c r="O375" s="14">
        <v>182446</v>
      </c>
    </row>
    <row r="376" spans="1:15" x14ac:dyDescent="0.2">
      <c r="A376">
        <v>83002</v>
      </c>
      <c r="B376">
        <v>639.24</v>
      </c>
      <c r="C376">
        <v>1.0780000000000001</v>
      </c>
      <c r="D376" s="13">
        <v>4393017.09</v>
      </c>
      <c r="E376" s="13">
        <v>2603817.2000000002</v>
      </c>
      <c r="F376" s="13">
        <v>1789199.89</v>
      </c>
      <c r="G376" s="13">
        <v>1617096.65</v>
      </c>
      <c r="H376" s="13">
        <v>1437732.55</v>
      </c>
      <c r="I376" s="13">
        <v>2422.3897000000002</v>
      </c>
      <c r="J376" s="13">
        <v>1789199.89</v>
      </c>
      <c r="L376" s="14">
        <v>1789200</v>
      </c>
      <c r="M376" s="14">
        <v>301427</v>
      </c>
      <c r="N376" s="39">
        <v>1487773</v>
      </c>
      <c r="O376" s="14">
        <v>123980</v>
      </c>
    </row>
    <row r="377" spans="1:15" x14ac:dyDescent="0.2">
      <c r="A377">
        <v>83003</v>
      </c>
      <c r="B377" s="13">
        <v>4072.7820000000002</v>
      </c>
      <c r="C377">
        <v>1.0780000000000001</v>
      </c>
      <c r="D377" s="13">
        <v>27989176.100000001</v>
      </c>
      <c r="E377" s="13">
        <v>12075725.65</v>
      </c>
      <c r="F377" s="13">
        <v>15913450.449999999</v>
      </c>
      <c r="G377" s="13">
        <v>2587943.38</v>
      </c>
      <c r="H377" s="13">
        <v>2804726.14</v>
      </c>
      <c r="I377" s="13">
        <v>1167.6378999999999</v>
      </c>
      <c r="J377" s="13">
        <v>15913450.449999999</v>
      </c>
      <c r="L377" s="14">
        <v>15913450</v>
      </c>
      <c r="M377" s="14">
        <v>1839425</v>
      </c>
      <c r="N377" s="39">
        <v>14074025</v>
      </c>
      <c r="O377" s="14">
        <v>1172830</v>
      </c>
    </row>
    <row r="378" spans="1:15" x14ac:dyDescent="0.2">
      <c r="A378">
        <v>83005</v>
      </c>
      <c r="B378" s="13">
        <v>11535.8194</v>
      </c>
      <c r="C378">
        <v>1.0780000000000001</v>
      </c>
      <c r="D378" s="13">
        <v>79277034.870000005</v>
      </c>
      <c r="E378" s="13">
        <v>40653112.219999999</v>
      </c>
      <c r="F378" s="13">
        <v>38623922.649999999</v>
      </c>
      <c r="G378" s="13">
        <v>12414549.77</v>
      </c>
      <c r="H378" s="13">
        <v>12936662.08</v>
      </c>
      <c r="I378" s="13">
        <v>1505.4259999999999</v>
      </c>
      <c r="J378" s="13">
        <v>38623922.649999999</v>
      </c>
      <c r="L378" s="14">
        <v>38623923</v>
      </c>
      <c r="M378" s="14">
        <v>5211128</v>
      </c>
      <c r="N378" s="39">
        <v>33412795</v>
      </c>
      <c r="O378" s="14">
        <v>2784385</v>
      </c>
    </row>
    <row r="379" spans="1:15" x14ac:dyDescent="0.2">
      <c r="A379">
        <v>84001</v>
      </c>
      <c r="B379" s="13">
        <v>2895.2629000000002</v>
      </c>
      <c r="C379">
        <v>1.0309999999999999</v>
      </c>
      <c r="D379" s="13">
        <v>19029477.32</v>
      </c>
      <c r="E379" s="13">
        <v>5159208.8099999996</v>
      </c>
      <c r="F379" s="13">
        <v>13870268.51</v>
      </c>
      <c r="G379" s="13">
        <v>8268222.7699999996</v>
      </c>
      <c r="H379" s="13">
        <v>9134595.1899999995</v>
      </c>
      <c r="I379" s="13">
        <v>3690.7327</v>
      </c>
      <c r="J379" s="13">
        <v>13870268.51</v>
      </c>
      <c r="L379" s="14">
        <v>13870269</v>
      </c>
      <c r="M379" s="14">
        <v>1231999</v>
      </c>
      <c r="N379" s="39">
        <v>12638270</v>
      </c>
      <c r="O379" s="14">
        <v>1053186</v>
      </c>
    </row>
    <row r="380" spans="1:15" x14ac:dyDescent="0.2">
      <c r="A380">
        <v>84002</v>
      </c>
      <c r="B380">
        <v>396.49180000000001</v>
      </c>
      <c r="C380">
        <v>1.0309999999999999</v>
      </c>
      <c r="D380" s="13">
        <v>2605991.92</v>
      </c>
      <c r="E380" s="13">
        <v>672629.65</v>
      </c>
      <c r="F380" s="13">
        <v>1933362.27</v>
      </c>
      <c r="G380" s="13">
        <v>1484009.92</v>
      </c>
      <c r="H380" s="13">
        <v>1540807.56</v>
      </c>
      <c r="I380" s="13">
        <v>4029.2645000000002</v>
      </c>
      <c r="J380" s="13">
        <v>1933362.27</v>
      </c>
      <c r="L380" s="14">
        <v>1933362</v>
      </c>
      <c r="M380" s="14">
        <v>160366</v>
      </c>
      <c r="N380" s="39">
        <v>1772996</v>
      </c>
      <c r="O380" s="14">
        <v>147749</v>
      </c>
    </row>
    <row r="381" spans="1:15" x14ac:dyDescent="0.2">
      <c r="A381">
        <v>84003</v>
      </c>
      <c r="B381">
        <v>269.60629999999998</v>
      </c>
      <c r="C381">
        <v>1.0309999999999999</v>
      </c>
      <c r="D381" s="13">
        <v>1772021.11</v>
      </c>
      <c r="E381" s="13">
        <v>624641.27</v>
      </c>
      <c r="F381" s="13">
        <v>1147379.8400000001</v>
      </c>
      <c r="G381" s="13">
        <v>953824.49</v>
      </c>
      <c r="H381" s="13">
        <v>1009917.62</v>
      </c>
      <c r="I381" s="13">
        <v>3347.1080000000002</v>
      </c>
      <c r="J381" s="13">
        <v>1147379.8400000001</v>
      </c>
      <c r="L381" s="14">
        <v>1147380</v>
      </c>
      <c r="M381" s="14">
        <v>117220</v>
      </c>
      <c r="N381" s="39">
        <v>1030160</v>
      </c>
      <c r="O381" s="14">
        <v>85847</v>
      </c>
    </row>
    <row r="382" spans="1:15" x14ac:dyDescent="0.2">
      <c r="A382">
        <v>84004</v>
      </c>
      <c r="B382">
        <v>400.6651</v>
      </c>
      <c r="C382">
        <v>1.0309999999999999</v>
      </c>
      <c r="D382" s="13">
        <v>2633421.4500000002</v>
      </c>
      <c r="E382" s="13">
        <v>770807.81</v>
      </c>
      <c r="F382" s="13">
        <v>1862613.64</v>
      </c>
      <c r="G382" s="13">
        <v>1381562.64</v>
      </c>
      <c r="H382" s="13">
        <v>1451163.43</v>
      </c>
      <c r="I382" s="13">
        <v>3481.7080999999998</v>
      </c>
      <c r="J382" s="13">
        <v>1862613.64</v>
      </c>
      <c r="L382" s="14">
        <v>1862614</v>
      </c>
      <c r="M382" s="14">
        <v>156028</v>
      </c>
      <c r="N382" s="39">
        <v>1706586</v>
      </c>
      <c r="O382" s="14">
        <v>142215</v>
      </c>
    </row>
    <row r="383" spans="1:15" x14ac:dyDescent="0.2">
      <c r="A383">
        <v>84005</v>
      </c>
      <c r="B383">
        <v>550.73670000000004</v>
      </c>
      <c r="C383">
        <v>1.0309999999999999</v>
      </c>
      <c r="D383" s="13">
        <v>3619785.8</v>
      </c>
      <c r="E383" s="13">
        <v>1156808.57</v>
      </c>
      <c r="F383" s="13">
        <v>2462977.23</v>
      </c>
      <c r="G383" s="13">
        <v>2016470.17</v>
      </c>
      <c r="H383" s="13">
        <v>2263549.4900000002</v>
      </c>
      <c r="I383" s="13">
        <v>2991.7390999999998</v>
      </c>
      <c r="J383" s="13">
        <v>2462977.23</v>
      </c>
      <c r="L383" s="14">
        <v>2462977</v>
      </c>
      <c r="M383" s="14">
        <v>248910</v>
      </c>
      <c r="N383" s="39">
        <v>2214067</v>
      </c>
      <c r="O383" s="14">
        <v>184505</v>
      </c>
    </row>
    <row r="384" spans="1:15" x14ac:dyDescent="0.2">
      <c r="A384">
        <v>84006</v>
      </c>
      <c r="B384">
        <v>830.05930000000001</v>
      </c>
      <c r="C384">
        <v>1.0309999999999999</v>
      </c>
      <c r="D384" s="13">
        <v>5455668.5099999998</v>
      </c>
      <c r="E384" s="13">
        <v>1513970.35</v>
      </c>
      <c r="F384" s="13">
        <v>3941698.16</v>
      </c>
      <c r="G384" s="13">
        <v>3021109.08</v>
      </c>
      <c r="H384" s="13">
        <v>3161223.61</v>
      </c>
      <c r="I384" s="13">
        <v>3370.1120000000001</v>
      </c>
      <c r="J384" s="13">
        <v>3941698.16</v>
      </c>
      <c r="L384" s="14">
        <v>3941698</v>
      </c>
      <c r="M384" s="14">
        <v>326923</v>
      </c>
      <c r="N384" s="39">
        <v>3614775</v>
      </c>
      <c r="O384" s="14">
        <v>301231</v>
      </c>
    </row>
    <row r="385" spans="1:15" x14ac:dyDescent="0.2">
      <c r="A385">
        <v>85043</v>
      </c>
      <c r="B385">
        <v>70.161799999999999</v>
      </c>
      <c r="C385">
        <v>1.0409999999999999</v>
      </c>
      <c r="D385" s="13">
        <v>465620.02</v>
      </c>
      <c r="E385" s="13">
        <v>147979.94</v>
      </c>
      <c r="F385" s="13">
        <v>317640.08</v>
      </c>
      <c r="G385" s="13">
        <v>303939.84999999998</v>
      </c>
      <c r="H385" s="13">
        <v>307815.28000000003</v>
      </c>
      <c r="I385" s="13">
        <v>3884.3328000000001</v>
      </c>
      <c r="J385" s="13">
        <v>320435.71000000002</v>
      </c>
      <c r="K385" t="s">
        <v>763</v>
      </c>
      <c r="L385" s="14">
        <v>320436</v>
      </c>
      <c r="M385" s="14">
        <v>19991</v>
      </c>
      <c r="N385" s="39">
        <v>300445</v>
      </c>
      <c r="O385" s="14">
        <v>25037</v>
      </c>
    </row>
    <row r="386" spans="1:15" x14ac:dyDescent="0.2">
      <c r="A386">
        <v>85044</v>
      </c>
      <c r="B386">
        <v>529.93939999999998</v>
      </c>
      <c r="C386">
        <v>1.0409999999999999</v>
      </c>
      <c r="D386" s="13">
        <v>3516876.59</v>
      </c>
      <c r="E386" s="13">
        <v>1048167.17</v>
      </c>
      <c r="F386" s="13">
        <v>2468709.42</v>
      </c>
      <c r="G386" s="13">
        <v>2238501.61</v>
      </c>
      <c r="H386" s="13">
        <v>2308134.2999999998</v>
      </c>
      <c r="I386" s="13">
        <v>3717.0399000000002</v>
      </c>
      <c r="J386" s="13">
        <v>2468709.42</v>
      </c>
      <c r="L386" s="14">
        <v>2468709</v>
      </c>
      <c r="M386" s="14">
        <v>190628</v>
      </c>
      <c r="N386" s="39">
        <v>2278081</v>
      </c>
      <c r="O386" s="14">
        <v>189839</v>
      </c>
    </row>
    <row r="387" spans="1:15" x14ac:dyDescent="0.2">
      <c r="A387">
        <v>85045</v>
      </c>
      <c r="B387">
        <v>675.83270000000005</v>
      </c>
      <c r="C387">
        <v>1.0409999999999999</v>
      </c>
      <c r="D387" s="13">
        <v>4485079.2300000004</v>
      </c>
      <c r="E387" s="13">
        <v>1006071.33</v>
      </c>
      <c r="F387" s="13">
        <v>3479007.9</v>
      </c>
      <c r="G387" s="13">
        <v>2422867.17</v>
      </c>
      <c r="H387" s="13">
        <v>2682849.98</v>
      </c>
      <c r="I387" s="13">
        <v>3580.5608999999999</v>
      </c>
      <c r="J387" s="13">
        <v>3479007.9</v>
      </c>
      <c r="L387" s="14">
        <v>3479008</v>
      </c>
      <c r="M387" s="14">
        <v>263568</v>
      </c>
      <c r="N387" s="39">
        <v>3215440</v>
      </c>
      <c r="O387" s="14">
        <v>267953</v>
      </c>
    </row>
    <row r="388" spans="1:15" x14ac:dyDescent="0.2">
      <c r="A388">
        <v>85046</v>
      </c>
      <c r="B388" s="13">
        <v>4610.4117999999999</v>
      </c>
      <c r="C388">
        <v>1.0409999999999999</v>
      </c>
      <c r="D388" s="13">
        <v>30596421.609999999</v>
      </c>
      <c r="E388" s="13">
        <v>6903600.1799999997</v>
      </c>
      <c r="F388" s="13">
        <v>23692821.43</v>
      </c>
      <c r="G388" s="13">
        <v>11113103.07</v>
      </c>
      <c r="H388" s="13">
        <v>12591958.17</v>
      </c>
      <c r="I388" s="13">
        <v>3510.4119999999998</v>
      </c>
      <c r="J388" s="13">
        <v>23692821.43</v>
      </c>
      <c r="L388" s="14">
        <v>23692821</v>
      </c>
      <c r="M388" s="14">
        <v>1972309</v>
      </c>
      <c r="N388" s="39">
        <v>21720512</v>
      </c>
      <c r="O388" s="14">
        <v>1810037</v>
      </c>
    </row>
    <row r="389" spans="1:15" x14ac:dyDescent="0.2">
      <c r="A389">
        <v>85048</v>
      </c>
      <c r="B389">
        <v>856.7654</v>
      </c>
      <c r="C389">
        <v>1.0409999999999999</v>
      </c>
      <c r="D389" s="13">
        <v>5685816.4800000004</v>
      </c>
      <c r="E389" s="13">
        <v>1869038.41</v>
      </c>
      <c r="F389" s="13">
        <v>3816778.07</v>
      </c>
      <c r="G389" s="13">
        <v>3322127.81</v>
      </c>
      <c r="H389" s="13">
        <v>3325742.46</v>
      </c>
      <c r="I389" s="13">
        <v>3330.2788</v>
      </c>
      <c r="J389" s="13">
        <v>3816778.07</v>
      </c>
      <c r="L389" s="14">
        <v>3816778</v>
      </c>
      <c r="M389" s="14">
        <v>377556</v>
      </c>
      <c r="N389" s="39">
        <v>3439222</v>
      </c>
      <c r="O389" s="14">
        <v>286601</v>
      </c>
    </row>
    <row r="390" spans="1:15" x14ac:dyDescent="0.2">
      <c r="A390">
        <v>85049</v>
      </c>
      <c r="B390">
        <v>568.42729999999995</v>
      </c>
      <c r="C390">
        <v>1.0409999999999999</v>
      </c>
      <c r="D390" s="13">
        <v>3772296.72</v>
      </c>
      <c r="E390" s="13">
        <v>872285.45</v>
      </c>
      <c r="F390" s="13">
        <v>2900011.27</v>
      </c>
      <c r="G390" s="13">
        <v>1559614.81</v>
      </c>
      <c r="H390" s="13">
        <v>1641279.01</v>
      </c>
      <c r="I390" s="13">
        <v>3152.3975999999998</v>
      </c>
      <c r="J390" s="13">
        <v>2900011.27</v>
      </c>
      <c r="L390" s="14">
        <v>2900011</v>
      </c>
      <c r="M390" s="14">
        <v>244511</v>
      </c>
      <c r="N390" s="39">
        <v>2655500</v>
      </c>
      <c r="O390" s="14">
        <v>221291</v>
      </c>
    </row>
    <row r="391" spans="1:15" x14ac:dyDescent="0.2">
      <c r="A391">
        <v>85050</v>
      </c>
      <c r="B391" s="13">
        <v>1561.4414999999999</v>
      </c>
      <c r="C391">
        <v>0</v>
      </c>
      <c r="D391">
        <v>0</v>
      </c>
      <c r="E391">
        <v>0</v>
      </c>
      <c r="F391">
        <v>0</v>
      </c>
      <c r="G391" s="13">
        <v>5613646.7800000003</v>
      </c>
      <c r="H391">
        <v>0</v>
      </c>
      <c r="I391" s="13">
        <v>3857.7649999999999</v>
      </c>
      <c r="J391">
        <v>0</v>
      </c>
      <c r="K391" t="s">
        <v>763</v>
      </c>
      <c r="L391" s="14">
        <v>8024219</v>
      </c>
      <c r="M391" s="14">
        <v>642617</v>
      </c>
      <c r="N391" s="39">
        <v>7381602</v>
      </c>
      <c r="O391" s="14">
        <v>615132</v>
      </c>
    </row>
    <row r="392" spans="1:15" x14ac:dyDescent="0.2">
      <c r="A392">
        <v>86100</v>
      </c>
      <c r="B392">
        <v>647.29939999999999</v>
      </c>
      <c r="C392">
        <v>1</v>
      </c>
      <c r="D392" s="13">
        <v>4126533.68</v>
      </c>
      <c r="E392" s="13">
        <v>2190744.19</v>
      </c>
      <c r="F392" s="13">
        <v>1935789.49</v>
      </c>
      <c r="G392" s="13">
        <v>2385539.11</v>
      </c>
      <c r="H392" s="13">
        <v>2468875.98</v>
      </c>
      <c r="I392" s="13">
        <v>3085.6468</v>
      </c>
      <c r="J392" s="13">
        <v>1997337.32</v>
      </c>
      <c r="K392" t="s">
        <v>763</v>
      </c>
      <c r="L392" s="14">
        <v>1997337</v>
      </c>
      <c r="M392" s="14">
        <v>293975</v>
      </c>
      <c r="N392" s="39">
        <v>1703362</v>
      </c>
      <c r="O392" s="14">
        <v>141946</v>
      </c>
    </row>
    <row r="393" spans="1:15" x14ac:dyDescent="0.2">
      <c r="A393">
        <v>87083</v>
      </c>
      <c r="B393">
        <v>807.26199999999994</v>
      </c>
      <c r="C393">
        <v>1.0209999999999999</v>
      </c>
      <c r="D393" s="13">
        <v>5254367.45</v>
      </c>
      <c r="E393" s="13">
        <v>2540830.19</v>
      </c>
      <c r="F393" s="13">
        <v>2713537.26</v>
      </c>
      <c r="G393" s="13">
        <v>1885014.8</v>
      </c>
      <c r="H393" s="13">
        <v>1836786.24</v>
      </c>
      <c r="I393" s="13">
        <v>2188.0210999999999</v>
      </c>
      <c r="J393" s="13">
        <v>2713537.26</v>
      </c>
      <c r="L393" s="14">
        <v>2713537</v>
      </c>
      <c r="M393" s="14">
        <v>365537</v>
      </c>
      <c r="N393" s="39">
        <v>2348000</v>
      </c>
      <c r="O393" s="14">
        <v>195665</v>
      </c>
    </row>
    <row r="394" spans="1:15" x14ac:dyDescent="0.2">
      <c r="A394">
        <v>88072</v>
      </c>
      <c r="B394">
        <v>354.83539999999999</v>
      </c>
      <c r="C394">
        <v>1.018</v>
      </c>
      <c r="D394" s="13">
        <v>2302793.04</v>
      </c>
      <c r="E394" s="13">
        <v>836044.08</v>
      </c>
      <c r="F394" s="13">
        <v>1466748.96</v>
      </c>
      <c r="G394" s="13">
        <v>1544856.19</v>
      </c>
      <c r="H394" s="13">
        <v>1478788.5</v>
      </c>
      <c r="I394" s="13">
        <v>3726.6185999999998</v>
      </c>
      <c r="J394" s="13">
        <v>1572663.6</v>
      </c>
      <c r="K394" t="s">
        <v>763</v>
      </c>
      <c r="L394" s="14">
        <v>1572664</v>
      </c>
      <c r="M394" s="14">
        <v>143262</v>
      </c>
      <c r="N394" s="39">
        <v>1429402</v>
      </c>
      <c r="O394" s="14">
        <v>119116</v>
      </c>
    </row>
    <row r="395" spans="1:15" x14ac:dyDescent="0.2">
      <c r="A395">
        <v>88073</v>
      </c>
      <c r="B395">
        <v>141.00380000000001</v>
      </c>
      <c r="C395">
        <v>1.018</v>
      </c>
      <c r="D395" s="13">
        <v>915079.41</v>
      </c>
      <c r="E395" s="13">
        <v>446665.91</v>
      </c>
      <c r="F395" s="13">
        <v>468413.5</v>
      </c>
      <c r="G395" s="13">
        <v>863488.03</v>
      </c>
      <c r="H395" s="13">
        <v>1019870.37</v>
      </c>
      <c r="I395" s="13">
        <v>4615.4156000000003</v>
      </c>
      <c r="J395" s="13">
        <v>1038228.04</v>
      </c>
      <c r="K395" t="s">
        <v>763</v>
      </c>
      <c r="L395" s="14">
        <v>1038228</v>
      </c>
      <c r="M395" s="14">
        <v>52692</v>
      </c>
      <c r="N395" s="39">
        <v>985536</v>
      </c>
      <c r="O395" s="14">
        <v>82128</v>
      </c>
    </row>
    <row r="396" spans="1:15" x14ac:dyDescent="0.2">
      <c r="A396">
        <v>88075</v>
      </c>
      <c r="B396">
        <v>212.85599999999999</v>
      </c>
      <c r="C396">
        <v>1.018</v>
      </c>
      <c r="D396" s="13">
        <v>1381382.23</v>
      </c>
      <c r="E396" s="13">
        <v>411131.03</v>
      </c>
      <c r="F396" s="13">
        <v>970251.2</v>
      </c>
      <c r="G396" s="13">
        <v>897028.35</v>
      </c>
      <c r="H396" s="13">
        <v>1120658.33</v>
      </c>
      <c r="I396" s="13">
        <v>4504.5045</v>
      </c>
      <c r="J396" s="13">
        <v>1140830.18</v>
      </c>
      <c r="K396" t="s">
        <v>763</v>
      </c>
      <c r="L396" s="14">
        <v>1140830</v>
      </c>
      <c r="M396" s="14">
        <v>83568</v>
      </c>
      <c r="N396" s="39">
        <v>1057262</v>
      </c>
      <c r="O396" s="14">
        <v>88105</v>
      </c>
    </row>
    <row r="397" spans="1:15" x14ac:dyDescent="0.2">
      <c r="A397">
        <v>88080</v>
      </c>
      <c r="B397">
        <v>619.64179999999999</v>
      </c>
      <c r="C397">
        <v>1.018</v>
      </c>
      <c r="D397" s="13">
        <v>4021320.37</v>
      </c>
      <c r="E397" s="13">
        <v>3709573.01</v>
      </c>
      <c r="F397" s="13">
        <v>311747.36</v>
      </c>
      <c r="G397" s="13">
        <v>661504.56999999995</v>
      </c>
      <c r="H397" s="13">
        <v>630167.16</v>
      </c>
      <c r="I397">
        <v>974.21929999999998</v>
      </c>
      <c r="J397" s="13">
        <v>603667</v>
      </c>
      <c r="K397" t="s">
        <v>763</v>
      </c>
      <c r="L397" s="14">
        <v>603667</v>
      </c>
      <c r="M397" s="14">
        <v>269041</v>
      </c>
      <c r="N397" s="39">
        <v>334626</v>
      </c>
      <c r="O397" s="14">
        <v>27885</v>
      </c>
    </row>
    <row r="398" spans="1:15" x14ac:dyDescent="0.2">
      <c r="A398">
        <v>88081</v>
      </c>
      <c r="B398" s="13">
        <v>2235.6115</v>
      </c>
      <c r="C398">
        <v>1.018</v>
      </c>
      <c r="D398" s="13">
        <v>14508559.73</v>
      </c>
      <c r="E398" s="13">
        <v>5770568.96</v>
      </c>
      <c r="F398" s="13">
        <v>8737990.7699999996</v>
      </c>
      <c r="G398" s="13">
        <v>6390878.4000000004</v>
      </c>
      <c r="H398" s="13">
        <v>7045850.4199999999</v>
      </c>
      <c r="I398" s="13">
        <v>2948.4306000000001</v>
      </c>
      <c r="J398" s="13">
        <v>8737990.7699999996</v>
      </c>
      <c r="L398" s="14">
        <v>8737991</v>
      </c>
      <c r="M398" s="14">
        <v>853985</v>
      </c>
      <c r="N398" s="39">
        <v>7884006</v>
      </c>
      <c r="O398" s="14">
        <v>656998</v>
      </c>
    </row>
    <row r="399" spans="1:15" x14ac:dyDescent="0.2">
      <c r="A399">
        <v>89080</v>
      </c>
      <c r="B399" s="13">
        <v>1089.7347</v>
      </c>
      <c r="C399">
        <v>1.0780000000000001</v>
      </c>
      <c r="D399" s="13">
        <v>7488929.29</v>
      </c>
      <c r="E399" s="13">
        <v>2805227.16</v>
      </c>
      <c r="F399" s="13">
        <v>4683702.13</v>
      </c>
      <c r="G399" s="13">
        <v>4356209.4000000004</v>
      </c>
      <c r="H399" s="13">
        <v>4641322.71</v>
      </c>
      <c r="I399" s="13">
        <v>3741.35</v>
      </c>
      <c r="J399" s="13">
        <v>4683702.13</v>
      </c>
      <c r="L399" s="14">
        <v>4683702</v>
      </c>
      <c r="M399" s="14">
        <v>496499</v>
      </c>
      <c r="N399" s="39">
        <v>4187203</v>
      </c>
      <c r="O399" s="14">
        <v>348539</v>
      </c>
    </row>
    <row r="400" spans="1:15" x14ac:dyDescent="0.2">
      <c r="A400">
        <v>89087</v>
      </c>
      <c r="B400">
        <v>294.26949999999999</v>
      </c>
      <c r="C400">
        <v>1.0780000000000001</v>
      </c>
      <c r="D400" s="13">
        <v>2022293.57</v>
      </c>
      <c r="E400" s="13">
        <v>942454.26</v>
      </c>
      <c r="F400" s="13">
        <v>1079839.31</v>
      </c>
      <c r="G400" s="13">
        <v>1678789.77</v>
      </c>
      <c r="H400" s="13">
        <v>1777608.87</v>
      </c>
      <c r="I400" s="13">
        <v>4501.7748000000001</v>
      </c>
      <c r="J400" s="13">
        <v>1916262.36</v>
      </c>
      <c r="K400" t="s">
        <v>763</v>
      </c>
      <c r="L400" s="14">
        <v>1916262</v>
      </c>
      <c r="M400" s="14">
        <v>124786</v>
      </c>
      <c r="N400" s="39">
        <v>1791476</v>
      </c>
      <c r="O400" s="14">
        <v>149289</v>
      </c>
    </row>
    <row r="401" spans="1:15" x14ac:dyDescent="0.2">
      <c r="A401">
        <v>89088</v>
      </c>
      <c r="B401">
        <v>215.28049999999999</v>
      </c>
      <c r="C401">
        <v>1.0780000000000001</v>
      </c>
      <c r="D401" s="13">
        <v>1479461.42</v>
      </c>
      <c r="E401" s="13">
        <v>575391.84</v>
      </c>
      <c r="F401" s="13">
        <v>904069.58</v>
      </c>
      <c r="G401" s="13">
        <v>1130056.56</v>
      </c>
      <c r="H401" s="13">
        <v>1159873.47</v>
      </c>
      <c r="I401" s="13">
        <v>4609.0331999999999</v>
      </c>
      <c r="J401" s="13">
        <v>1250343.6000000001</v>
      </c>
      <c r="K401" t="s">
        <v>763</v>
      </c>
      <c r="L401" s="14">
        <v>1250344</v>
      </c>
      <c r="M401" s="14">
        <v>92888</v>
      </c>
      <c r="N401" s="39">
        <v>1157456</v>
      </c>
      <c r="O401" s="14">
        <v>96455</v>
      </c>
    </row>
    <row r="402" spans="1:15" x14ac:dyDescent="0.2">
      <c r="A402">
        <v>89089</v>
      </c>
      <c r="B402" s="13">
        <v>1467.2422999999999</v>
      </c>
      <c r="C402">
        <v>1.0780000000000001</v>
      </c>
      <c r="D402" s="13">
        <v>10083255.9</v>
      </c>
      <c r="E402" s="13">
        <v>4236300.21</v>
      </c>
      <c r="F402" s="13">
        <v>5846955.6900000004</v>
      </c>
      <c r="G402" s="13">
        <v>4159054.46</v>
      </c>
      <c r="H402" s="13">
        <v>5032626.28</v>
      </c>
      <c r="I402" s="13">
        <v>3200.6014</v>
      </c>
      <c r="J402" s="13">
        <v>5846955.6900000004</v>
      </c>
      <c r="L402" s="14">
        <v>5846956</v>
      </c>
      <c r="M402" s="14">
        <v>647777</v>
      </c>
      <c r="N402" s="39">
        <v>5199179</v>
      </c>
      <c r="O402" s="14">
        <v>433263</v>
      </c>
    </row>
    <row r="403" spans="1:15" x14ac:dyDescent="0.2">
      <c r="A403">
        <v>90075</v>
      </c>
      <c r="B403">
        <v>92.456100000000006</v>
      </c>
      <c r="C403">
        <v>1.0049999999999999</v>
      </c>
      <c r="D403" s="13">
        <v>592354.68000000005</v>
      </c>
      <c r="E403" s="13">
        <v>275128.17</v>
      </c>
      <c r="F403" s="13">
        <v>317226.51</v>
      </c>
      <c r="G403" s="13">
        <v>349409.8</v>
      </c>
      <c r="H403" s="13">
        <v>348065.61</v>
      </c>
      <c r="I403" s="13">
        <v>3232.2651999999998</v>
      </c>
      <c r="J403" s="13">
        <v>351156.85</v>
      </c>
      <c r="K403" t="s">
        <v>763</v>
      </c>
      <c r="L403" s="14">
        <v>351157</v>
      </c>
      <c r="M403" s="14">
        <v>22006</v>
      </c>
      <c r="N403" s="39">
        <v>329151</v>
      </c>
      <c r="O403" s="14">
        <v>27430</v>
      </c>
    </row>
    <row r="404" spans="1:15" x14ac:dyDescent="0.2">
      <c r="A404">
        <v>90076</v>
      </c>
      <c r="B404">
        <v>484.45010000000002</v>
      </c>
      <c r="C404">
        <v>1.0049999999999999</v>
      </c>
      <c r="D404" s="13">
        <v>3103811.23</v>
      </c>
      <c r="E404" s="13">
        <v>1173987.45</v>
      </c>
      <c r="F404" s="13">
        <v>1929823.78</v>
      </c>
      <c r="G404" s="13">
        <v>1515399.27</v>
      </c>
      <c r="H404" s="13">
        <v>1574724.49</v>
      </c>
      <c r="I404" s="13">
        <v>2709.6925999999999</v>
      </c>
      <c r="J404" s="13">
        <v>1929823.78</v>
      </c>
      <c r="L404" s="14">
        <v>1929824</v>
      </c>
      <c r="M404" s="14">
        <v>189131</v>
      </c>
      <c r="N404" s="39">
        <v>1740693</v>
      </c>
      <c r="O404" s="14">
        <v>145057</v>
      </c>
    </row>
    <row r="405" spans="1:15" x14ac:dyDescent="0.2">
      <c r="A405">
        <v>90077</v>
      </c>
      <c r="B405">
        <v>234.12280000000001</v>
      </c>
      <c r="C405">
        <v>1.0049999999999999</v>
      </c>
      <c r="D405" s="13">
        <v>1499995.51</v>
      </c>
      <c r="E405" s="13">
        <v>1417277.54</v>
      </c>
      <c r="F405" s="13">
        <v>82717.97</v>
      </c>
      <c r="G405" s="13">
        <v>444196.51</v>
      </c>
      <c r="H405" s="13">
        <v>418156.16</v>
      </c>
      <c r="I405" s="13">
        <v>1601.3925999999999</v>
      </c>
      <c r="J405" s="13">
        <v>446417.49</v>
      </c>
      <c r="K405" t="s">
        <v>763</v>
      </c>
      <c r="L405" s="14">
        <v>446417</v>
      </c>
      <c r="M405" s="14">
        <v>96044</v>
      </c>
      <c r="N405" s="39">
        <v>350373</v>
      </c>
      <c r="O405" s="14">
        <v>29197</v>
      </c>
    </row>
    <row r="406" spans="1:15" x14ac:dyDescent="0.2">
      <c r="A406">
        <v>90078</v>
      </c>
      <c r="B406">
        <v>252.00229999999999</v>
      </c>
      <c r="C406">
        <v>1.0049999999999999</v>
      </c>
      <c r="D406" s="13">
        <v>1614547.24</v>
      </c>
      <c r="E406" s="13">
        <v>1013217.62</v>
      </c>
      <c r="F406" s="13">
        <v>601329.62</v>
      </c>
      <c r="G406" s="13">
        <v>603207.55000000005</v>
      </c>
      <c r="H406" s="13">
        <v>657074.92000000004</v>
      </c>
      <c r="I406" s="13">
        <v>2035.2626</v>
      </c>
      <c r="J406" s="13">
        <v>660360.29</v>
      </c>
      <c r="K406" t="s">
        <v>763</v>
      </c>
      <c r="L406" s="14">
        <v>660360</v>
      </c>
      <c r="M406" s="14">
        <v>74293</v>
      </c>
      <c r="N406" s="39">
        <v>586067</v>
      </c>
      <c r="O406" s="14">
        <v>48839</v>
      </c>
    </row>
    <row r="407" spans="1:15" x14ac:dyDescent="0.2">
      <c r="A407">
        <v>91091</v>
      </c>
      <c r="B407">
        <v>414.0711</v>
      </c>
      <c r="C407">
        <v>1</v>
      </c>
      <c r="D407" s="13">
        <v>2639703.2599999998</v>
      </c>
      <c r="E407" s="13">
        <v>464642.01</v>
      </c>
      <c r="F407" s="13">
        <v>2175061.25</v>
      </c>
      <c r="G407" s="13">
        <v>1721480.81</v>
      </c>
      <c r="H407" s="13">
        <v>1908076.53</v>
      </c>
      <c r="I407" s="13">
        <v>4015.4029999999998</v>
      </c>
      <c r="J407" s="13">
        <v>2175061.25</v>
      </c>
      <c r="L407" s="14">
        <v>2175061</v>
      </c>
      <c r="M407" s="14">
        <v>164187</v>
      </c>
      <c r="N407" s="39">
        <v>2010874</v>
      </c>
      <c r="O407" s="14">
        <v>167573</v>
      </c>
    </row>
    <row r="408" spans="1:15" x14ac:dyDescent="0.2">
      <c r="A408">
        <v>91092</v>
      </c>
      <c r="B408" s="13">
        <v>1626.9244000000001</v>
      </c>
      <c r="C408">
        <v>1</v>
      </c>
      <c r="D408" s="13">
        <v>10371643.050000001</v>
      </c>
      <c r="E408" s="13">
        <v>2493770.0699999998</v>
      </c>
      <c r="F408" s="13">
        <v>7877872.9800000004</v>
      </c>
      <c r="G408" s="13">
        <v>5013306.49</v>
      </c>
      <c r="H408" s="13">
        <v>4929944.17</v>
      </c>
      <c r="I408" s="13">
        <v>3001.1253999999999</v>
      </c>
      <c r="J408" s="13">
        <v>7877872.9800000004</v>
      </c>
      <c r="L408" s="14">
        <v>7877873</v>
      </c>
      <c r="M408" s="14">
        <v>653415</v>
      </c>
      <c r="N408" s="39">
        <v>7224458</v>
      </c>
      <c r="O408" s="14">
        <v>602036</v>
      </c>
    </row>
    <row r="409" spans="1:15" x14ac:dyDescent="0.2">
      <c r="A409">
        <v>91093</v>
      </c>
      <c r="B409">
        <v>153.9058</v>
      </c>
      <c r="C409">
        <v>1</v>
      </c>
      <c r="D409" s="13">
        <v>981149.48</v>
      </c>
      <c r="E409" s="13">
        <v>363577.56</v>
      </c>
      <c r="F409" s="13">
        <v>617571.92000000004</v>
      </c>
      <c r="G409" s="13">
        <v>680755.95</v>
      </c>
      <c r="H409" s="13">
        <v>640026.06999999995</v>
      </c>
      <c r="I409" s="13">
        <v>3212.0704999999998</v>
      </c>
      <c r="J409" s="13">
        <v>680755.95</v>
      </c>
      <c r="K409" t="s">
        <v>763</v>
      </c>
      <c r="L409" s="14">
        <v>680756</v>
      </c>
      <c r="M409" s="14">
        <v>68333</v>
      </c>
      <c r="N409" s="39">
        <v>612424</v>
      </c>
      <c r="O409" s="14">
        <v>51036</v>
      </c>
    </row>
    <row r="410" spans="1:15" x14ac:dyDescent="0.2">
      <c r="A410">
        <v>91095</v>
      </c>
      <c r="B410">
        <v>147.10339999999999</v>
      </c>
      <c r="C410">
        <v>1</v>
      </c>
      <c r="D410" s="13">
        <v>937784.18</v>
      </c>
      <c r="E410" s="13">
        <v>219426.6</v>
      </c>
      <c r="F410" s="13">
        <v>718357.58</v>
      </c>
      <c r="G410" s="13">
        <v>545408.43999999994</v>
      </c>
      <c r="H410" s="13">
        <v>623248.68000000005</v>
      </c>
      <c r="I410" s="13">
        <v>3146.7909</v>
      </c>
      <c r="J410" s="13">
        <v>718357.58</v>
      </c>
      <c r="L410" s="14">
        <v>718358</v>
      </c>
      <c r="M410" s="14">
        <v>61087</v>
      </c>
      <c r="N410" s="39">
        <v>657271</v>
      </c>
      <c r="O410" s="14">
        <v>54773</v>
      </c>
    </row>
    <row r="411" spans="1:15" x14ac:dyDescent="0.2">
      <c r="A411">
        <v>92087</v>
      </c>
      <c r="B411" s="13">
        <v>17329.423999999999</v>
      </c>
      <c r="C411">
        <v>1.0920000000000001</v>
      </c>
      <c r="D411" s="13">
        <v>120638785.18000001</v>
      </c>
      <c r="E411" s="13">
        <v>63748207.659999996</v>
      </c>
      <c r="F411" s="13">
        <v>56890577.520000003</v>
      </c>
      <c r="G411" s="13">
        <v>35669422.969999999</v>
      </c>
      <c r="H411" s="13">
        <v>34939894.240000002</v>
      </c>
      <c r="I411" s="13">
        <v>2181.4625000000001</v>
      </c>
      <c r="J411" s="13">
        <v>56890577.520000003</v>
      </c>
      <c r="L411" s="14">
        <v>56890578</v>
      </c>
      <c r="M411" s="14">
        <v>7427071</v>
      </c>
      <c r="N411" s="39">
        <v>49463507</v>
      </c>
      <c r="O411" s="14">
        <v>4121937</v>
      </c>
    </row>
    <row r="412" spans="1:15" x14ac:dyDescent="0.2">
      <c r="A412">
        <v>92088</v>
      </c>
      <c r="B412" s="13">
        <v>15815.3804</v>
      </c>
      <c r="C412">
        <v>1.0920000000000001</v>
      </c>
      <c r="D412" s="13">
        <v>110098770.65000001</v>
      </c>
      <c r="E412" s="13">
        <v>67880696.659999996</v>
      </c>
      <c r="F412" s="13">
        <v>42218073.990000002</v>
      </c>
      <c r="G412" s="13">
        <v>37419393.619999997</v>
      </c>
      <c r="H412" s="13">
        <v>33761829.57</v>
      </c>
      <c r="I412" s="13">
        <v>2119.5837999999999</v>
      </c>
      <c r="J412" s="13">
        <v>42218073.990000002</v>
      </c>
      <c r="L412" s="14">
        <v>42218074</v>
      </c>
      <c r="M412" s="14">
        <v>7166733</v>
      </c>
      <c r="N412" s="39">
        <v>35051341</v>
      </c>
      <c r="O412" s="14">
        <v>2920924</v>
      </c>
    </row>
    <row r="413" spans="1:15" x14ac:dyDescent="0.2">
      <c r="A413">
        <v>92089</v>
      </c>
      <c r="B413" s="13">
        <v>16578.402900000001</v>
      </c>
      <c r="C413">
        <v>1.0920000000000001</v>
      </c>
      <c r="D413" s="13">
        <v>115410551.79000001</v>
      </c>
      <c r="E413" s="13">
        <v>35065666.009999998</v>
      </c>
      <c r="F413" s="13">
        <v>80344885.780000001</v>
      </c>
      <c r="G413" s="13">
        <v>9845496.5</v>
      </c>
      <c r="H413" s="13">
        <v>12963042.880000001</v>
      </c>
      <c r="I413" s="13">
        <v>1589.7291</v>
      </c>
      <c r="J413" s="13">
        <v>80344885.780000001</v>
      </c>
      <c r="L413" s="14">
        <v>80344886</v>
      </c>
      <c r="M413" s="14">
        <v>7637881</v>
      </c>
      <c r="N413" s="39">
        <v>72707005</v>
      </c>
      <c r="O413" s="14">
        <v>6058845</v>
      </c>
    </row>
    <row r="414" spans="1:15" x14ac:dyDescent="0.2">
      <c r="A414">
        <v>92090</v>
      </c>
      <c r="B414" s="13">
        <v>4876.4645</v>
      </c>
      <c r="C414">
        <v>1.0920000000000001</v>
      </c>
      <c r="D414" s="13">
        <v>33947507.619999997</v>
      </c>
      <c r="E414" s="13">
        <v>29009902.350000001</v>
      </c>
      <c r="F414" s="13">
        <v>4937605.2699999996</v>
      </c>
      <c r="G414" s="13">
        <v>9286439.4800000004</v>
      </c>
      <c r="H414" s="13">
        <v>9331398.2200000007</v>
      </c>
      <c r="I414" s="13">
        <v>1833.6485</v>
      </c>
      <c r="J414" s="13">
        <v>8941721.8200000003</v>
      </c>
      <c r="K414" t="s">
        <v>763</v>
      </c>
      <c r="L414" s="14">
        <v>8941722</v>
      </c>
      <c r="M414" s="14">
        <v>1994101</v>
      </c>
      <c r="N414" s="39">
        <v>6947621</v>
      </c>
      <c r="O414" s="14">
        <v>578908</v>
      </c>
    </row>
    <row r="415" spans="1:15" x14ac:dyDescent="0.2">
      <c r="A415">
        <v>92091</v>
      </c>
      <c r="B415" s="13">
        <v>2200.8604</v>
      </c>
      <c r="C415">
        <v>1.0920000000000001</v>
      </c>
      <c r="D415" s="13">
        <v>15321289.67</v>
      </c>
      <c r="E415" s="13">
        <v>6961598.1500000004</v>
      </c>
      <c r="F415" s="13">
        <v>8359691.5199999996</v>
      </c>
      <c r="G415" s="13">
        <v>1677063.86</v>
      </c>
      <c r="H415" s="13">
        <v>1697888.41</v>
      </c>
      <c r="I415" s="13">
        <v>1494.8418999999999</v>
      </c>
      <c r="J415" s="13">
        <v>8359691.5199999996</v>
      </c>
      <c r="L415" s="14">
        <v>8359692</v>
      </c>
      <c r="M415" s="14">
        <v>942523</v>
      </c>
      <c r="N415" s="39">
        <v>7417170</v>
      </c>
      <c r="O415" s="14">
        <v>618094</v>
      </c>
    </row>
    <row r="416" spans="1:15" x14ac:dyDescent="0.2">
      <c r="A416">
        <v>93120</v>
      </c>
      <c r="B416">
        <v>309.94959999999998</v>
      </c>
      <c r="C416">
        <v>1</v>
      </c>
      <c r="D416" s="13">
        <v>1975928.7</v>
      </c>
      <c r="E416" s="13">
        <v>918796.57</v>
      </c>
      <c r="F416" s="13">
        <v>1057132.1299999999</v>
      </c>
      <c r="G416" s="13">
        <v>1214600.8999999999</v>
      </c>
      <c r="H416" s="13">
        <v>1275667.5</v>
      </c>
      <c r="I416" s="13">
        <v>3304.6455000000001</v>
      </c>
      <c r="J416" s="13">
        <v>1275667.5</v>
      </c>
      <c r="K416" t="s">
        <v>763</v>
      </c>
      <c r="L416" s="14">
        <v>1275668</v>
      </c>
      <c r="M416" s="14">
        <v>130984</v>
      </c>
      <c r="N416" s="39">
        <v>1144684</v>
      </c>
      <c r="O416" s="14">
        <v>95390</v>
      </c>
    </row>
    <row r="417" spans="1:15" x14ac:dyDescent="0.2">
      <c r="A417">
        <v>93121</v>
      </c>
      <c r="B417">
        <v>97.197100000000006</v>
      </c>
      <c r="C417">
        <v>1</v>
      </c>
      <c r="D417" s="13">
        <v>619631.51</v>
      </c>
      <c r="E417" s="13">
        <v>240743.48</v>
      </c>
      <c r="F417" s="13">
        <v>378888.03</v>
      </c>
      <c r="G417" s="13">
        <v>235620.66</v>
      </c>
      <c r="H417" s="13">
        <v>240771.36</v>
      </c>
      <c r="I417" s="13">
        <v>2517.3728999999998</v>
      </c>
      <c r="J417" s="13">
        <v>378888.03</v>
      </c>
      <c r="L417" s="14">
        <v>378888</v>
      </c>
      <c r="M417" s="14">
        <v>31231</v>
      </c>
      <c r="N417" s="39">
        <v>347657</v>
      </c>
      <c r="O417" s="14">
        <v>28971</v>
      </c>
    </row>
    <row r="418" spans="1:15" x14ac:dyDescent="0.2">
      <c r="A418">
        <v>93123</v>
      </c>
      <c r="B418">
        <v>440.4545</v>
      </c>
      <c r="C418">
        <v>1</v>
      </c>
      <c r="D418" s="13">
        <v>2807897.44</v>
      </c>
      <c r="E418" s="13">
        <v>1082722.03</v>
      </c>
      <c r="F418" s="13">
        <v>1725175.41</v>
      </c>
      <c r="G418" s="13">
        <v>1666580.41</v>
      </c>
      <c r="H418" s="13">
        <v>1623882.82</v>
      </c>
      <c r="I418" s="13">
        <v>3309.5266999999999</v>
      </c>
      <c r="J418" s="13">
        <v>1725175.41</v>
      </c>
      <c r="L418" s="14">
        <v>1725175</v>
      </c>
      <c r="M418" s="14">
        <v>174704</v>
      </c>
      <c r="N418" s="39">
        <v>1550471</v>
      </c>
      <c r="O418" s="14">
        <v>129205</v>
      </c>
    </row>
    <row r="419" spans="1:15" x14ac:dyDescent="0.2">
      <c r="A419">
        <v>93124</v>
      </c>
      <c r="B419">
        <v>507.61149999999998</v>
      </c>
      <c r="C419">
        <v>1</v>
      </c>
      <c r="D419" s="13">
        <v>3236023.31</v>
      </c>
      <c r="E419" s="13">
        <v>1090734.47</v>
      </c>
      <c r="F419" s="13">
        <v>2145288.84</v>
      </c>
      <c r="G419" s="13">
        <v>1758037.95</v>
      </c>
      <c r="H419" s="13">
        <v>1806282</v>
      </c>
      <c r="I419" s="13">
        <v>3422.3231999999998</v>
      </c>
      <c r="J419" s="13">
        <v>2145288.84</v>
      </c>
      <c r="L419" s="14">
        <v>2145289</v>
      </c>
      <c r="M419" s="14">
        <v>214194</v>
      </c>
      <c r="N419" s="39">
        <v>1931095</v>
      </c>
      <c r="O419" s="14">
        <v>160924</v>
      </c>
    </row>
    <row r="420" spans="1:15" x14ac:dyDescent="0.2">
      <c r="A420">
        <v>94076</v>
      </c>
      <c r="B420">
        <v>543.42679999999996</v>
      </c>
      <c r="C420">
        <v>1</v>
      </c>
      <c r="D420" s="13">
        <v>3464345.85</v>
      </c>
      <c r="E420" s="13">
        <v>1053321.6499999999</v>
      </c>
      <c r="F420" s="13">
        <v>2411024.2000000002</v>
      </c>
      <c r="G420" s="13">
        <v>2485263.79</v>
      </c>
      <c r="H420" s="13">
        <v>3041437.38</v>
      </c>
      <c r="I420" s="13">
        <v>4381.8710000000001</v>
      </c>
      <c r="J420" s="13">
        <v>2411024.2000000002</v>
      </c>
      <c r="L420" s="14">
        <v>2411024</v>
      </c>
      <c r="M420" s="14">
        <v>212518</v>
      </c>
      <c r="N420" s="39">
        <v>2198506</v>
      </c>
      <c r="O420" s="14">
        <v>183208</v>
      </c>
    </row>
    <row r="421" spans="1:15" x14ac:dyDescent="0.2">
      <c r="A421">
        <v>94078</v>
      </c>
      <c r="B421" s="13">
        <v>3976.7190999999998</v>
      </c>
      <c r="C421">
        <v>1</v>
      </c>
      <c r="D421" s="13">
        <v>25351584.260000002</v>
      </c>
      <c r="E421" s="13">
        <v>10216455.949999999</v>
      </c>
      <c r="F421" s="13">
        <v>15135128.310000001</v>
      </c>
      <c r="G421" s="13">
        <v>9557863.5199999996</v>
      </c>
      <c r="H421" s="13">
        <v>9863890.9700000007</v>
      </c>
      <c r="I421" s="13">
        <v>2608.1289000000002</v>
      </c>
      <c r="J421" s="13">
        <v>15135128.310000001</v>
      </c>
      <c r="L421" s="14">
        <v>15135128</v>
      </c>
      <c r="M421" s="14">
        <v>1684925</v>
      </c>
      <c r="N421" s="39">
        <v>13450203</v>
      </c>
      <c r="O421" s="14">
        <v>1120845</v>
      </c>
    </row>
    <row r="422" spans="1:15" x14ac:dyDescent="0.2">
      <c r="A422">
        <v>94083</v>
      </c>
      <c r="B422" s="13">
        <v>2827.3103000000001</v>
      </c>
      <c r="C422">
        <v>1</v>
      </c>
      <c r="D422" s="13">
        <v>18024103.16</v>
      </c>
      <c r="E422" s="13">
        <v>6123536.5599999996</v>
      </c>
      <c r="F422" s="13">
        <v>11900566.6</v>
      </c>
      <c r="G422" s="13">
        <v>10057553.460000001</v>
      </c>
      <c r="H422" s="13">
        <v>12175068.77</v>
      </c>
      <c r="I422" s="13">
        <v>3881.2390999999998</v>
      </c>
      <c r="J422" s="13">
        <v>11900566.6</v>
      </c>
      <c r="L422" s="14">
        <v>11900567</v>
      </c>
      <c r="M422" s="14">
        <v>1095043</v>
      </c>
      <c r="N422" s="39">
        <v>10805524</v>
      </c>
      <c r="O422" s="14">
        <v>900458</v>
      </c>
    </row>
    <row r="423" spans="1:15" x14ac:dyDescent="0.2">
      <c r="A423">
        <v>94086</v>
      </c>
      <c r="B423" s="13">
        <v>2208.5079000000001</v>
      </c>
      <c r="C423">
        <v>1</v>
      </c>
      <c r="D423" s="13">
        <v>14079237.859999999</v>
      </c>
      <c r="E423" s="13">
        <v>3534430.74</v>
      </c>
      <c r="F423" s="13">
        <v>10544807.119999999</v>
      </c>
      <c r="G423" s="13">
        <v>7842243.7800000003</v>
      </c>
      <c r="H423" s="13">
        <v>8601519.5299999993</v>
      </c>
      <c r="I423" s="13">
        <v>4375.4085999999998</v>
      </c>
      <c r="J423" s="13">
        <v>10544807.119999999</v>
      </c>
      <c r="L423" s="14">
        <v>10544807</v>
      </c>
      <c r="M423" s="14">
        <v>892274</v>
      </c>
      <c r="N423" s="39">
        <v>9652533</v>
      </c>
      <c r="O423" s="14">
        <v>804375</v>
      </c>
    </row>
    <row r="424" spans="1:15" x14ac:dyDescent="0.2">
      <c r="A424">
        <v>94087</v>
      </c>
      <c r="B424" s="13">
        <v>1064.1129000000001</v>
      </c>
      <c r="C424">
        <v>1.0920000000000001</v>
      </c>
      <c r="D424" s="13">
        <v>7407821.9500000002</v>
      </c>
      <c r="E424" s="13">
        <v>1744441.56</v>
      </c>
      <c r="F424" s="13">
        <v>5663380.3899999997</v>
      </c>
      <c r="G424" s="13">
        <v>3380311.96</v>
      </c>
      <c r="H424" s="13">
        <v>4107431.32</v>
      </c>
      <c r="I424" s="13">
        <v>4116.4260000000004</v>
      </c>
      <c r="J424" s="13">
        <v>5663380.3899999997</v>
      </c>
      <c r="L424" s="14">
        <v>5663380</v>
      </c>
      <c r="M424" s="14">
        <v>440562</v>
      </c>
      <c r="N424" s="39">
        <v>5222818</v>
      </c>
      <c r="O424" s="14">
        <v>435234</v>
      </c>
    </row>
    <row r="425" spans="1:15" x14ac:dyDescent="0.2">
      <c r="A425">
        <v>95059</v>
      </c>
      <c r="B425" s="13">
        <v>1824.8053</v>
      </c>
      <c r="C425">
        <v>1.0369999999999999</v>
      </c>
      <c r="D425" s="13">
        <v>12063559.74</v>
      </c>
      <c r="E425" s="13">
        <v>8956582.2100000009</v>
      </c>
      <c r="F425" s="13">
        <v>3106977.53</v>
      </c>
      <c r="G425" s="13">
        <v>2220721.96</v>
      </c>
      <c r="H425" s="13">
        <v>2243168.13</v>
      </c>
      <c r="I425" s="13">
        <v>1161.0125</v>
      </c>
      <c r="J425" s="13">
        <v>3106977.53</v>
      </c>
      <c r="L425" s="14">
        <v>3106978</v>
      </c>
      <c r="M425" s="14">
        <v>776334</v>
      </c>
      <c r="N425" s="39">
        <v>2330644</v>
      </c>
      <c r="O425" s="14">
        <v>194218</v>
      </c>
    </row>
    <row r="426" spans="1:15" x14ac:dyDescent="0.2">
      <c r="A426">
        <v>96088</v>
      </c>
      <c r="B426" s="13">
        <v>16595.474399999999</v>
      </c>
      <c r="C426">
        <v>1.0920000000000001</v>
      </c>
      <c r="D426" s="13">
        <v>115529395.04000001</v>
      </c>
      <c r="E426" s="13">
        <v>62741207.57</v>
      </c>
      <c r="F426" s="13">
        <v>52788187.469999999</v>
      </c>
      <c r="G426" s="13">
        <v>38138327</v>
      </c>
      <c r="H426" s="13">
        <v>43777950.549999997</v>
      </c>
      <c r="I426" s="13">
        <v>2568.8071</v>
      </c>
      <c r="J426" s="13">
        <v>52788187.469999999</v>
      </c>
      <c r="L426" s="14">
        <v>52788187</v>
      </c>
      <c r="M426" s="14">
        <v>6405694</v>
      </c>
      <c r="N426" s="39">
        <v>46382493</v>
      </c>
      <c r="O426" s="14">
        <v>3865189</v>
      </c>
    </row>
    <row r="427" spans="1:15" x14ac:dyDescent="0.2">
      <c r="A427">
        <v>96089</v>
      </c>
      <c r="B427" s="13">
        <v>9327.6712000000007</v>
      </c>
      <c r="C427">
        <v>1.0920000000000001</v>
      </c>
      <c r="D427" s="13">
        <v>64934583.060000002</v>
      </c>
      <c r="E427" s="13">
        <v>36077063.670000002</v>
      </c>
      <c r="F427" s="13">
        <v>28857519.390000001</v>
      </c>
      <c r="G427" s="13">
        <v>38933041.909999996</v>
      </c>
      <c r="H427" s="13">
        <v>41272184.170000002</v>
      </c>
      <c r="I427" s="13">
        <v>3650.8033999999998</v>
      </c>
      <c r="J427" s="13">
        <v>34053493.729999997</v>
      </c>
      <c r="K427" t="s">
        <v>763</v>
      </c>
      <c r="L427" s="14">
        <v>34053494</v>
      </c>
      <c r="M427" s="14">
        <v>3585701</v>
      </c>
      <c r="N427" s="39">
        <v>30467793</v>
      </c>
      <c r="O427" s="14">
        <v>2538973</v>
      </c>
    </row>
    <row r="428" spans="1:15" x14ac:dyDescent="0.2">
      <c r="A428">
        <v>96090</v>
      </c>
      <c r="B428" s="13">
        <v>6103.8732</v>
      </c>
      <c r="C428">
        <v>1.0920000000000001</v>
      </c>
      <c r="D428" s="13">
        <v>42492113.280000001</v>
      </c>
      <c r="E428" s="13">
        <v>48919048.649999999</v>
      </c>
      <c r="F428">
        <v>0</v>
      </c>
      <c r="G428" s="13">
        <v>4088081.18</v>
      </c>
      <c r="H428" s="13">
        <v>4141761.12</v>
      </c>
      <c r="I428">
        <v>828.45039999999995</v>
      </c>
      <c r="J428" s="13">
        <v>5056756.1900000004</v>
      </c>
      <c r="K428" t="s">
        <v>763</v>
      </c>
      <c r="L428" s="14">
        <v>5056756</v>
      </c>
      <c r="M428" s="14">
        <v>2547642</v>
      </c>
      <c r="N428" s="39">
        <v>2509114</v>
      </c>
      <c r="O428" s="14">
        <v>209085</v>
      </c>
    </row>
    <row r="429" spans="1:15" x14ac:dyDescent="0.2">
      <c r="A429">
        <v>96091</v>
      </c>
      <c r="B429" s="13">
        <v>18802.083900000001</v>
      </c>
      <c r="C429">
        <v>1.0920000000000001</v>
      </c>
      <c r="D429" s="13">
        <v>130890707.06999999</v>
      </c>
      <c r="E429" s="13">
        <v>95721794.599999994</v>
      </c>
      <c r="F429" s="13">
        <v>35168912.469999999</v>
      </c>
      <c r="G429" s="13">
        <v>14216299.119999999</v>
      </c>
      <c r="H429" s="13">
        <v>14564467.609999999</v>
      </c>
      <c r="I429">
        <v>848.03210000000001</v>
      </c>
      <c r="J429" s="13">
        <v>35168912.469999999</v>
      </c>
      <c r="L429" s="14">
        <v>35168912</v>
      </c>
      <c r="M429" s="14">
        <v>8232399</v>
      </c>
      <c r="N429" s="39">
        <v>26936513</v>
      </c>
      <c r="O429" s="14">
        <v>2244686</v>
      </c>
    </row>
    <row r="430" spans="1:15" x14ac:dyDescent="0.2">
      <c r="A430">
        <v>96092</v>
      </c>
      <c r="B430" s="13">
        <v>5499.0594000000001</v>
      </c>
      <c r="C430">
        <v>1.0920000000000001</v>
      </c>
      <c r="D430" s="13">
        <v>38281702.009999998</v>
      </c>
      <c r="E430" s="13">
        <v>34364116.170000002</v>
      </c>
      <c r="F430" s="13">
        <v>3917585.84</v>
      </c>
      <c r="G430" s="13">
        <v>2037942.37</v>
      </c>
      <c r="H430" s="13">
        <v>2101053.8199999998</v>
      </c>
      <c r="I430">
        <v>570.52200000000005</v>
      </c>
      <c r="J430" s="13">
        <v>3917585.84</v>
      </c>
      <c r="L430" s="14">
        <v>3917586</v>
      </c>
      <c r="M430" s="14">
        <v>2543514</v>
      </c>
      <c r="N430" s="39">
        <v>1374072</v>
      </c>
      <c r="O430" s="14">
        <v>4437</v>
      </c>
    </row>
    <row r="431" spans="1:15" x14ac:dyDescent="0.2">
      <c r="A431">
        <v>96093</v>
      </c>
      <c r="B431" s="13">
        <v>6805.5852000000004</v>
      </c>
      <c r="C431">
        <v>1.0920000000000001</v>
      </c>
      <c r="D431" s="13">
        <v>47377081.369999997</v>
      </c>
      <c r="E431" s="13">
        <v>37925756.119999997</v>
      </c>
      <c r="F431" s="13">
        <v>9451325.25</v>
      </c>
      <c r="G431" s="13">
        <v>2666984.59</v>
      </c>
      <c r="H431" s="13">
        <v>2745358.57</v>
      </c>
      <c r="I431">
        <v>638.92729999999995</v>
      </c>
      <c r="J431" s="13">
        <v>9451325.25</v>
      </c>
      <c r="L431" s="14">
        <v>9451325</v>
      </c>
      <c r="M431" s="14">
        <v>3106437</v>
      </c>
      <c r="N431" s="39">
        <v>6344888</v>
      </c>
      <c r="O431" s="14">
        <v>528731</v>
      </c>
    </row>
    <row r="432" spans="1:15" x14ac:dyDescent="0.2">
      <c r="A432">
        <v>96094</v>
      </c>
      <c r="B432" s="13">
        <v>9636.3320000000003</v>
      </c>
      <c r="C432">
        <v>1.0920000000000001</v>
      </c>
      <c r="D432" s="13">
        <v>67083325.219999999</v>
      </c>
      <c r="E432" s="13">
        <v>51563078.939999998</v>
      </c>
      <c r="F432" s="13">
        <v>15520246.279999999</v>
      </c>
      <c r="G432" s="13">
        <v>9008228.3800000008</v>
      </c>
      <c r="H432" s="13">
        <v>8900052.0299999993</v>
      </c>
      <c r="I432" s="13">
        <v>1030.1691000000001</v>
      </c>
      <c r="J432" s="13">
        <v>15520246.279999999</v>
      </c>
      <c r="L432" s="14">
        <v>15520246</v>
      </c>
      <c r="M432" s="14">
        <v>4199725</v>
      </c>
      <c r="N432" s="39">
        <v>11320521</v>
      </c>
      <c r="O432" s="14">
        <v>943365</v>
      </c>
    </row>
    <row r="433" spans="1:15" x14ac:dyDescent="0.2">
      <c r="A433">
        <v>96095</v>
      </c>
      <c r="B433" s="13">
        <v>15521.365</v>
      </c>
      <c r="C433">
        <v>1.0920000000000001</v>
      </c>
      <c r="D433" s="13">
        <v>108051982.45</v>
      </c>
      <c r="E433" s="13">
        <v>130678468.81</v>
      </c>
      <c r="F433">
        <v>0</v>
      </c>
      <c r="G433" s="13">
        <v>8081606.0999999996</v>
      </c>
      <c r="H433" s="13">
        <v>7998972.96</v>
      </c>
      <c r="I433">
        <v>561.29100000000005</v>
      </c>
      <c r="J433" s="13">
        <v>8712002.4800000004</v>
      </c>
      <c r="K433" t="s">
        <v>763</v>
      </c>
      <c r="L433" s="14">
        <v>8712002</v>
      </c>
      <c r="M433" s="14">
        <v>6690654</v>
      </c>
      <c r="N433" s="39">
        <v>2021348</v>
      </c>
      <c r="O433" s="14">
        <v>168426</v>
      </c>
    </row>
    <row r="434" spans="1:15" x14ac:dyDescent="0.2">
      <c r="A434">
        <v>96098</v>
      </c>
      <c r="B434" s="13">
        <v>2504.9789000000001</v>
      </c>
      <c r="C434">
        <v>1.0920000000000001</v>
      </c>
      <c r="D434" s="13">
        <v>17438410.609999999</v>
      </c>
      <c r="E434" s="13">
        <v>12488430.220000001</v>
      </c>
      <c r="F434" s="13">
        <v>4949980.3899999997</v>
      </c>
      <c r="G434" s="13">
        <v>1591834.56</v>
      </c>
      <c r="H434" s="13">
        <v>1658225.31</v>
      </c>
      <c r="I434">
        <v>829.93740000000003</v>
      </c>
      <c r="J434" s="13">
        <v>4949980.3899999997</v>
      </c>
      <c r="L434" s="14">
        <v>4949980</v>
      </c>
      <c r="M434" s="14">
        <v>1030621</v>
      </c>
      <c r="N434" s="39">
        <v>3919359</v>
      </c>
      <c r="O434" s="14">
        <v>326610</v>
      </c>
    </row>
    <row r="435" spans="1:15" x14ac:dyDescent="0.2">
      <c r="A435">
        <v>96099</v>
      </c>
      <c r="B435" s="13">
        <v>1894.7482</v>
      </c>
      <c r="C435">
        <v>1.0920000000000001</v>
      </c>
      <c r="D435" s="13">
        <v>13190289.59</v>
      </c>
      <c r="E435" s="13">
        <v>5073015.75</v>
      </c>
      <c r="F435" s="13">
        <v>8117273.8399999999</v>
      </c>
      <c r="G435" s="13">
        <v>2195753.4</v>
      </c>
      <c r="H435" s="13">
        <v>2373150.2000000002</v>
      </c>
      <c r="I435" s="13">
        <v>1597.9543000000001</v>
      </c>
      <c r="J435" s="13">
        <v>8117273.8399999999</v>
      </c>
      <c r="L435" s="14">
        <v>8117274</v>
      </c>
      <c r="M435" s="14">
        <v>737435</v>
      </c>
      <c r="N435" s="39">
        <v>7379839</v>
      </c>
      <c r="O435" s="14">
        <v>614984</v>
      </c>
    </row>
    <row r="436" spans="1:15" x14ac:dyDescent="0.2">
      <c r="A436">
        <v>96101</v>
      </c>
      <c r="B436">
        <v>666.46320000000003</v>
      </c>
      <c r="C436">
        <v>1.0920000000000001</v>
      </c>
      <c r="D436" s="13">
        <v>4639583.57</v>
      </c>
      <c r="E436" s="13">
        <v>8851201.9299999997</v>
      </c>
      <c r="F436">
        <v>0</v>
      </c>
      <c r="G436" s="13">
        <v>294124.53000000003</v>
      </c>
      <c r="H436" s="13">
        <v>309194.01</v>
      </c>
      <c r="I436">
        <v>536.12490000000003</v>
      </c>
      <c r="J436" s="13">
        <v>357307.52</v>
      </c>
      <c r="K436" t="s">
        <v>763</v>
      </c>
      <c r="L436" s="14">
        <v>357308</v>
      </c>
      <c r="M436" s="14">
        <v>291364</v>
      </c>
      <c r="N436" s="39">
        <v>65944</v>
      </c>
      <c r="O436" s="14">
        <v>5494</v>
      </c>
    </row>
    <row r="437" spans="1:15" x14ac:dyDescent="0.2">
      <c r="A437">
        <v>96102</v>
      </c>
      <c r="B437" s="13">
        <v>2277.7856999999999</v>
      </c>
      <c r="C437">
        <v>1.0920000000000001</v>
      </c>
      <c r="D437" s="13">
        <v>15856805.15</v>
      </c>
      <c r="E437" s="13">
        <v>29889790.550000001</v>
      </c>
      <c r="F437">
        <v>0</v>
      </c>
      <c r="G437" s="13">
        <v>894296.91</v>
      </c>
      <c r="H437" s="13">
        <v>913489.69</v>
      </c>
      <c r="I437">
        <v>514.42589999999996</v>
      </c>
      <c r="J437" s="13">
        <v>1171751.96</v>
      </c>
      <c r="K437" t="s">
        <v>763</v>
      </c>
      <c r="L437" s="14">
        <v>1171752</v>
      </c>
      <c r="M437" s="14">
        <v>925891</v>
      </c>
      <c r="N437" s="39">
        <v>245861</v>
      </c>
      <c r="O437" s="14">
        <v>20486</v>
      </c>
    </row>
    <row r="438" spans="1:15" x14ac:dyDescent="0.2">
      <c r="A438">
        <v>96103</v>
      </c>
      <c r="B438" s="13">
        <v>1372.5862999999999</v>
      </c>
      <c r="C438">
        <v>1.0920000000000001</v>
      </c>
      <c r="D438" s="13">
        <v>9555259.5299999993</v>
      </c>
      <c r="E438" s="13">
        <v>2644648.09</v>
      </c>
      <c r="F438" s="13">
        <v>6910611.4400000004</v>
      </c>
      <c r="G438" s="13">
        <v>7359959.96</v>
      </c>
      <c r="H438" s="13">
        <v>7725640.3799999999</v>
      </c>
      <c r="I438" s="13">
        <v>5232.902</v>
      </c>
      <c r="J438" s="13">
        <v>7182609.5899999999</v>
      </c>
      <c r="K438" t="s">
        <v>763</v>
      </c>
      <c r="L438" s="14">
        <v>7182610</v>
      </c>
      <c r="M438" s="14">
        <v>460040</v>
      </c>
      <c r="N438" s="39">
        <v>6722570</v>
      </c>
      <c r="O438" s="14">
        <v>560213</v>
      </c>
    </row>
    <row r="439" spans="1:15" x14ac:dyDescent="0.2">
      <c r="A439">
        <v>96104</v>
      </c>
      <c r="B439" s="13">
        <v>2633.9801000000002</v>
      </c>
      <c r="C439">
        <v>1.0920000000000001</v>
      </c>
      <c r="D439" s="13">
        <v>18336452.469999999</v>
      </c>
      <c r="E439" s="13">
        <v>4826057.3099999996</v>
      </c>
      <c r="F439" s="13">
        <v>13510395.16</v>
      </c>
      <c r="G439" s="13">
        <v>17053165.16</v>
      </c>
      <c r="H439" s="13">
        <v>18110260.809999999</v>
      </c>
      <c r="I439" s="13">
        <v>5601.4251999999997</v>
      </c>
      <c r="J439" s="13">
        <v>14754042.51</v>
      </c>
      <c r="K439" t="s">
        <v>763</v>
      </c>
      <c r="L439" s="14">
        <v>14754043</v>
      </c>
      <c r="M439" s="14">
        <v>959824</v>
      </c>
      <c r="N439" s="39">
        <v>13794219</v>
      </c>
      <c r="O439" s="14">
        <v>1149515</v>
      </c>
    </row>
    <row r="440" spans="1:15" x14ac:dyDescent="0.2">
      <c r="A440">
        <v>96106</v>
      </c>
      <c r="B440" s="13">
        <v>4017.6466999999998</v>
      </c>
      <c r="C440">
        <v>1.0920000000000001</v>
      </c>
      <c r="D440" s="13">
        <v>27968847.5</v>
      </c>
      <c r="E440" s="13">
        <v>41797421.619999997</v>
      </c>
      <c r="F440">
        <v>0</v>
      </c>
      <c r="G440" s="13">
        <v>1304706.75</v>
      </c>
      <c r="H440" s="13">
        <v>1679673.1</v>
      </c>
      <c r="I440">
        <v>576.91290000000004</v>
      </c>
      <c r="J440" s="13">
        <v>2317832.21</v>
      </c>
      <c r="K440" t="s">
        <v>763</v>
      </c>
      <c r="L440" s="14">
        <v>2317832</v>
      </c>
      <c r="M440" s="14">
        <v>1840571</v>
      </c>
      <c r="N440" s="39">
        <v>477261</v>
      </c>
      <c r="O440" s="14">
        <v>39767</v>
      </c>
    </row>
    <row r="441" spans="1:15" x14ac:dyDescent="0.2">
      <c r="A441">
        <v>96107</v>
      </c>
      <c r="B441" s="13">
        <v>1377.7253000000001</v>
      </c>
      <c r="C441">
        <v>1.0920000000000001</v>
      </c>
      <c r="D441" s="13">
        <v>9591034.6799999997</v>
      </c>
      <c r="E441" s="13">
        <v>7291809.8700000001</v>
      </c>
      <c r="F441" s="13">
        <v>2299224.81</v>
      </c>
      <c r="G441" s="13">
        <v>1073290.48</v>
      </c>
      <c r="H441" s="13">
        <v>1069484.42</v>
      </c>
      <c r="I441" s="13">
        <v>1217.4603999999999</v>
      </c>
      <c r="J441" s="13">
        <v>2299224.81</v>
      </c>
      <c r="L441" s="14">
        <v>2299225</v>
      </c>
      <c r="M441" s="14">
        <v>589385</v>
      </c>
      <c r="N441" s="39">
        <v>1709840</v>
      </c>
      <c r="O441" s="14">
        <v>142485</v>
      </c>
    </row>
    <row r="442" spans="1:15" x14ac:dyDescent="0.2">
      <c r="A442">
        <v>96109</v>
      </c>
      <c r="B442" s="13">
        <v>3578.1754999999998</v>
      </c>
      <c r="C442">
        <v>1.0920000000000001</v>
      </c>
      <c r="D442" s="13">
        <v>24909468.739999998</v>
      </c>
      <c r="E442" s="13">
        <v>10648057.85</v>
      </c>
      <c r="F442" s="13">
        <v>14261410.890000001</v>
      </c>
      <c r="G442" s="13">
        <v>32218873.57</v>
      </c>
      <c r="H442" s="13">
        <v>32263673.329999998</v>
      </c>
      <c r="I442" s="13">
        <v>5908.5213000000003</v>
      </c>
      <c r="J442" s="13">
        <v>21141726.16</v>
      </c>
      <c r="K442" t="s">
        <v>763</v>
      </c>
      <c r="L442" s="14">
        <v>21141726</v>
      </c>
      <c r="M442" s="14">
        <v>1166249</v>
      </c>
      <c r="N442" s="39">
        <v>19975477</v>
      </c>
      <c r="O442" s="14">
        <v>1664620</v>
      </c>
    </row>
    <row r="443" spans="1:15" x14ac:dyDescent="0.2">
      <c r="A443">
        <v>96110</v>
      </c>
      <c r="B443" s="13">
        <v>7038.9874</v>
      </c>
      <c r="C443">
        <v>1.0920000000000001</v>
      </c>
      <c r="D443" s="13">
        <v>49001910.789999999</v>
      </c>
      <c r="E443" s="13">
        <v>20671495.399999999</v>
      </c>
      <c r="F443" s="13">
        <v>28330415.390000001</v>
      </c>
      <c r="G443" s="13">
        <v>15395007.039999999</v>
      </c>
      <c r="H443" s="13">
        <v>17182612.23</v>
      </c>
      <c r="I443" s="13">
        <v>2879.0796999999998</v>
      </c>
      <c r="J443" s="13">
        <v>28330415.390000001</v>
      </c>
      <c r="L443" s="14">
        <v>28330415</v>
      </c>
      <c r="M443" s="14">
        <v>2567922</v>
      </c>
      <c r="N443" s="39">
        <v>25762493</v>
      </c>
      <c r="O443" s="14">
        <v>2146867</v>
      </c>
    </row>
    <row r="444" spans="1:15" x14ac:dyDescent="0.2">
      <c r="A444">
        <v>96111</v>
      </c>
      <c r="B444" s="13">
        <v>5556.1014999999998</v>
      </c>
      <c r="C444">
        <v>1.0920000000000001</v>
      </c>
      <c r="D444" s="13">
        <v>38678800.590000004</v>
      </c>
      <c r="E444" s="13">
        <v>11471383.82</v>
      </c>
      <c r="F444" s="13">
        <v>27207416.77</v>
      </c>
      <c r="G444" s="13">
        <v>40538563.079999998</v>
      </c>
      <c r="H444" s="13">
        <v>42133435.789999999</v>
      </c>
      <c r="I444" s="13">
        <v>5410.5376999999999</v>
      </c>
      <c r="J444" s="13">
        <v>30061496.629999999</v>
      </c>
      <c r="K444" t="s">
        <v>763</v>
      </c>
      <c r="L444" s="14">
        <v>30061497</v>
      </c>
      <c r="M444" s="14">
        <v>1914217</v>
      </c>
      <c r="N444" s="39">
        <v>28147280</v>
      </c>
      <c r="O444" s="14">
        <v>2345601</v>
      </c>
    </row>
    <row r="445" spans="1:15" x14ac:dyDescent="0.2">
      <c r="A445">
        <v>96112</v>
      </c>
      <c r="B445" s="13">
        <v>2577.7710000000002</v>
      </c>
      <c r="C445">
        <v>1.0920000000000001</v>
      </c>
      <c r="D445" s="13">
        <v>17945152.82</v>
      </c>
      <c r="E445" s="13">
        <v>17478135.68</v>
      </c>
      <c r="F445" s="13">
        <v>467017.14</v>
      </c>
      <c r="G445" s="13">
        <v>8087297.8300000001</v>
      </c>
      <c r="H445" s="13">
        <v>7510739.8499999996</v>
      </c>
      <c r="I445" s="13">
        <v>2244.9459000000002</v>
      </c>
      <c r="J445" s="13">
        <v>5786956.4400000004</v>
      </c>
      <c r="K445" t="s">
        <v>763</v>
      </c>
      <c r="L445" s="14">
        <v>5786956</v>
      </c>
      <c r="M445" s="14">
        <v>1045350</v>
      </c>
      <c r="N445" s="39">
        <v>4741606</v>
      </c>
      <c r="O445" s="14">
        <v>395131</v>
      </c>
    </row>
    <row r="446" spans="1:15" x14ac:dyDescent="0.2">
      <c r="A446">
        <v>96113</v>
      </c>
      <c r="B446">
        <v>693.9742</v>
      </c>
      <c r="C446">
        <v>1.0920000000000001</v>
      </c>
      <c r="D446" s="13">
        <v>4831101.3899999997</v>
      </c>
      <c r="E446" s="13">
        <v>4590818.03</v>
      </c>
      <c r="F446" s="13">
        <v>240283.36</v>
      </c>
      <c r="G446" s="13">
        <v>740403.8</v>
      </c>
      <c r="H446" s="13">
        <v>791155.02</v>
      </c>
      <c r="I446" s="13">
        <v>1117.6249</v>
      </c>
      <c r="J446" s="13">
        <v>775602.85</v>
      </c>
      <c r="K446" t="s">
        <v>763</v>
      </c>
      <c r="L446" s="14">
        <v>775603</v>
      </c>
      <c r="M446" s="14">
        <v>278959</v>
      </c>
      <c r="N446" s="39">
        <v>496644</v>
      </c>
      <c r="O446" s="14">
        <v>41386</v>
      </c>
    </row>
    <row r="447" spans="1:15" x14ac:dyDescent="0.2">
      <c r="A447">
        <v>96114</v>
      </c>
      <c r="B447" s="13">
        <v>4251.0959999999995</v>
      </c>
      <c r="C447">
        <v>1.0920000000000001</v>
      </c>
      <c r="D447" s="13">
        <v>29594004.800000001</v>
      </c>
      <c r="E447" s="13">
        <v>20218698.98</v>
      </c>
      <c r="F447" s="13">
        <v>9375305.8200000003</v>
      </c>
      <c r="G447" s="13">
        <v>2995476.14</v>
      </c>
      <c r="H447" s="13">
        <v>2995919.78</v>
      </c>
      <c r="I447">
        <v>959.9</v>
      </c>
      <c r="J447" s="13">
        <v>9375305.8200000003</v>
      </c>
      <c r="L447" s="14">
        <v>9375306</v>
      </c>
      <c r="M447" s="14">
        <v>1831668</v>
      </c>
      <c r="N447" s="39">
        <v>7543638</v>
      </c>
      <c r="O447" s="14">
        <v>628631</v>
      </c>
    </row>
    <row r="448" spans="1:15" x14ac:dyDescent="0.2">
      <c r="A448">
        <v>96119</v>
      </c>
      <c r="B448" s="13">
        <v>7325.0001000000002</v>
      </c>
      <c r="C448">
        <v>1.0920000000000001</v>
      </c>
      <c r="D448" s="13">
        <v>50992988.200000003</v>
      </c>
      <c r="E448" s="13">
        <v>4278935.62</v>
      </c>
      <c r="F448" s="13">
        <v>46714052.579999998</v>
      </c>
      <c r="G448" s="13">
        <v>35656725.850000001</v>
      </c>
      <c r="H448" s="13">
        <v>34924806.920000002</v>
      </c>
      <c r="I448" s="13">
        <v>6942.5447000000004</v>
      </c>
      <c r="J448" s="13">
        <v>50854140.619999997</v>
      </c>
      <c r="K448" t="s">
        <v>763</v>
      </c>
      <c r="L448" s="14">
        <v>50854141</v>
      </c>
      <c r="M448" s="14">
        <v>732722</v>
      </c>
      <c r="N448" s="39">
        <v>50121419</v>
      </c>
      <c r="O448" s="14">
        <v>4176783</v>
      </c>
    </row>
    <row r="449" spans="1:15" x14ac:dyDescent="0.2">
      <c r="A449">
        <v>96121</v>
      </c>
      <c r="B449" s="13">
        <v>4088.8101000000001</v>
      </c>
      <c r="C449">
        <v>1.0920000000000001</v>
      </c>
      <c r="D449" s="13">
        <v>28464251.510000002</v>
      </c>
      <c r="E449" s="13">
        <v>4135636</v>
      </c>
      <c r="F449" s="13">
        <v>24328615.510000002</v>
      </c>
      <c r="G449" s="13">
        <v>67732512.349999994</v>
      </c>
      <c r="H449" s="13">
        <v>65625440.579999998</v>
      </c>
      <c r="I449" s="13">
        <v>7224.6614</v>
      </c>
      <c r="J449" s="13">
        <v>29540268.5</v>
      </c>
      <c r="K449" t="s">
        <v>763</v>
      </c>
      <c r="L449" s="14">
        <v>29540269</v>
      </c>
      <c r="M449" s="14">
        <v>1108511</v>
      </c>
      <c r="N449" s="39">
        <v>28431758</v>
      </c>
      <c r="O449" s="14">
        <v>2369310</v>
      </c>
    </row>
    <row r="450" spans="1:15" x14ac:dyDescent="0.2">
      <c r="A450">
        <v>97116</v>
      </c>
      <c r="B450">
        <v>82.072100000000006</v>
      </c>
      <c r="C450">
        <v>1.006</v>
      </c>
      <c r="D450" s="13">
        <v>526348.9</v>
      </c>
      <c r="E450" s="13">
        <v>357142.54</v>
      </c>
      <c r="F450" s="13">
        <v>169206.36</v>
      </c>
      <c r="G450" s="13">
        <v>375360.97</v>
      </c>
      <c r="H450" s="13">
        <v>357405.65</v>
      </c>
      <c r="I450" s="13">
        <v>3471.3343</v>
      </c>
      <c r="J450" s="13">
        <v>377613.14</v>
      </c>
      <c r="K450" t="s">
        <v>763</v>
      </c>
      <c r="L450" s="14">
        <v>377613</v>
      </c>
      <c r="M450" s="14">
        <v>36673</v>
      </c>
      <c r="N450" s="39">
        <v>340940</v>
      </c>
      <c r="O450" s="14">
        <v>28412</v>
      </c>
    </row>
    <row r="451" spans="1:15" x14ac:dyDescent="0.2">
      <c r="A451">
        <v>97118</v>
      </c>
      <c r="B451">
        <v>91.337800000000001</v>
      </c>
      <c r="C451">
        <v>1.006</v>
      </c>
      <c r="D451" s="13">
        <v>585772.15</v>
      </c>
      <c r="E451" s="13">
        <v>222100.63</v>
      </c>
      <c r="F451" s="13">
        <v>363671.52</v>
      </c>
      <c r="G451" s="13">
        <v>217395.42</v>
      </c>
      <c r="H451" s="13">
        <v>187656.42</v>
      </c>
      <c r="I451" s="13">
        <v>3357.8706000000002</v>
      </c>
      <c r="J451" s="13">
        <v>363671.52</v>
      </c>
      <c r="L451" s="14">
        <v>363672</v>
      </c>
      <c r="M451" s="14">
        <v>30284</v>
      </c>
      <c r="N451" s="39">
        <v>333388</v>
      </c>
      <c r="O451" s="14">
        <v>27782</v>
      </c>
    </row>
    <row r="452" spans="1:15" x14ac:dyDescent="0.2">
      <c r="A452">
        <v>97119</v>
      </c>
      <c r="B452">
        <v>73.252700000000004</v>
      </c>
      <c r="C452">
        <v>1.006</v>
      </c>
      <c r="D452" s="13">
        <v>469787.88</v>
      </c>
      <c r="E452" s="13">
        <v>367633.23</v>
      </c>
      <c r="F452" s="13">
        <v>102154.65</v>
      </c>
      <c r="G452" s="13">
        <v>535018.96</v>
      </c>
      <c r="H452" s="13">
        <v>519465.91</v>
      </c>
      <c r="I452" s="13">
        <v>3660.2892999999999</v>
      </c>
      <c r="J452" s="13">
        <v>538229.06999999995</v>
      </c>
      <c r="K452" t="s">
        <v>763</v>
      </c>
      <c r="L452" s="14">
        <v>538229</v>
      </c>
      <c r="M452" s="14">
        <v>24711</v>
      </c>
      <c r="N452" s="39">
        <v>513518</v>
      </c>
      <c r="O452" s="14">
        <v>42793</v>
      </c>
    </row>
    <row r="453" spans="1:15" x14ac:dyDescent="0.2">
      <c r="A453">
        <v>97122</v>
      </c>
      <c r="B453">
        <v>75.388900000000007</v>
      </c>
      <c r="C453">
        <v>1.006</v>
      </c>
      <c r="D453" s="13">
        <v>483487.86</v>
      </c>
      <c r="E453" s="13">
        <v>267190.78999999998</v>
      </c>
      <c r="F453" s="13">
        <v>216297.07</v>
      </c>
      <c r="G453" s="13">
        <v>222466.59</v>
      </c>
      <c r="H453" s="13">
        <v>214904.51</v>
      </c>
      <c r="I453" s="13">
        <v>2658.2674000000002</v>
      </c>
      <c r="J453" s="13">
        <v>223801.39</v>
      </c>
      <c r="K453" t="s">
        <v>763</v>
      </c>
      <c r="L453" s="14">
        <v>223801</v>
      </c>
      <c r="M453" s="14">
        <v>33757</v>
      </c>
      <c r="N453" s="39">
        <v>190044</v>
      </c>
      <c r="O453" s="14">
        <v>15837</v>
      </c>
    </row>
    <row r="454" spans="1:15" x14ac:dyDescent="0.2">
      <c r="A454">
        <v>97127</v>
      </c>
      <c r="B454">
        <v>48.802999999999997</v>
      </c>
      <c r="C454">
        <v>1.006</v>
      </c>
      <c r="D454" s="13">
        <v>312985.84000000003</v>
      </c>
      <c r="E454" s="13">
        <v>139348.25</v>
      </c>
      <c r="F454" s="13">
        <v>173637.59</v>
      </c>
      <c r="G454" s="13">
        <v>305928.81</v>
      </c>
      <c r="H454" s="13">
        <v>301768.73</v>
      </c>
      <c r="I454" s="13">
        <v>4693.4978000000001</v>
      </c>
      <c r="J454" s="13">
        <v>307764.38</v>
      </c>
      <c r="K454" t="s">
        <v>763</v>
      </c>
      <c r="L454" s="14">
        <v>307764</v>
      </c>
      <c r="M454" s="14">
        <v>20334</v>
      </c>
      <c r="N454" s="39">
        <v>287430</v>
      </c>
      <c r="O454" s="14">
        <v>23952</v>
      </c>
    </row>
    <row r="455" spans="1:15" x14ac:dyDescent="0.2">
      <c r="A455">
        <v>97129</v>
      </c>
      <c r="B455" s="13">
        <v>2798.2905000000001</v>
      </c>
      <c r="C455">
        <v>1.006</v>
      </c>
      <c r="D455" s="13">
        <v>17946136.550000001</v>
      </c>
      <c r="E455" s="13">
        <v>6023220.54</v>
      </c>
      <c r="F455" s="13">
        <v>11922916.01</v>
      </c>
      <c r="G455" s="13">
        <v>7616376.9500000002</v>
      </c>
      <c r="H455" s="13">
        <v>7902644.2800000003</v>
      </c>
      <c r="I455" s="13">
        <v>2924.5832</v>
      </c>
      <c r="J455" s="13">
        <v>11922916.01</v>
      </c>
      <c r="L455" s="14">
        <v>11922916</v>
      </c>
      <c r="M455" s="14">
        <v>1011765</v>
      </c>
      <c r="N455" s="39">
        <v>10911151</v>
      </c>
      <c r="O455" s="14">
        <v>909260</v>
      </c>
    </row>
    <row r="456" spans="1:15" x14ac:dyDescent="0.2">
      <c r="A456">
        <v>97130</v>
      </c>
      <c r="B456">
        <v>328.40839999999997</v>
      </c>
      <c r="C456">
        <v>1.006</v>
      </c>
      <c r="D456" s="13">
        <v>2106165.17</v>
      </c>
      <c r="E456" s="13">
        <v>842736.34</v>
      </c>
      <c r="F456" s="13">
        <v>1263428.83</v>
      </c>
      <c r="G456" s="13">
        <v>1354521.48</v>
      </c>
      <c r="H456" s="13">
        <v>1353859.79</v>
      </c>
      <c r="I456" s="13">
        <v>3684.2799</v>
      </c>
      <c r="J456" s="13">
        <v>1362648.61</v>
      </c>
      <c r="K456" t="s">
        <v>763</v>
      </c>
      <c r="L456" s="14">
        <v>1362649</v>
      </c>
      <c r="M456" s="14">
        <v>130095</v>
      </c>
      <c r="N456" s="39">
        <v>1232554</v>
      </c>
      <c r="O456" s="14">
        <v>102712</v>
      </c>
    </row>
    <row r="457" spans="1:15" x14ac:dyDescent="0.2">
      <c r="A457">
        <v>97131</v>
      </c>
      <c r="B457">
        <v>414.63049999999998</v>
      </c>
      <c r="C457">
        <v>1.006</v>
      </c>
      <c r="D457" s="13">
        <v>2659129.0499999998</v>
      </c>
      <c r="E457" s="13">
        <v>1053670.8899999999</v>
      </c>
      <c r="F457" s="13">
        <v>1605458.16</v>
      </c>
      <c r="G457" s="13">
        <v>1228592.6299999999</v>
      </c>
      <c r="H457" s="13">
        <v>1763747.63</v>
      </c>
      <c r="I457" s="13">
        <v>3813.1952999999999</v>
      </c>
      <c r="J457" s="13">
        <v>1605458.16</v>
      </c>
      <c r="L457" s="14">
        <v>1605458</v>
      </c>
      <c r="M457" s="14">
        <v>171880</v>
      </c>
      <c r="N457" s="39">
        <v>1433578</v>
      </c>
      <c r="O457" s="14">
        <v>119464</v>
      </c>
    </row>
    <row r="458" spans="1:15" x14ac:dyDescent="0.2">
      <c r="A458">
        <v>98080</v>
      </c>
      <c r="B458">
        <v>570.64459999999997</v>
      </c>
      <c r="C458">
        <v>1</v>
      </c>
      <c r="D458" s="13">
        <v>3637859.33</v>
      </c>
      <c r="E458" s="13">
        <v>1511892.22</v>
      </c>
      <c r="F458" s="13">
        <v>2125967.11</v>
      </c>
      <c r="G458" s="13">
        <v>2265268.25</v>
      </c>
      <c r="H458" s="13">
        <v>2310310.8199999998</v>
      </c>
      <c r="I458" s="13">
        <v>2853.4872</v>
      </c>
      <c r="J458" s="13">
        <v>2125967.11</v>
      </c>
      <c r="L458" s="14">
        <v>2125967</v>
      </c>
      <c r="M458" s="14">
        <v>248873</v>
      </c>
      <c r="N458" s="39">
        <v>1877094</v>
      </c>
      <c r="O458" s="14">
        <v>156424</v>
      </c>
    </row>
    <row r="459" spans="1:15" x14ac:dyDescent="0.2">
      <c r="A459">
        <v>99082</v>
      </c>
      <c r="B459">
        <v>549.24810000000002</v>
      </c>
      <c r="C459">
        <v>1</v>
      </c>
      <c r="D459" s="13">
        <v>3501456.64</v>
      </c>
      <c r="E459" s="13">
        <v>1900373.16</v>
      </c>
      <c r="F459" s="13">
        <v>1601083.48</v>
      </c>
      <c r="G459" s="13">
        <v>2203130.09</v>
      </c>
      <c r="H459" s="13">
        <v>2299015.44</v>
      </c>
      <c r="I459" s="13">
        <v>3138.2606999999998</v>
      </c>
      <c r="J459" s="13">
        <v>1723683.73</v>
      </c>
      <c r="K459" t="s">
        <v>763</v>
      </c>
      <c r="L459" s="14">
        <v>1723684</v>
      </c>
      <c r="M459" s="14">
        <v>227967</v>
      </c>
      <c r="N459" s="39">
        <v>1495717</v>
      </c>
      <c r="O459" s="14">
        <v>124642</v>
      </c>
    </row>
    <row r="460" spans="1:15" x14ac:dyDescent="0.2">
      <c r="A460">
        <v>100059</v>
      </c>
      <c r="B460">
        <v>864.91359999999997</v>
      </c>
      <c r="C460">
        <v>1.0189999999999999</v>
      </c>
      <c r="D460" s="13">
        <v>5618586.8600000003</v>
      </c>
      <c r="E460" s="13">
        <v>2019426.7</v>
      </c>
      <c r="F460" s="13">
        <v>3599160.16</v>
      </c>
      <c r="G460" s="13">
        <v>2624477.7999999998</v>
      </c>
      <c r="H460" s="13">
        <v>2664464.4</v>
      </c>
      <c r="I460" s="13">
        <v>2773.3566000000001</v>
      </c>
      <c r="J460" s="13">
        <v>3599160.16</v>
      </c>
      <c r="L460" s="14">
        <v>3599160</v>
      </c>
      <c r="M460" s="14">
        <v>341778</v>
      </c>
      <c r="N460" s="39">
        <v>3257382</v>
      </c>
      <c r="O460" s="14">
        <v>271448</v>
      </c>
    </row>
    <row r="461" spans="1:15" x14ac:dyDescent="0.2">
      <c r="A461">
        <v>100060</v>
      </c>
      <c r="B461">
        <v>676.64</v>
      </c>
      <c r="C461">
        <v>1.0189999999999999</v>
      </c>
      <c r="D461" s="13">
        <v>4395538.0199999996</v>
      </c>
      <c r="E461" s="13">
        <v>1018328.2</v>
      </c>
      <c r="F461" s="13">
        <v>3377209.82</v>
      </c>
      <c r="G461" s="13">
        <v>1728160.25</v>
      </c>
      <c r="H461" s="13">
        <v>1665973.45</v>
      </c>
      <c r="I461" s="13">
        <v>2908.7008999999998</v>
      </c>
      <c r="J461" s="13">
        <v>3377209.82</v>
      </c>
      <c r="L461" s="14">
        <v>3377210</v>
      </c>
      <c r="M461" s="14">
        <v>262812</v>
      </c>
      <c r="N461" s="39">
        <v>3114398</v>
      </c>
      <c r="O461" s="14">
        <v>259532</v>
      </c>
    </row>
    <row r="462" spans="1:15" x14ac:dyDescent="0.2">
      <c r="A462">
        <v>100061</v>
      </c>
      <c r="B462">
        <v>969.49929999999995</v>
      </c>
      <c r="C462">
        <v>1.0189999999999999</v>
      </c>
      <c r="D462" s="13">
        <v>6297988.6399999997</v>
      </c>
      <c r="E462" s="13">
        <v>1984567.25</v>
      </c>
      <c r="F462" s="13">
        <v>4313421.3899999997</v>
      </c>
      <c r="G462" s="13">
        <v>2893084.46</v>
      </c>
      <c r="H462" s="13">
        <v>3033366.55</v>
      </c>
      <c r="I462" s="13">
        <v>3094.4378000000002</v>
      </c>
      <c r="J462" s="13">
        <v>4313421.3899999997</v>
      </c>
      <c r="L462" s="14">
        <v>4313421</v>
      </c>
      <c r="M462" s="14">
        <v>395466</v>
      </c>
      <c r="N462" s="39">
        <v>3917955</v>
      </c>
      <c r="O462" s="14">
        <v>326495</v>
      </c>
    </row>
    <row r="463" spans="1:15" x14ac:dyDescent="0.2">
      <c r="A463">
        <v>100062</v>
      </c>
      <c r="B463">
        <v>288.68239999999997</v>
      </c>
      <c r="C463">
        <v>1.0189999999999999</v>
      </c>
      <c r="D463" s="13">
        <v>1875316.96</v>
      </c>
      <c r="E463" s="13">
        <v>670162.47</v>
      </c>
      <c r="F463" s="13">
        <v>1205154.49</v>
      </c>
      <c r="G463" s="13">
        <v>1470030.69</v>
      </c>
      <c r="H463" s="13">
        <v>1558448.77</v>
      </c>
      <c r="I463" s="13">
        <v>4131.7137000000002</v>
      </c>
      <c r="J463" s="13">
        <v>1588059.3</v>
      </c>
      <c r="K463" t="s">
        <v>763</v>
      </c>
      <c r="L463" s="14">
        <v>1588059</v>
      </c>
      <c r="M463" s="14">
        <v>113318</v>
      </c>
      <c r="N463" s="39">
        <v>1474741</v>
      </c>
      <c r="O463" s="14">
        <v>122895</v>
      </c>
    </row>
    <row r="464" spans="1:15" x14ac:dyDescent="0.2">
      <c r="A464">
        <v>100063</v>
      </c>
      <c r="B464" s="13">
        <v>3412.6842999999999</v>
      </c>
      <c r="C464">
        <v>1.0189999999999999</v>
      </c>
      <c r="D464" s="13">
        <v>22169223.800000001</v>
      </c>
      <c r="E464" s="13">
        <v>8759656.1699999999</v>
      </c>
      <c r="F464" s="13">
        <v>13409567.630000001</v>
      </c>
      <c r="G464" s="13">
        <v>10987594.67</v>
      </c>
      <c r="H464" s="13">
        <v>11095710.380000001</v>
      </c>
      <c r="I464" s="13">
        <v>2995.4838</v>
      </c>
      <c r="J464" s="13">
        <v>13409567.630000001</v>
      </c>
      <c r="L464" s="14">
        <v>13409568</v>
      </c>
      <c r="M464" s="14">
        <v>1366267</v>
      </c>
      <c r="N464" s="39">
        <v>12043302</v>
      </c>
      <c r="O464" s="14">
        <v>1003604</v>
      </c>
    </row>
    <row r="465" spans="1:15" x14ac:dyDescent="0.2">
      <c r="A465">
        <v>100064</v>
      </c>
      <c r="B465">
        <v>192.49459999999999</v>
      </c>
      <c r="C465">
        <v>1.0189999999999999</v>
      </c>
      <c r="D465" s="13">
        <v>1250468.98</v>
      </c>
      <c r="E465" s="13">
        <v>741319.33</v>
      </c>
      <c r="F465" s="13">
        <v>509149.65</v>
      </c>
      <c r="G465" s="13">
        <v>285316.90999999997</v>
      </c>
      <c r="H465" s="13">
        <v>268628.45</v>
      </c>
      <c r="I465" s="13">
        <v>1609.3054999999999</v>
      </c>
      <c r="J465" s="13">
        <v>509149.65</v>
      </c>
      <c r="L465" s="14">
        <v>509150</v>
      </c>
      <c r="M465" s="14">
        <v>88299</v>
      </c>
      <c r="N465" s="39">
        <v>420851</v>
      </c>
      <c r="O465" s="14">
        <v>35070</v>
      </c>
    </row>
    <row r="466" spans="1:15" x14ac:dyDescent="0.2">
      <c r="A466">
        <v>100065</v>
      </c>
      <c r="B466">
        <v>361.16980000000001</v>
      </c>
      <c r="C466">
        <v>1.0189999999999999</v>
      </c>
      <c r="D466" s="13">
        <v>2346204.17</v>
      </c>
      <c r="E466" s="13">
        <v>759089.05</v>
      </c>
      <c r="F466" s="13">
        <v>1587115.12</v>
      </c>
      <c r="G466" s="13">
        <v>1228552.6299999999</v>
      </c>
      <c r="H466" s="13">
        <v>1247884.6299999999</v>
      </c>
      <c r="I466" s="13">
        <v>3510.3587000000002</v>
      </c>
      <c r="J466" s="13">
        <v>1587115.12</v>
      </c>
      <c r="L466" s="14">
        <v>1587115</v>
      </c>
      <c r="M466" s="14">
        <v>149578</v>
      </c>
      <c r="N466" s="39">
        <v>1437537</v>
      </c>
      <c r="O466" s="14">
        <v>119794</v>
      </c>
    </row>
    <row r="467" spans="1:15" x14ac:dyDescent="0.2">
      <c r="A467">
        <v>101105</v>
      </c>
      <c r="B467">
        <v>521.93579999999997</v>
      </c>
      <c r="C467">
        <v>1</v>
      </c>
      <c r="D467" s="13">
        <v>3327340.73</v>
      </c>
      <c r="E467" s="13">
        <v>823167.89</v>
      </c>
      <c r="F467" s="13">
        <v>2504172.84</v>
      </c>
      <c r="G467" s="13">
        <v>2286394.87</v>
      </c>
      <c r="H467" s="13">
        <v>2298138.6</v>
      </c>
      <c r="I467" s="13">
        <v>3533.4843000000001</v>
      </c>
      <c r="J467" s="13">
        <v>2504172.84</v>
      </c>
      <c r="L467" s="14">
        <v>2504173</v>
      </c>
      <c r="M467" s="14">
        <v>173588</v>
      </c>
      <c r="N467" s="39">
        <v>2330585</v>
      </c>
      <c r="O467" s="14">
        <v>194215</v>
      </c>
    </row>
    <row r="468" spans="1:15" x14ac:dyDescent="0.2">
      <c r="A468">
        <v>101107</v>
      </c>
      <c r="B468">
        <v>300.13369999999998</v>
      </c>
      <c r="C468">
        <v>1</v>
      </c>
      <c r="D468" s="13">
        <v>1913352.34</v>
      </c>
      <c r="E468" s="13">
        <v>689380.6</v>
      </c>
      <c r="F468" s="13">
        <v>1223971.74</v>
      </c>
      <c r="G468" s="13">
        <v>821721.28</v>
      </c>
      <c r="H468" s="13">
        <v>831640.32</v>
      </c>
      <c r="I468" s="13">
        <v>2959.7278999999999</v>
      </c>
      <c r="J468" s="13">
        <v>1223971.74</v>
      </c>
      <c r="L468" s="14">
        <v>1223972</v>
      </c>
      <c r="M468" s="14">
        <v>102180</v>
      </c>
      <c r="N468" s="39">
        <v>1121792</v>
      </c>
      <c r="O468" s="14">
        <v>93483</v>
      </c>
    </row>
    <row r="469" spans="1:15" x14ac:dyDescent="0.2">
      <c r="A469">
        <v>102081</v>
      </c>
      <c r="B469">
        <v>275.7364</v>
      </c>
      <c r="C469">
        <v>1</v>
      </c>
      <c r="D469" s="13">
        <v>1757819.55</v>
      </c>
      <c r="E469" s="13">
        <v>1052800.8</v>
      </c>
      <c r="F469" s="13">
        <v>705018.75</v>
      </c>
      <c r="G469" s="13">
        <v>1156506.8899999999</v>
      </c>
      <c r="H469" s="13">
        <v>1338714.1499999999</v>
      </c>
      <c r="I469" s="13">
        <v>3481.5772000000002</v>
      </c>
      <c r="J469" s="13">
        <v>1338714.1499999999</v>
      </c>
      <c r="K469" t="s">
        <v>763</v>
      </c>
      <c r="L469" s="14">
        <v>1338714</v>
      </c>
      <c r="M469" s="14">
        <v>130197</v>
      </c>
      <c r="N469" s="39">
        <v>1208518</v>
      </c>
      <c r="O469" s="14">
        <v>100710</v>
      </c>
    </row>
    <row r="470" spans="1:15" x14ac:dyDescent="0.2">
      <c r="A470">
        <v>102085</v>
      </c>
      <c r="B470">
        <v>674.64639999999997</v>
      </c>
      <c r="C470">
        <v>1</v>
      </c>
      <c r="D470" s="13">
        <v>4300870.8</v>
      </c>
      <c r="E470" s="13">
        <v>2085701.15</v>
      </c>
      <c r="F470" s="13">
        <v>2215169.65</v>
      </c>
      <c r="G470" s="13">
        <v>2534963.7400000002</v>
      </c>
      <c r="H470" s="13">
        <v>2685889.83</v>
      </c>
      <c r="I470" s="13">
        <v>3360.8202000000001</v>
      </c>
      <c r="J470" s="13">
        <v>2267365.25</v>
      </c>
      <c r="K470" t="s">
        <v>763</v>
      </c>
      <c r="L470" s="14">
        <v>2267365</v>
      </c>
      <c r="M470" s="14">
        <v>280993</v>
      </c>
      <c r="N470" s="39">
        <v>1986372</v>
      </c>
      <c r="O470" s="14">
        <v>165530</v>
      </c>
    </row>
    <row r="471" spans="1:15" x14ac:dyDescent="0.2">
      <c r="A471">
        <v>103127</v>
      </c>
      <c r="B471">
        <v>286.13929999999999</v>
      </c>
      <c r="C471">
        <v>1.0089999999999999</v>
      </c>
      <c r="D471" s="13">
        <v>1840555.28</v>
      </c>
      <c r="E471" s="13">
        <v>945961.29</v>
      </c>
      <c r="F471" s="13">
        <v>894593.99</v>
      </c>
      <c r="G471" s="13">
        <v>1446558.86</v>
      </c>
      <c r="H471" s="13">
        <v>1539178.99</v>
      </c>
      <c r="I471" s="13">
        <v>3785.5589</v>
      </c>
      <c r="J471" s="13">
        <v>1553031.6</v>
      </c>
      <c r="K471" t="s">
        <v>763</v>
      </c>
      <c r="L471" s="14">
        <v>1553032</v>
      </c>
      <c r="M471" s="14">
        <v>115763</v>
      </c>
      <c r="N471" s="39">
        <v>1437269</v>
      </c>
      <c r="O471" s="14">
        <v>119772</v>
      </c>
    </row>
    <row r="472" spans="1:15" x14ac:dyDescent="0.2">
      <c r="A472">
        <v>103128</v>
      </c>
      <c r="B472">
        <v>237.0341</v>
      </c>
      <c r="C472">
        <v>1.0089999999999999</v>
      </c>
      <c r="D472" s="13">
        <v>1524692.22</v>
      </c>
      <c r="E472" s="13">
        <v>858509.59</v>
      </c>
      <c r="F472" s="13">
        <v>666182.63</v>
      </c>
      <c r="G472" s="13">
        <v>890026.74</v>
      </c>
      <c r="H472" s="13">
        <v>889739.86</v>
      </c>
      <c r="I472" s="13">
        <v>3163.9458</v>
      </c>
      <c r="J472" s="13">
        <v>898036.98</v>
      </c>
      <c r="K472" t="s">
        <v>763</v>
      </c>
      <c r="L472" s="14">
        <v>898037</v>
      </c>
      <c r="M472" s="14">
        <v>91694</v>
      </c>
      <c r="N472" s="39">
        <v>806343</v>
      </c>
      <c r="O472" s="14">
        <v>67195</v>
      </c>
    </row>
    <row r="473" spans="1:15" x14ac:dyDescent="0.2">
      <c r="A473">
        <v>103129</v>
      </c>
      <c r="B473">
        <v>444.42160000000001</v>
      </c>
      <c r="C473">
        <v>1.0089999999999999</v>
      </c>
      <c r="D473" s="13">
        <v>2858686.39</v>
      </c>
      <c r="E473" s="13">
        <v>1149406.58</v>
      </c>
      <c r="F473" s="13">
        <v>1709279.81</v>
      </c>
      <c r="G473" s="13">
        <v>1159946.29</v>
      </c>
      <c r="H473" s="13">
        <v>1096879.97</v>
      </c>
      <c r="I473" s="13">
        <v>2526.9087</v>
      </c>
      <c r="J473" s="13">
        <v>1709279.81</v>
      </c>
      <c r="L473" s="14">
        <v>1709280</v>
      </c>
      <c r="M473" s="14">
        <v>188037</v>
      </c>
      <c r="N473" s="39">
        <v>1521243</v>
      </c>
      <c r="O473" s="14">
        <v>126770</v>
      </c>
    </row>
    <row r="474" spans="1:15" x14ac:dyDescent="0.2">
      <c r="A474">
        <v>103130</v>
      </c>
      <c r="B474">
        <v>833.51279999999997</v>
      </c>
      <c r="C474">
        <v>1.0089999999999999</v>
      </c>
      <c r="D474" s="13">
        <v>5361466.9000000004</v>
      </c>
      <c r="E474" s="13">
        <v>1720039.58</v>
      </c>
      <c r="F474" s="13">
        <v>3641427.32</v>
      </c>
      <c r="G474" s="13">
        <v>3105669.44</v>
      </c>
      <c r="H474" s="13">
        <v>3099592.08</v>
      </c>
      <c r="I474" s="13">
        <v>3181.3415</v>
      </c>
      <c r="J474" s="13">
        <v>3641427.32</v>
      </c>
      <c r="L474" s="14">
        <v>3641427</v>
      </c>
      <c r="M474" s="14">
        <v>338157</v>
      </c>
      <c r="N474" s="39">
        <v>3303270</v>
      </c>
      <c r="O474" s="14">
        <v>275272</v>
      </c>
    </row>
    <row r="475" spans="1:15" x14ac:dyDescent="0.2">
      <c r="A475">
        <v>103131</v>
      </c>
      <c r="B475">
        <v>636.70770000000005</v>
      </c>
      <c r="C475">
        <v>1.0089999999999999</v>
      </c>
      <c r="D475" s="13">
        <v>4095542.69</v>
      </c>
      <c r="E475" s="13">
        <v>1713458.98</v>
      </c>
      <c r="F475" s="13">
        <v>2382083.71</v>
      </c>
      <c r="G475" s="13">
        <v>2269455.16</v>
      </c>
      <c r="H475" s="13">
        <v>2168776.64</v>
      </c>
      <c r="I475" s="13">
        <v>2726.6185</v>
      </c>
      <c r="J475" s="13">
        <v>2382083.71</v>
      </c>
      <c r="L475" s="14">
        <v>2382084</v>
      </c>
      <c r="M475" s="14">
        <v>267527</v>
      </c>
      <c r="N475" s="39">
        <v>2114557</v>
      </c>
      <c r="O475" s="14">
        <v>176213</v>
      </c>
    </row>
    <row r="476" spans="1:15" x14ac:dyDescent="0.2">
      <c r="A476">
        <v>103132</v>
      </c>
      <c r="B476" s="13">
        <v>2138.8694999999998</v>
      </c>
      <c r="C476">
        <v>1.0089999999999999</v>
      </c>
      <c r="D476" s="13">
        <v>13758010.699999999</v>
      </c>
      <c r="E476" s="13">
        <v>5925749.1299999999</v>
      </c>
      <c r="F476" s="13">
        <v>7832261.5700000003</v>
      </c>
      <c r="G476" s="13">
        <v>4153170.36</v>
      </c>
      <c r="H476" s="13">
        <v>4503276.05</v>
      </c>
      <c r="I476" s="13">
        <v>2200.2846</v>
      </c>
      <c r="J476" s="13">
        <v>7832261.5700000003</v>
      </c>
      <c r="L476" s="14">
        <v>7832262</v>
      </c>
      <c r="M476" s="14">
        <v>907549</v>
      </c>
      <c r="N476" s="39">
        <v>6924713</v>
      </c>
      <c r="O476" s="14">
        <v>577057</v>
      </c>
    </row>
    <row r="477" spans="1:15" x14ac:dyDescent="0.2">
      <c r="A477">
        <v>103135</v>
      </c>
      <c r="B477">
        <v>555.44039999999995</v>
      </c>
      <c r="C477">
        <v>1.0089999999999999</v>
      </c>
      <c r="D477" s="13">
        <v>3572800.94</v>
      </c>
      <c r="E477" s="13">
        <v>1305464.7</v>
      </c>
      <c r="F477" s="13">
        <v>2267336.2400000002</v>
      </c>
      <c r="G477" s="13">
        <v>1621798.69</v>
      </c>
      <c r="H477" s="13">
        <v>1605324.05</v>
      </c>
      <c r="I477" s="13">
        <v>2705.1922</v>
      </c>
      <c r="J477" s="13">
        <v>2267336.2400000002</v>
      </c>
      <c r="L477" s="14">
        <v>2267336</v>
      </c>
      <c r="M477" s="14">
        <v>217971</v>
      </c>
      <c r="N477" s="39">
        <v>2049365</v>
      </c>
      <c r="O477" s="14">
        <v>170779</v>
      </c>
    </row>
    <row r="478" spans="1:15" x14ac:dyDescent="0.2">
      <c r="A478">
        <v>104041</v>
      </c>
      <c r="B478">
        <v>212.87</v>
      </c>
      <c r="C478">
        <v>1</v>
      </c>
      <c r="D478" s="13">
        <v>1357046.25</v>
      </c>
      <c r="E478" s="13">
        <v>408777.03</v>
      </c>
      <c r="F478" s="13">
        <v>948269.22</v>
      </c>
      <c r="G478" s="13">
        <v>1374041.73</v>
      </c>
      <c r="H478" s="13">
        <v>1280904.6399999999</v>
      </c>
      <c r="I478" s="13">
        <v>5073.4848000000002</v>
      </c>
      <c r="J478" s="13">
        <v>1374041.73</v>
      </c>
      <c r="K478" t="s">
        <v>763</v>
      </c>
      <c r="L478" s="14">
        <v>1374042</v>
      </c>
      <c r="M478" s="14">
        <v>82699</v>
      </c>
      <c r="N478" s="39">
        <v>1291343</v>
      </c>
      <c r="O478" s="14">
        <v>107612</v>
      </c>
    </row>
    <row r="479" spans="1:15" x14ac:dyDescent="0.2">
      <c r="A479">
        <v>104042</v>
      </c>
      <c r="B479">
        <v>533.32380000000001</v>
      </c>
      <c r="C479">
        <v>1</v>
      </c>
      <c r="D479" s="13">
        <v>3399939.23</v>
      </c>
      <c r="E479" s="13">
        <v>1010172.28</v>
      </c>
      <c r="F479" s="13">
        <v>2389766.9500000002</v>
      </c>
      <c r="G479" s="13">
        <v>1934979.29</v>
      </c>
      <c r="H479" s="13">
        <v>2255084.85</v>
      </c>
      <c r="I479" s="13">
        <v>3594.0619999999999</v>
      </c>
      <c r="J479" s="13">
        <v>2389766.9500000002</v>
      </c>
      <c r="L479" s="14">
        <v>2389767</v>
      </c>
      <c r="M479" s="14">
        <v>180643</v>
      </c>
      <c r="N479" s="39">
        <v>2209124</v>
      </c>
      <c r="O479" s="14">
        <v>184093</v>
      </c>
    </row>
    <row r="480" spans="1:15" x14ac:dyDescent="0.2">
      <c r="A480">
        <v>104043</v>
      </c>
      <c r="B480">
        <v>578.65819999999997</v>
      </c>
      <c r="C480">
        <v>1</v>
      </c>
      <c r="D480" s="13">
        <v>3688946.03</v>
      </c>
      <c r="E480" s="13">
        <v>990797.76</v>
      </c>
      <c r="F480" s="13">
        <v>2698148.27</v>
      </c>
      <c r="G480" s="13">
        <v>2918693.07</v>
      </c>
      <c r="H480" s="13">
        <v>2955370.68</v>
      </c>
      <c r="I480" s="13">
        <v>4026.5216999999998</v>
      </c>
      <c r="J480" s="13">
        <v>2698148.27</v>
      </c>
      <c r="L480" s="14">
        <v>2698148</v>
      </c>
      <c r="M480" s="14">
        <v>249823</v>
      </c>
      <c r="N480" s="39">
        <v>2448325</v>
      </c>
      <c r="O480" s="14">
        <v>204027</v>
      </c>
    </row>
    <row r="481" spans="1:15" x14ac:dyDescent="0.2">
      <c r="A481">
        <v>104044</v>
      </c>
      <c r="B481" s="13">
        <v>1833.7081000000001</v>
      </c>
      <c r="C481">
        <v>1</v>
      </c>
      <c r="D481" s="13">
        <v>11689889.140000001</v>
      </c>
      <c r="E481" s="13">
        <v>8607864.0399999991</v>
      </c>
      <c r="F481" s="13">
        <v>3082025.1</v>
      </c>
      <c r="G481" s="13">
        <v>2894946.7</v>
      </c>
      <c r="H481" s="13">
        <v>3115235.05</v>
      </c>
      <c r="I481" s="13">
        <v>1453.0291</v>
      </c>
      <c r="J481" s="13">
        <v>3082025.1</v>
      </c>
      <c r="L481" s="14">
        <v>3082025</v>
      </c>
      <c r="M481" s="14">
        <v>757084</v>
      </c>
      <c r="N481" s="39">
        <v>2324941</v>
      </c>
      <c r="O481" s="14">
        <v>193743</v>
      </c>
    </row>
    <row r="482" spans="1:15" x14ac:dyDescent="0.2">
      <c r="A482">
        <v>104045</v>
      </c>
      <c r="B482">
        <v>563.5095</v>
      </c>
      <c r="C482">
        <v>1</v>
      </c>
      <c r="D482" s="13">
        <v>3592373.06</v>
      </c>
      <c r="E482" s="13">
        <v>2529356.65</v>
      </c>
      <c r="F482" s="13">
        <v>1063016.4099999999</v>
      </c>
      <c r="G482" s="13">
        <v>1472093.12</v>
      </c>
      <c r="H482" s="13">
        <v>1413725.44</v>
      </c>
      <c r="I482" s="13">
        <v>1987.0069000000001</v>
      </c>
      <c r="J482" s="13">
        <v>1119697.26</v>
      </c>
      <c r="K482" t="s">
        <v>763</v>
      </c>
      <c r="L482" s="14">
        <v>1119697</v>
      </c>
      <c r="M482" s="14">
        <v>217902</v>
      </c>
      <c r="N482" s="39">
        <v>901795</v>
      </c>
      <c r="O482" s="14">
        <v>75149</v>
      </c>
    </row>
    <row r="483" spans="1:15" x14ac:dyDescent="0.2">
      <c r="A483">
        <v>105123</v>
      </c>
      <c r="B483">
        <v>263.4006</v>
      </c>
      <c r="C483">
        <v>1.052</v>
      </c>
      <c r="D483" s="13">
        <v>1766496.12</v>
      </c>
      <c r="E483" s="13">
        <v>786422.95</v>
      </c>
      <c r="F483" s="13">
        <v>980073.17</v>
      </c>
      <c r="G483" s="13">
        <v>1328629.6599999999</v>
      </c>
      <c r="H483" s="13">
        <v>1371689.83</v>
      </c>
      <c r="I483" s="13">
        <v>4070.7417</v>
      </c>
      <c r="J483" s="13">
        <v>1443017.7</v>
      </c>
      <c r="K483" t="s">
        <v>763</v>
      </c>
      <c r="L483" s="14">
        <v>1443018</v>
      </c>
      <c r="M483" s="14">
        <v>110944</v>
      </c>
      <c r="N483" s="39">
        <v>1332075</v>
      </c>
      <c r="O483" s="14">
        <v>111006</v>
      </c>
    </row>
    <row r="484" spans="1:15" x14ac:dyDescent="0.2">
      <c r="A484">
        <v>105124</v>
      </c>
      <c r="B484">
        <v>781.95500000000004</v>
      </c>
      <c r="C484">
        <v>1.052</v>
      </c>
      <c r="D484" s="13">
        <v>5244181.21</v>
      </c>
      <c r="E484" s="13">
        <v>1488404.91</v>
      </c>
      <c r="F484" s="13">
        <v>3755776.3</v>
      </c>
      <c r="G484" s="13">
        <v>2421132.2400000002</v>
      </c>
      <c r="H484" s="13">
        <v>2954330.54</v>
      </c>
      <c r="I484" s="13">
        <v>3628.8948</v>
      </c>
      <c r="J484" s="13">
        <v>3755776.3</v>
      </c>
      <c r="L484" s="14">
        <v>3755776</v>
      </c>
      <c r="M484" s="14">
        <v>291359</v>
      </c>
      <c r="N484" s="39">
        <v>3464417</v>
      </c>
      <c r="O484" s="14">
        <v>288700</v>
      </c>
    </row>
    <row r="485" spans="1:15" x14ac:dyDescent="0.2">
      <c r="A485">
        <v>105125</v>
      </c>
      <c r="B485">
        <v>82.8733</v>
      </c>
      <c r="C485">
        <v>1.052</v>
      </c>
      <c r="D485" s="13">
        <v>555789.79</v>
      </c>
      <c r="E485" s="13">
        <v>388551.31</v>
      </c>
      <c r="F485" s="13">
        <v>167238.48000000001</v>
      </c>
      <c r="G485" s="13">
        <v>459130.46</v>
      </c>
      <c r="H485" s="13">
        <v>444996.83</v>
      </c>
      <c r="I485" s="13">
        <v>4804.5499</v>
      </c>
      <c r="J485" s="13">
        <v>483005.24</v>
      </c>
      <c r="K485" t="s">
        <v>763</v>
      </c>
      <c r="L485" s="14">
        <v>483005</v>
      </c>
      <c r="M485" s="14">
        <v>35019</v>
      </c>
      <c r="N485" s="39">
        <v>447986</v>
      </c>
      <c r="O485" s="14">
        <v>37332</v>
      </c>
    </row>
    <row r="486" spans="1:15" x14ac:dyDescent="0.2">
      <c r="A486">
        <v>106001</v>
      </c>
      <c r="B486">
        <v>217.8656</v>
      </c>
      <c r="C486">
        <v>1</v>
      </c>
      <c r="D486" s="13">
        <v>1388893.2</v>
      </c>
      <c r="E486" s="13">
        <v>357295.28</v>
      </c>
      <c r="F486" s="13">
        <v>1031597.92</v>
      </c>
      <c r="G486" s="13">
        <v>580131.04</v>
      </c>
      <c r="H486" s="13">
        <v>573733.39</v>
      </c>
      <c r="I486" s="13">
        <v>3423.6948000000002</v>
      </c>
      <c r="J486" s="13">
        <v>1031597.92</v>
      </c>
      <c r="L486" s="14">
        <v>1031598</v>
      </c>
      <c r="M486" s="14">
        <v>72814</v>
      </c>
      <c r="N486" s="39">
        <v>958784</v>
      </c>
      <c r="O486" s="14">
        <v>79898</v>
      </c>
    </row>
    <row r="487" spans="1:15" x14ac:dyDescent="0.2">
      <c r="A487">
        <v>106002</v>
      </c>
      <c r="B487">
        <v>231.73759999999999</v>
      </c>
      <c r="C487">
        <v>1</v>
      </c>
      <c r="D487" s="13">
        <v>1477327.2</v>
      </c>
      <c r="E487" s="13">
        <v>433690.9</v>
      </c>
      <c r="F487" s="13">
        <v>1043636.3</v>
      </c>
      <c r="G487" s="13">
        <v>1284577.06</v>
      </c>
      <c r="H487" s="13">
        <v>1345374.65</v>
      </c>
      <c r="I487" s="13">
        <v>4213.8217000000004</v>
      </c>
      <c r="J487" s="13">
        <v>1345374.65</v>
      </c>
      <c r="K487" t="s">
        <v>763</v>
      </c>
      <c r="L487" s="14">
        <v>1345375</v>
      </c>
      <c r="M487" s="14">
        <v>89372</v>
      </c>
      <c r="N487" s="39">
        <v>1256003</v>
      </c>
      <c r="O487" s="14">
        <v>104666</v>
      </c>
    </row>
    <row r="488" spans="1:15" x14ac:dyDescent="0.2">
      <c r="A488">
        <v>106003</v>
      </c>
      <c r="B488" s="13">
        <v>1242.0228</v>
      </c>
      <c r="C488">
        <v>1</v>
      </c>
      <c r="D488" s="13">
        <v>7917895.3499999996</v>
      </c>
      <c r="E488" s="13">
        <v>2540464.6</v>
      </c>
      <c r="F488" s="13">
        <v>5377430.75</v>
      </c>
      <c r="G488" s="13">
        <v>3655492.8</v>
      </c>
      <c r="H488" s="13">
        <v>3740599.83</v>
      </c>
      <c r="I488" s="13">
        <v>3261.0866999999998</v>
      </c>
      <c r="J488" s="13">
        <v>5377430.75</v>
      </c>
      <c r="L488" s="14">
        <v>5377431</v>
      </c>
      <c r="M488" s="14">
        <v>509119</v>
      </c>
      <c r="N488" s="39">
        <v>4868312</v>
      </c>
      <c r="O488" s="14">
        <v>405691</v>
      </c>
    </row>
    <row r="489" spans="1:15" x14ac:dyDescent="0.2">
      <c r="A489">
        <v>106004</v>
      </c>
      <c r="B489" s="13">
        <v>4832.8985000000002</v>
      </c>
      <c r="C489">
        <v>1</v>
      </c>
      <c r="D489" s="13">
        <v>30809727.940000001</v>
      </c>
      <c r="E489" s="13">
        <v>17691015.039999999</v>
      </c>
      <c r="F489" s="13">
        <v>13118712.9</v>
      </c>
      <c r="G489" s="13">
        <v>4088687.57</v>
      </c>
      <c r="H489" s="13">
        <v>4334436.8899999997</v>
      </c>
      <c r="I489" s="13">
        <v>1274.4613999999999</v>
      </c>
      <c r="J489" s="13">
        <v>13118712.9</v>
      </c>
      <c r="L489" s="14">
        <v>13118713</v>
      </c>
      <c r="M489" s="14">
        <v>1916569</v>
      </c>
      <c r="N489" s="39">
        <v>11202144</v>
      </c>
      <c r="O489" s="14">
        <v>933506</v>
      </c>
    </row>
    <row r="490" spans="1:15" x14ac:dyDescent="0.2">
      <c r="A490">
        <v>106005</v>
      </c>
      <c r="B490" s="13">
        <v>1407.5296000000001</v>
      </c>
      <c r="C490">
        <v>1</v>
      </c>
      <c r="D490" s="13">
        <v>8973001.1999999993</v>
      </c>
      <c r="E490" s="13">
        <v>4103299.14</v>
      </c>
      <c r="F490" s="13">
        <v>4869702.0599999996</v>
      </c>
      <c r="G490" s="13">
        <v>2264347.0099999998</v>
      </c>
      <c r="H490" s="13">
        <v>2820617.91</v>
      </c>
      <c r="I490" s="13">
        <v>2257.1732999999999</v>
      </c>
      <c r="J490" s="13">
        <v>4869702.0599999996</v>
      </c>
      <c r="L490" s="14">
        <v>4869702</v>
      </c>
      <c r="M490" s="14">
        <v>567667</v>
      </c>
      <c r="N490" s="39">
        <v>4302035</v>
      </c>
      <c r="O490" s="14">
        <v>358501</v>
      </c>
    </row>
    <row r="491" spans="1:15" x14ac:dyDescent="0.2">
      <c r="A491">
        <v>106006</v>
      </c>
      <c r="B491">
        <v>362.75220000000002</v>
      </c>
      <c r="C491">
        <v>1</v>
      </c>
      <c r="D491" s="13">
        <v>2312545.2799999998</v>
      </c>
      <c r="E491" s="13">
        <v>1136338.02</v>
      </c>
      <c r="F491" s="13">
        <v>1176207.26</v>
      </c>
      <c r="G491" s="13">
        <v>1534187.15</v>
      </c>
      <c r="H491" s="13">
        <v>1659966.02</v>
      </c>
      <c r="I491" s="13">
        <v>3312.8690000000001</v>
      </c>
      <c r="J491" s="13">
        <v>1659966.02</v>
      </c>
      <c r="K491" t="s">
        <v>763</v>
      </c>
      <c r="L491" s="14">
        <v>1659966</v>
      </c>
      <c r="M491" s="14">
        <v>145455</v>
      </c>
      <c r="N491" s="39">
        <v>1514511</v>
      </c>
      <c r="O491" s="14">
        <v>126209</v>
      </c>
    </row>
    <row r="492" spans="1:15" x14ac:dyDescent="0.2">
      <c r="A492">
        <v>106008</v>
      </c>
      <c r="B492">
        <v>73.071600000000004</v>
      </c>
      <c r="C492">
        <v>1</v>
      </c>
      <c r="D492" s="13">
        <v>465831.45</v>
      </c>
      <c r="E492" s="13">
        <v>246324.95</v>
      </c>
      <c r="F492" s="13">
        <v>219506.5</v>
      </c>
      <c r="G492" s="13">
        <v>237924.17</v>
      </c>
      <c r="H492" s="13">
        <v>251709.17</v>
      </c>
      <c r="I492" s="13">
        <v>2834.9937</v>
      </c>
      <c r="J492" s="13">
        <v>251709.17</v>
      </c>
      <c r="K492" t="s">
        <v>763</v>
      </c>
      <c r="L492" s="14">
        <v>251709</v>
      </c>
      <c r="M492" s="14">
        <v>29830</v>
      </c>
      <c r="N492" s="39">
        <v>221879</v>
      </c>
      <c r="O492" s="14">
        <v>18490</v>
      </c>
    </row>
    <row r="493" spans="1:15" x14ac:dyDescent="0.2">
      <c r="A493">
        <v>107151</v>
      </c>
      <c r="B493">
        <v>133.68279999999999</v>
      </c>
      <c r="C493">
        <v>1</v>
      </c>
      <c r="D493" s="13">
        <v>852227.85</v>
      </c>
      <c r="E493" s="13">
        <v>294000.02</v>
      </c>
      <c r="F493" s="13">
        <v>558227.82999999996</v>
      </c>
      <c r="G493" s="13">
        <v>519294.94</v>
      </c>
      <c r="H493" s="13">
        <v>494569.03</v>
      </c>
      <c r="I493" s="13">
        <v>3351.2109999999998</v>
      </c>
      <c r="J493" s="13">
        <v>558227.82999999996</v>
      </c>
      <c r="L493" s="14">
        <v>558228</v>
      </c>
      <c r="M493" s="14">
        <v>56486</v>
      </c>
      <c r="N493" s="39">
        <v>501742</v>
      </c>
      <c r="O493" s="14">
        <v>41811</v>
      </c>
    </row>
    <row r="494" spans="1:15" x14ac:dyDescent="0.2">
      <c r="A494">
        <v>107152</v>
      </c>
      <c r="B494">
        <v>991.8261</v>
      </c>
      <c r="C494">
        <v>1</v>
      </c>
      <c r="D494" s="13">
        <v>6322891.3899999997</v>
      </c>
      <c r="E494" s="13">
        <v>1898058.61</v>
      </c>
      <c r="F494" s="13">
        <v>4424832.78</v>
      </c>
      <c r="G494" s="13">
        <v>2937567.3</v>
      </c>
      <c r="H494" s="13">
        <v>3235382.88</v>
      </c>
      <c r="I494" s="13">
        <v>3225.2401</v>
      </c>
      <c r="J494" s="13">
        <v>4424832.78</v>
      </c>
      <c r="L494" s="14">
        <v>4424833</v>
      </c>
      <c r="M494" s="14">
        <v>396742</v>
      </c>
      <c r="N494" s="39">
        <v>4028091</v>
      </c>
      <c r="O494" s="14">
        <v>335673</v>
      </c>
    </row>
    <row r="495" spans="1:15" x14ac:dyDescent="0.2">
      <c r="A495">
        <v>107153</v>
      </c>
      <c r="B495">
        <v>437.86810000000003</v>
      </c>
      <c r="C495">
        <v>1</v>
      </c>
      <c r="D495" s="13">
        <v>2791409.14</v>
      </c>
      <c r="E495" s="13">
        <v>903738.27</v>
      </c>
      <c r="F495" s="13">
        <v>1887670.87</v>
      </c>
      <c r="G495" s="13">
        <v>1738107.37</v>
      </c>
      <c r="H495" s="13">
        <v>1671485.29</v>
      </c>
      <c r="I495" s="13">
        <v>3557.3008</v>
      </c>
      <c r="J495" s="13">
        <v>1887670.87</v>
      </c>
      <c r="L495" s="14">
        <v>1887671</v>
      </c>
      <c r="M495" s="14">
        <v>185112</v>
      </c>
      <c r="N495" s="39">
        <v>1702559</v>
      </c>
      <c r="O495" s="14">
        <v>141879</v>
      </c>
    </row>
    <row r="496" spans="1:15" x14ac:dyDescent="0.2">
      <c r="A496">
        <v>107154</v>
      </c>
      <c r="B496">
        <v>799.7278</v>
      </c>
      <c r="C496">
        <v>1</v>
      </c>
      <c r="D496" s="13">
        <v>5098264.7300000004</v>
      </c>
      <c r="E496" s="13">
        <v>1331266.1599999999</v>
      </c>
      <c r="F496" s="13">
        <v>3766998.57</v>
      </c>
      <c r="G496" s="13">
        <v>2602472.7000000002</v>
      </c>
      <c r="H496" s="13">
        <v>2843386.54</v>
      </c>
      <c r="I496" s="13">
        <v>3166.1777000000002</v>
      </c>
      <c r="J496" s="13">
        <v>3766998.57</v>
      </c>
      <c r="L496" s="14">
        <v>3766999</v>
      </c>
      <c r="M496" s="14">
        <v>341280</v>
      </c>
      <c r="N496" s="39">
        <v>3425719</v>
      </c>
      <c r="O496" s="14">
        <v>285475</v>
      </c>
    </row>
    <row r="497" spans="1:15" x14ac:dyDescent="0.2">
      <c r="A497">
        <v>107155</v>
      </c>
      <c r="B497">
        <v>813.31489999999997</v>
      </c>
      <c r="C497">
        <v>1</v>
      </c>
      <c r="D497" s="13">
        <v>5184882.49</v>
      </c>
      <c r="E497" s="13">
        <v>1597487.1</v>
      </c>
      <c r="F497" s="13">
        <v>3587395.39</v>
      </c>
      <c r="G497" s="13">
        <v>2599648.06</v>
      </c>
      <c r="H497" s="13">
        <v>3075407.55</v>
      </c>
      <c r="I497" s="13">
        <v>3580.4618</v>
      </c>
      <c r="J497" s="13">
        <v>3587395.39</v>
      </c>
      <c r="L497" s="14">
        <v>3587395</v>
      </c>
      <c r="M497" s="14">
        <v>325766</v>
      </c>
      <c r="N497" s="39">
        <v>3261629</v>
      </c>
      <c r="O497" s="14">
        <v>271802</v>
      </c>
    </row>
    <row r="498" spans="1:15" x14ac:dyDescent="0.2">
      <c r="A498">
        <v>107156</v>
      </c>
      <c r="B498">
        <v>507.64440000000002</v>
      </c>
      <c r="C498">
        <v>1</v>
      </c>
      <c r="D498" s="13">
        <v>3236233.05</v>
      </c>
      <c r="E498" s="13">
        <v>1024705.29</v>
      </c>
      <c r="F498" s="13">
        <v>2211527.7599999998</v>
      </c>
      <c r="G498" s="13">
        <v>1684838.82</v>
      </c>
      <c r="H498" s="13">
        <v>1861196.26</v>
      </c>
      <c r="I498" s="13">
        <v>3108.5216999999998</v>
      </c>
      <c r="J498" s="13">
        <v>2211527.7599999998</v>
      </c>
      <c r="L498" s="14">
        <v>2211528</v>
      </c>
      <c r="M498" s="14">
        <v>227158</v>
      </c>
      <c r="N498" s="39">
        <v>1984370</v>
      </c>
      <c r="O498" s="14">
        <v>165364</v>
      </c>
    </row>
    <row r="499" spans="1:15" x14ac:dyDescent="0.2">
      <c r="A499">
        <v>107158</v>
      </c>
      <c r="B499">
        <v>209.35220000000001</v>
      </c>
      <c r="C499">
        <v>1</v>
      </c>
      <c r="D499" s="13">
        <v>1334620.28</v>
      </c>
      <c r="E499" s="13">
        <v>304363.14</v>
      </c>
      <c r="F499" s="13">
        <v>1030257.14</v>
      </c>
      <c r="G499" s="13">
        <v>669387.36</v>
      </c>
      <c r="H499" s="13">
        <v>687782.47</v>
      </c>
      <c r="I499" s="13">
        <v>3486.6410000000001</v>
      </c>
      <c r="J499" s="13">
        <v>1030257.14</v>
      </c>
      <c r="L499" s="14">
        <v>1030257</v>
      </c>
      <c r="M499" s="14">
        <v>73420</v>
      </c>
      <c r="N499" s="39">
        <v>956837</v>
      </c>
      <c r="O499" s="14">
        <v>79736</v>
      </c>
    </row>
    <row r="500" spans="1:15" x14ac:dyDescent="0.2">
      <c r="A500">
        <v>108142</v>
      </c>
      <c r="B500" s="13">
        <v>2397.9659000000001</v>
      </c>
      <c r="C500">
        <v>1.006</v>
      </c>
      <c r="D500" s="13">
        <v>15378754.810000001</v>
      </c>
      <c r="E500" s="13">
        <v>6093064.6799999997</v>
      </c>
      <c r="F500" s="13">
        <v>9285690.1300000008</v>
      </c>
      <c r="G500" s="13">
        <v>7617410.71</v>
      </c>
      <c r="H500" s="13">
        <v>9071680.8900000006</v>
      </c>
      <c r="I500" s="13">
        <v>3298.6345000000001</v>
      </c>
      <c r="J500" s="13">
        <v>9285690.1300000008</v>
      </c>
      <c r="L500" s="14">
        <v>9285690</v>
      </c>
      <c r="M500" s="14">
        <v>1021659</v>
      </c>
      <c r="N500" s="39">
        <v>8264031</v>
      </c>
      <c r="O500" s="14">
        <v>688666</v>
      </c>
    </row>
    <row r="501" spans="1:15" x14ac:dyDescent="0.2">
      <c r="A501">
        <v>108143</v>
      </c>
      <c r="B501">
        <v>190.5008</v>
      </c>
      <c r="C501">
        <v>1.006</v>
      </c>
      <c r="D501" s="13">
        <v>1221729.26</v>
      </c>
      <c r="E501" s="13">
        <v>482781.25</v>
      </c>
      <c r="F501" s="13">
        <v>738948.01</v>
      </c>
      <c r="G501" s="13">
        <v>816208.46</v>
      </c>
      <c r="H501" s="13">
        <v>843267.63</v>
      </c>
      <c r="I501" s="13">
        <v>3565.5657000000001</v>
      </c>
      <c r="J501" s="13">
        <v>848327.24</v>
      </c>
      <c r="K501" t="s">
        <v>763</v>
      </c>
      <c r="L501" s="14">
        <v>848327</v>
      </c>
      <c r="M501" s="14">
        <v>72688</v>
      </c>
      <c r="N501" s="39">
        <v>775639</v>
      </c>
      <c r="O501" s="14">
        <v>64636</v>
      </c>
    </row>
    <row r="502" spans="1:15" x14ac:dyDescent="0.2">
      <c r="A502">
        <v>108144</v>
      </c>
      <c r="B502">
        <v>206.17689999999999</v>
      </c>
      <c r="C502">
        <v>1.006</v>
      </c>
      <c r="D502" s="13">
        <v>1322264</v>
      </c>
      <c r="E502" s="13">
        <v>402363.47</v>
      </c>
      <c r="F502" s="13">
        <v>919900.53</v>
      </c>
      <c r="G502" s="13">
        <v>682180.17</v>
      </c>
      <c r="H502" s="13">
        <v>717017</v>
      </c>
      <c r="I502" s="13">
        <v>3481.8193000000001</v>
      </c>
      <c r="J502" s="13">
        <v>919900.53</v>
      </c>
      <c r="L502" s="14">
        <v>919901</v>
      </c>
      <c r="M502" s="14">
        <v>79690</v>
      </c>
      <c r="N502" s="39">
        <v>840211</v>
      </c>
      <c r="O502" s="14">
        <v>40942</v>
      </c>
    </row>
    <row r="503" spans="1:15" x14ac:dyDescent="0.2">
      <c r="A503">
        <v>108147</v>
      </c>
      <c r="B503">
        <v>214.26179999999999</v>
      </c>
      <c r="C503">
        <v>1.006</v>
      </c>
      <c r="D503" s="13">
        <v>1374114.49</v>
      </c>
      <c r="E503" s="13">
        <v>620208.96</v>
      </c>
      <c r="F503" s="13">
        <v>753905.53</v>
      </c>
      <c r="G503" s="13">
        <v>703997.74</v>
      </c>
      <c r="H503" s="13">
        <v>732651.21</v>
      </c>
      <c r="I503" s="13">
        <v>3148.9101000000001</v>
      </c>
      <c r="J503" s="13">
        <v>753905.53</v>
      </c>
      <c r="L503" s="14">
        <v>753906</v>
      </c>
      <c r="M503" s="14">
        <v>83364</v>
      </c>
      <c r="N503" s="39">
        <v>670542</v>
      </c>
      <c r="O503" s="14">
        <v>55879</v>
      </c>
    </row>
    <row r="504" spans="1:15" x14ac:dyDescent="0.2">
      <c r="A504">
        <v>109002</v>
      </c>
      <c r="B504" s="13">
        <v>1765.5164</v>
      </c>
      <c r="C504">
        <v>1.0920000000000001</v>
      </c>
      <c r="D504" s="13">
        <v>12290642.42</v>
      </c>
      <c r="E504" s="13">
        <v>5013767.5999999996</v>
      </c>
      <c r="F504" s="13">
        <v>7276874.8200000003</v>
      </c>
      <c r="G504" s="13">
        <v>2745026.32</v>
      </c>
      <c r="H504" s="13">
        <v>2837664.47</v>
      </c>
      <c r="I504" s="13">
        <v>2111.5477999999998</v>
      </c>
      <c r="J504" s="13">
        <v>7276874.8200000003</v>
      </c>
      <c r="L504" s="14">
        <v>7276875</v>
      </c>
      <c r="M504" s="14">
        <v>776952</v>
      </c>
      <c r="N504" s="39">
        <v>6499923</v>
      </c>
      <c r="O504" s="14">
        <v>541658</v>
      </c>
    </row>
    <row r="505" spans="1:15" x14ac:dyDescent="0.2">
      <c r="A505">
        <v>109003</v>
      </c>
      <c r="B505" s="13">
        <v>3119.5345000000002</v>
      </c>
      <c r="C505">
        <v>1.0920000000000001</v>
      </c>
      <c r="D505" s="13">
        <v>21716639.420000002</v>
      </c>
      <c r="E505" s="13">
        <v>7940440.3700000001</v>
      </c>
      <c r="F505" s="13">
        <v>13776199.050000001</v>
      </c>
      <c r="G505" s="13">
        <v>6034819</v>
      </c>
      <c r="H505" s="13">
        <v>7212427</v>
      </c>
      <c r="I505" s="13">
        <v>2807.4072000000001</v>
      </c>
      <c r="J505" s="13">
        <v>13776199.050000001</v>
      </c>
      <c r="L505" s="14">
        <v>13776199</v>
      </c>
      <c r="M505" s="14">
        <v>1289229</v>
      </c>
      <c r="N505" s="39">
        <v>12486970</v>
      </c>
      <c r="O505" s="14">
        <v>1040577</v>
      </c>
    </row>
    <row r="506" spans="1:15" x14ac:dyDescent="0.2">
      <c r="A506">
        <v>110014</v>
      </c>
      <c r="B506">
        <v>905.96050000000002</v>
      </c>
      <c r="C506">
        <v>1.0920000000000001</v>
      </c>
      <c r="D506" s="13">
        <v>6306844.0199999996</v>
      </c>
      <c r="E506" s="13">
        <v>1355431.75</v>
      </c>
      <c r="F506" s="13">
        <v>4951412.2699999996</v>
      </c>
      <c r="G506" s="13">
        <v>3481697.58</v>
      </c>
      <c r="H506" s="13">
        <v>3718189.96</v>
      </c>
      <c r="I506" s="13">
        <v>4579.9489000000003</v>
      </c>
      <c r="J506" s="13">
        <v>4951412.2699999996</v>
      </c>
      <c r="L506" s="14">
        <v>4951412</v>
      </c>
      <c r="M506" s="14">
        <v>328002</v>
      </c>
      <c r="N506" s="39">
        <v>4623410</v>
      </c>
      <c r="O506" s="14">
        <v>385283</v>
      </c>
    </row>
    <row r="507" spans="1:15" x14ac:dyDescent="0.2">
      <c r="A507">
        <v>110029</v>
      </c>
      <c r="B507" s="13">
        <v>2257.2442999999998</v>
      </c>
      <c r="C507">
        <v>1.0920000000000001</v>
      </c>
      <c r="D507" s="13">
        <v>15713806.189999999</v>
      </c>
      <c r="E507" s="13">
        <v>3949843.39</v>
      </c>
      <c r="F507" s="13">
        <v>11763962.800000001</v>
      </c>
      <c r="G507" s="13">
        <v>7137956.9199999999</v>
      </c>
      <c r="H507" s="13">
        <v>7669481.1900000004</v>
      </c>
      <c r="I507" s="13">
        <v>3443.835</v>
      </c>
      <c r="J507" s="13">
        <v>11763962.800000001</v>
      </c>
      <c r="L507" s="14">
        <v>11763963</v>
      </c>
      <c r="M507" s="14">
        <v>921992</v>
      </c>
      <c r="N507" s="39">
        <v>10841971</v>
      </c>
      <c r="O507" s="14">
        <v>903495</v>
      </c>
    </row>
    <row r="508" spans="1:15" x14ac:dyDescent="0.2">
      <c r="A508">
        <v>110030</v>
      </c>
      <c r="B508">
        <v>245.17060000000001</v>
      </c>
      <c r="C508">
        <v>1.0920000000000001</v>
      </c>
      <c r="D508" s="13">
        <v>1706755.13</v>
      </c>
      <c r="E508" s="13">
        <v>442165.51</v>
      </c>
      <c r="F508" s="13">
        <v>1264589.6200000001</v>
      </c>
      <c r="G508" s="13">
        <v>861926.87</v>
      </c>
      <c r="H508" s="13">
        <v>936670.55</v>
      </c>
      <c r="I508" s="13">
        <v>3509.8724999999999</v>
      </c>
      <c r="J508" s="13">
        <v>1264589.6200000001</v>
      </c>
      <c r="L508" s="14">
        <v>1264590</v>
      </c>
      <c r="M508" s="14">
        <v>77224</v>
      </c>
      <c r="N508" s="39">
        <v>1187366</v>
      </c>
      <c r="O508" s="14">
        <v>98947</v>
      </c>
    </row>
    <row r="509" spans="1:15" x14ac:dyDescent="0.2">
      <c r="A509">
        <v>110031</v>
      </c>
      <c r="B509">
        <v>392.27510000000001</v>
      </c>
      <c r="C509">
        <v>1.0920000000000001</v>
      </c>
      <c r="D509" s="13">
        <v>2730823.11</v>
      </c>
      <c r="E509" s="13">
        <v>939791.48</v>
      </c>
      <c r="F509" s="13">
        <v>1791031.63</v>
      </c>
      <c r="G509" s="13">
        <v>1782952.17</v>
      </c>
      <c r="H509" s="13">
        <v>2152433.13</v>
      </c>
      <c r="I509" s="13">
        <v>4552.3127999999997</v>
      </c>
      <c r="J509" s="13">
        <v>2350456.98</v>
      </c>
      <c r="K509" t="s">
        <v>763</v>
      </c>
      <c r="L509" s="14">
        <v>2350457</v>
      </c>
      <c r="M509" s="14">
        <v>144723</v>
      </c>
      <c r="N509" s="39">
        <v>2205734</v>
      </c>
      <c r="O509" s="14">
        <v>183811</v>
      </c>
    </row>
    <row r="510" spans="1:15" x14ac:dyDescent="0.2">
      <c r="A510">
        <v>111086</v>
      </c>
      <c r="B510">
        <v>732.37329999999997</v>
      </c>
      <c r="C510">
        <v>1</v>
      </c>
      <c r="D510" s="13">
        <v>4668879.79</v>
      </c>
      <c r="E510" s="13">
        <v>1548146.05</v>
      </c>
      <c r="F510" s="13">
        <v>3120733.74</v>
      </c>
      <c r="G510" s="13">
        <v>2587545.62</v>
      </c>
      <c r="H510" s="13">
        <v>2622271.5499999998</v>
      </c>
      <c r="I510" s="13">
        <v>3124.2408</v>
      </c>
      <c r="J510" s="13">
        <v>3120733.74</v>
      </c>
      <c r="L510" s="14">
        <v>3120734</v>
      </c>
      <c r="M510" s="14">
        <v>286346</v>
      </c>
      <c r="N510" s="39">
        <v>2834388</v>
      </c>
      <c r="O510" s="14">
        <v>236198</v>
      </c>
    </row>
    <row r="511" spans="1:15" x14ac:dyDescent="0.2">
      <c r="A511">
        <v>111087</v>
      </c>
      <c r="B511" s="13">
        <v>1015.1467</v>
      </c>
      <c r="C511">
        <v>1</v>
      </c>
      <c r="D511" s="13">
        <v>6471560.21</v>
      </c>
      <c r="E511" s="13">
        <v>2572808.73</v>
      </c>
      <c r="F511" s="13">
        <v>3898751.48</v>
      </c>
      <c r="G511" s="13">
        <v>3435504.29</v>
      </c>
      <c r="H511" s="13">
        <v>3497885.59</v>
      </c>
      <c r="I511" s="13">
        <v>2950.3665999999998</v>
      </c>
      <c r="J511" s="13">
        <v>3898751.48</v>
      </c>
      <c r="L511" s="14">
        <v>3898751</v>
      </c>
      <c r="M511" s="14">
        <v>383189</v>
      </c>
      <c r="N511" s="39">
        <v>3515562</v>
      </c>
      <c r="O511" s="14">
        <v>292962</v>
      </c>
    </row>
    <row r="512" spans="1:15" x14ac:dyDescent="0.2">
      <c r="A512">
        <v>112099</v>
      </c>
      <c r="B512">
        <v>332.93549999999999</v>
      </c>
      <c r="C512">
        <v>1.0309999999999999</v>
      </c>
      <c r="D512" s="13">
        <v>2188260.19</v>
      </c>
      <c r="E512" s="13">
        <v>479414.88</v>
      </c>
      <c r="F512" s="13">
        <v>1708845.31</v>
      </c>
      <c r="G512" s="13">
        <v>998203.58</v>
      </c>
      <c r="H512" s="13">
        <v>866113.15</v>
      </c>
      <c r="I512" s="13">
        <v>4256.9904999999999</v>
      </c>
      <c r="J512" s="13">
        <v>1708845.31</v>
      </c>
      <c r="L512" s="14">
        <v>1708845</v>
      </c>
      <c r="M512" s="14">
        <v>124080</v>
      </c>
      <c r="N512" s="39">
        <v>1584765</v>
      </c>
      <c r="O512" s="14">
        <v>132064</v>
      </c>
    </row>
    <row r="513" spans="1:15" x14ac:dyDescent="0.2">
      <c r="A513">
        <v>112101</v>
      </c>
      <c r="B513">
        <v>597.30229999999995</v>
      </c>
      <c r="C513">
        <v>1.0309999999999999</v>
      </c>
      <c r="D513" s="13">
        <v>3925844.03</v>
      </c>
      <c r="E513" s="13">
        <v>1126796.6200000001</v>
      </c>
      <c r="F513" s="13">
        <v>2799047.41</v>
      </c>
      <c r="G513" s="13">
        <v>2184495.25</v>
      </c>
      <c r="H513" s="13">
        <v>2243548.0499999998</v>
      </c>
      <c r="I513" s="13">
        <v>3483.3353000000002</v>
      </c>
      <c r="J513" s="13">
        <v>2799047.41</v>
      </c>
      <c r="L513" s="14">
        <v>2799047</v>
      </c>
      <c r="M513" s="14">
        <v>272931</v>
      </c>
      <c r="N513" s="39">
        <v>2526116</v>
      </c>
      <c r="O513" s="14">
        <v>210509</v>
      </c>
    </row>
    <row r="514" spans="1:15" x14ac:dyDescent="0.2">
      <c r="A514">
        <v>112102</v>
      </c>
      <c r="B514" s="13">
        <v>3049.0522999999998</v>
      </c>
      <c r="C514">
        <v>1.0309999999999999</v>
      </c>
      <c r="D514" s="13">
        <v>20040277.370000001</v>
      </c>
      <c r="E514" s="13">
        <v>5828440.7999999998</v>
      </c>
      <c r="F514" s="13">
        <v>14211836.57</v>
      </c>
      <c r="G514" s="13">
        <v>8884324.2699999996</v>
      </c>
      <c r="H514" s="13">
        <v>9023732.1999999993</v>
      </c>
      <c r="I514" s="13">
        <v>3107.0875000000001</v>
      </c>
      <c r="J514" s="13">
        <v>14211836.57</v>
      </c>
      <c r="L514" s="14">
        <v>14211837</v>
      </c>
      <c r="M514" s="14">
        <v>1304006</v>
      </c>
      <c r="N514" s="39">
        <v>12907831</v>
      </c>
      <c r="O514" s="14">
        <v>1075649</v>
      </c>
    </row>
    <row r="515" spans="1:15" x14ac:dyDescent="0.2">
      <c r="A515">
        <v>112103</v>
      </c>
      <c r="B515">
        <v>748.81359999999995</v>
      </c>
      <c r="C515">
        <v>1.0309999999999999</v>
      </c>
      <c r="D515" s="13">
        <v>4921670.99</v>
      </c>
      <c r="E515" s="13">
        <v>1611123.57</v>
      </c>
      <c r="F515" s="13">
        <v>3310547.42</v>
      </c>
      <c r="G515" s="13">
        <v>3151769.84</v>
      </c>
      <c r="H515" s="13">
        <v>3194168.97</v>
      </c>
      <c r="I515" s="13">
        <v>3527.0956999999999</v>
      </c>
      <c r="J515" s="13">
        <v>3310547.42</v>
      </c>
      <c r="L515" s="14">
        <v>3310547</v>
      </c>
      <c r="M515" s="14">
        <v>334708</v>
      </c>
      <c r="N515" s="39">
        <v>2975839</v>
      </c>
      <c r="O515" s="14">
        <v>274789</v>
      </c>
    </row>
    <row r="516" spans="1:15" x14ac:dyDescent="0.2">
      <c r="A516">
        <v>113001</v>
      </c>
      <c r="B516">
        <v>292.45339999999999</v>
      </c>
      <c r="C516">
        <v>1</v>
      </c>
      <c r="D516" s="13">
        <v>1864390.43</v>
      </c>
      <c r="E516" s="13">
        <v>954484.05</v>
      </c>
      <c r="F516" s="13">
        <v>909906.38</v>
      </c>
      <c r="G516" s="13">
        <v>1238210.8899999999</v>
      </c>
      <c r="H516" s="13">
        <v>1298165.42</v>
      </c>
      <c r="I516" s="13">
        <v>3128.1855999999998</v>
      </c>
      <c r="J516" s="13">
        <v>1298165.42</v>
      </c>
      <c r="K516" t="s">
        <v>763</v>
      </c>
      <c r="L516" s="14">
        <v>1298165</v>
      </c>
      <c r="M516" s="14">
        <v>121778</v>
      </c>
      <c r="N516" s="39">
        <v>1176387</v>
      </c>
      <c r="O516" s="14">
        <v>98032</v>
      </c>
    </row>
    <row r="517" spans="1:15" x14ac:dyDescent="0.2">
      <c r="A517">
        <v>114112</v>
      </c>
      <c r="B517">
        <v>365.39159999999998</v>
      </c>
      <c r="C517">
        <v>1</v>
      </c>
      <c r="D517" s="13">
        <v>2329371.4500000002</v>
      </c>
      <c r="E517" s="13">
        <v>613309.92000000004</v>
      </c>
      <c r="F517" s="13">
        <v>1716061.53</v>
      </c>
      <c r="G517" s="13">
        <v>2074624.94</v>
      </c>
      <c r="H517" s="13">
        <v>2082157.45</v>
      </c>
      <c r="I517" s="13">
        <v>4355.6180000000004</v>
      </c>
      <c r="J517" s="13">
        <v>2082157.45</v>
      </c>
      <c r="K517" t="s">
        <v>763</v>
      </c>
      <c r="L517" s="14">
        <v>2082157</v>
      </c>
      <c r="M517" s="14">
        <v>136055</v>
      </c>
      <c r="N517" s="39">
        <v>1946102</v>
      </c>
      <c r="O517" s="14">
        <v>162175</v>
      </c>
    </row>
    <row r="518" spans="1:15" x14ac:dyDescent="0.2">
      <c r="A518">
        <v>114113</v>
      </c>
      <c r="B518">
        <v>732.24739999999997</v>
      </c>
      <c r="C518">
        <v>1</v>
      </c>
      <c r="D518" s="13">
        <v>4668077.18</v>
      </c>
      <c r="E518" s="13">
        <v>1278211.24</v>
      </c>
      <c r="F518" s="13">
        <v>3389865.94</v>
      </c>
      <c r="G518" s="13">
        <v>2464391.56</v>
      </c>
      <c r="H518" s="13">
        <v>2603331.25</v>
      </c>
      <c r="I518" s="13">
        <v>3320.2795000000001</v>
      </c>
      <c r="J518" s="13">
        <v>3389865.94</v>
      </c>
      <c r="L518" s="14">
        <v>3389866</v>
      </c>
      <c r="M518" s="14">
        <v>304187</v>
      </c>
      <c r="N518" s="39">
        <v>3085679</v>
      </c>
      <c r="O518" s="14">
        <v>257139</v>
      </c>
    </row>
    <row r="519" spans="1:15" x14ac:dyDescent="0.2">
      <c r="A519">
        <v>114114</v>
      </c>
      <c r="B519" s="13">
        <v>1522.8389999999999</v>
      </c>
      <c r="C519">
        <v>1</v>
      </c>
      <c r="D519" s="13">
        <v>9708098.6300000008</v>
      </c>
      <c r="E519" s="13">
        <v>3069236.27</v>
      </c>
      <c r="F519" s="13">
        <v>6638862.3600000003</v>
      </c>
      <c r="G519" s="13">
        <v>5023887.1500000004</v>
      </c>
      <c r="H519" s="13">
        <v>5064219.9000000004</v>
      </c>
      <c r="I519" s="13">
        <v>3166.8593999999998</v>
      </c>
      <c r="J519" s="13">
        <v>6638862.3600000003</v>
      </c>
      <c r="L519" s="14">
        <v>6638862</v>
      </c>
      <c r="M519" s="14">
        <v>671234</v>
      </c>
      <c r="N519" s="39">
        <v>5967628</v>
      </c>
      <c r="O519" s="14">
        <v>497301</v>
      </c>
    </row>
    <row r="520" spans="1:15" x14ac:dyDescent="0.2">
      <c r="A520">
        <v>114115</v>
      </c>
      <c r="B520">
        <v>695.12620000000004</v>
      </c>
      <c r="C520">
        <v>1</v>
      </c>
      <c r="D520" s="13">
        <v>4431429.53</v>
      </c>
      <c r="E520" s="13">
        <v>1249575.7</v>
      </c>
      <c r="F520" s="13">
        <v>3181853.83</v>
      </c>
      <c r="G520" s="13">
        <v>2455370.4500000002</v>
      </c>
      <c r="H520" s="13">
        <v>2320243.7799999998</v>
      </c>
      <c r="I520" s="13">
        <v>3115.8247999999999</v>
      </c>
      <c r="J520" s="13">
        <v>3181853.83</v>
      </c>
      <c r="L520" s="14">
        <v>3181854</v>
      </c>
      <c r="M520" s="14">
        <v>278424</v>
      </c>
      <c r="N520" s="39">
        <v>2903430</v>
      </c>
      <c r="O520" s="14">
        <v>241952</v>
      </c>
    </row>
    <row r="521" spans="1:15" x14ac:dyDescent="0.2">
      <c r="A521">
        <v>114116</v>
      </c>
      <c r="B521">
        <v>77.540599999999998</v>
      </c>
      <c r="C521">
        <v>1</v>
      </c>
      <c r="D521" s="13">
        <v>494321.33</v>
      </c>
      <c r="E521" s="13">
        <v>188684.93</v>
      </c>
      <c r="F521" s="13">
        <v>305636.40000000002</v>
      </c>
      <c r="G521" s="13">
        <v>421069.69</v>
      </c>
      <c r="H521" s="13">
        <v>459766.6</v>
      </c>
      <c r="I521" s="13">
        <v>4097.7415000000001</v>
      </c>
      <c r="J521" s="13">
        <v>459766.6</v>
      </c>
      <c r="K521" t="s">
        <v>763</v>
      </c>
      <c r="L521" s="14">
        <v>459767</v>
      </c>
      <c r="M521" s="14">
        <v>22820</v>
      </c>
      <c r="N521" s="39">
        <v>436947</v>
      </c>
      <c r="O521" s="14">
        <v>36412</v>
      </c>
    </row>
    <row r="522" spans="1:15" x14ac:dyDescent="0.2">
      <c r="A522">
        <v>115115</v>
      </c>
      <c r="B522" s="13">
        <v>35621.073100000001</v>
      </c>
      <c r="C522">
        <v>1.0920000000000001</v>
      </c>
      <c r="D522" s="13">
        <v>247976100.38999999</v>
      </c>
      <c r="E522" s="13">
        <v>135448097.47</v>
      </c>
      <c r="F522" s="13">
        <v>112528002.92</v>
      </c>
      <c r="G522" s="13">
        <v>150833835.21000001</v>
      </c>
      <c r="H522" s="13">
        <v>146397816.13</v>
      </c>
      <c r="I522" s="13">
        <v>3713.6581000000001</v>
      </c>
      <c r="J522" s="13">
        <v>132284486.65000001</v>
      </c>
      <c r="K522" t="s">
        <v>763</v>
      </c>
      <c r="L522" s="14">
        <v>132284487</v>
      </c>
      <c r="M522" s="14">
        <v>4807412</v>
      </c>
      <c r="N522" s="39">
        <v>127477075</v>
      </c>
      <c r="O522" s="14">
        <v>10613653</v>
      </c>
    </row>
    <row r="523" spans="1:15" x14ac:dyDescent="0.2">
      <c r="A523">
        <v>347347</v>
      </c>
      <c r="B523">
        <v>861.27200000000005</v>
      </c>
      <c r="C523">
        <v>0</v>
      </c>
      <c r="D523">
        <v>0</v>
      </c>
      <c r="E523">
        <v>0</v>
      </c>
      <c r="F523">
        <v>0</v>
      </c>
      <c r="G523" s="13">
        <v>3236405.03</v>
      </c>
      <c r="H523" s="13">
        <v>3304618.58</v>
      </c>
      <c r="I523">
        <v>0</v>
      </c>
      <c r="J523" s="13">
        <v>3249135.36</v>
      </c>
      <c r="L523" s="14">
        <v>3249135</v>
      </c>
      <c r="M523" s="14">
        <v>302852</v>
      </c>
      <c r="N523" s="39">
        <v>2946283</v>
      </c>
      <c r="O523" s="14">
        <v>246987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V528"/>
  <sheetViews>
    <sheetView workbookViewId="0">
      <pane xSplit="1" ySplit="2" topLeftCell="B3" activePane="bottomRight" state="frozen"/>
      <selection activeCell="J1" sqref="J1:K1048576"/>
      <selection pane="topRight" activeCell="J1" sqref="J1:K1048576"/>
      <selection pane="bottomLeft" activeCell="J1" sqref="J1:K1048576"/>
      <selection pane="bottomRight" activeCell="U1" sqref="U1:U1048576"/>
    </sheetView>
  </sheetViews>
  <sheetFormatPr defaultColWidth="9.140625" defaultRowHeight="15.75" x14ac:dyDescent="0.25"/>
  <cols>
    <col min="1" max="1" width="20.5703125" style="10" bestFit="1" customWidth="1"/>
    <col min="2" max="2" width="44.42578125" style="68" bestFit="1" customWidth="1"/>
    <col min="3" max="10" width="10" customWidth="1"/>
    <col min="11" max="12" width="9.140625" style="22"/>
    <col min="13" max="13" width="9.140625" style="44"/>
    <col min="14" max="15" width="9.140625" style="9"/>
    <col min="16" max="16" width="11" style="61" customWidth="1"/>
    <col min="17" max="17" width="11" style="63" customWidth="1"/>
    <col min="18" max="18" width="11" style="43" customWidth="1"/>
    <col min="19" max="16384" width="9.140625" style="9"/>
  </cols>
  <sheetData>
    <row r="1" spans="1:22" x14ac:dyDescent="0.25">
      <c r="A1" s="12" t="s">
        <v>119</v>
      </c>
      <c r="B1" s="67"/>
      <c r="P1" s="56"/>
      <c r="Q1" s="64"/>
      <c r="R1" s="21"/>
    </row>
    <row r="2" spans="1:22" s="42" customFormat="1" ht="12.75" x14ac:dyDescent="0.2">
      <c r="A2" s="11" t="s">
        <v>1001</v>
      </c>
      <c r="B2" s="67" t="s">
        <v>659</v>
      </c>
      <c r="C2" s="51">
        <v>2007</v>
      </c>
      <c r="D2" s="51">
        <v>2008</v>
      </c>
      <c r="E2" s="51">
        <v>2009</v>
      </c>
      <c r="F2" s="51">
        <v>2010</v>
      </c>
      <c r="G2" s="51">
        <v>2011</v>
      </c>
      <c r="H2" s="51">
        <v>2012</v>
      </c>
      <c r="I2" s="51">
        <v>2013</v>
      </c>
      <c r="J2" s="51">
        <v>2014</v>
      </c>
      <c r="K2" s="69">
        <v>2015</v>
      </c>
      <c r="L2" s="69">
        <v>2016</v>
      </c>
      <c r="M2" s="69">
        <v>2017</v>
      </c>
      <c r="N2" s="69">
        <v>2018</v>
      </c>
      <c r="O2" s="69">
        <v>2019</v>
      </c>
      <c r="P2" s="70">
        <v>2020</v>
      </c>
      <c r="Q2" s="70">
        <v>2021</v>
      </c>
      <c r="R2" s="51">
        <v>2022</v>
      </c>
      <c r="S2" s="69">
        <v>2023</v>
      </c>
      <c r="T2" s="42">
        <v>2024</v>
      </c>
      <c r="U2" s="42">
        <v>2025</v>
      </c>
      <c r="V2" s="42">
        <v>2026</v>
      </c>
    </row>
    <row r="3" spans="1:22" x14ac:dyDescent="0.25">
      <c r="A3" s="10">
        <v>1090</v>
      </c>
      <c r="B3" s="68" t="s">
        <v>136</v>
      </c>
      <c r="C3" s="55">
        <v>1</v>
      </c>
      <c r="D3" s="55">
        <v>1</v>
      </c>
      <c r="E3" s="55">
        <v>1</v>
      </c>
      <c r="F3" s="55">
        <v>1</v>
      </c>
      <c r="G3" s="55">
        <v>1</v>
      </c>
      <c r="H3" s="55">
        <v>1</v>
      </c>
      <c r="I3" s="55">
        <v>1</v>
      </c>
      <c r="J3" s="55">
        <v>1</v>
      </c>
      <c r="K3" s="22">
        <v>1</v>
      </c>
      <c r="L3" s="22">
        <v>1</v>
      </c>
      <c r="M3" s="15">
        <v>1</v>
      </c>
      <c r="N3" s="15">
        <v>1</v>
      </c>
      <c r="O3" s="15">
        <v>1</v>
      </c>
      <c r="P3" s="57">
        <v>1</v>
      </c>
      <c r="Q3" s="65">
        <v>1</v>
      </c>
      <c r="R3" s="55">
        <v>1</v>
      </c>
      <c r="S3" s="15">
        <v>1</v>
      </c>
      <c r="T3" s="15">
        <v>1</v>
      </c>
      <c r="U3" s="15">
        <v>1</v>
      </c>
      <c r="V3" s="15">
        <v>1</v>
      </c>
    </row>
    <row r="4" spans="1:22" x14ac:dyDescent="0.25">
      <c r="A4" s="10">
        <v>1091</v>
      </c>
      <c r="B4" s="68" t="s">
        <v>137</v>
      </c>
      <c r="C4" s="55">
        <v>1</v>
      </c>
      <c r="D4" s="55">
        <v>1</v>
      </c>
      <c r="E4" s="55">
        <v>1</v>
      </c>
      <c r="F4" s="55">
        <v>1</v>
      </c>
      <c r="G4" s="55">
        <v>1</v>
      </c>
      <c r="H4" s="55">
        <v>1</v>
      </c>
      <c r="I4" s="55">
        <v>1</v>
      </c>
      <c r="J4" s="55">
        <v>1</v>
      </c>
      <c r="K4" s="22">
        <v>1</v>
      </c>
      <c r="L4" s="22">
        <v>1</v>
      </c>
      <c r="M4" s="15">
        <v>1</v>
      </c>
      <c r="N4" s="15">
        <v>1</v>
      </c>
      <c r="O4" s="15">
        <v>1</v>
      </c>
      <c r="P4" s="57">
        <v>1</v>
      </c>
      <c r="Q4" s="65">
        <v>1</v>
      </c>
      <c r="R4" s="55">
        <v>1</v>
      </c>
      <c r="S4" s="15">
        <v>1</v>
      </c>
      <c r="T4" s="15">
        <v>1</v>
      </c>
      <c r="U4" s="15">
        <v>1</v>
      </c>
      <c r="V4" s="15">
        <v>1</v>
      </c>
    </row>
    <row r="5" spans="1:22" x14ac:dyDescent="0.25">
      <c r="A5" s="10">
        <v>1092</v>
      </c>
      <c r="B5" s="68" t="s">
        <v>138</v>
      </c>
      <c r="C5" s="55">
        <v>1</v>
      </c>
      <c r="D5" s="55">
        <v>1</v>
      </c>
      <c r="E5" s="55">
        <v>1</v>
      </c>
      <c r="F5" s="55">
        <v>1</v>
      </c>
      <c r="G5" s="55">
        <v>1</v>
      </c>
      <c r="H5" s="55">
        <v>1</v>
      </c>
      <c r="I5" s="55">
        <v>1</v>
      </c>
      <c r="J5" s="55">
        <v>1</v>
      </c>
      <c r="K5" s="22">
        <v>1</v>
      </c>
      <c r="L5" s="22">
        <v>1</v>
      </c>
      <c r="M5" s="15">
        <v>1</v>
      </c>
      <c r="N5" s="15">
        <v>1</v>
      </c>
      <c r="O5" s="15">
        <v>1</v>
      </c>
      <c r="P5" s="57">
        <v>1</v>
      </c>
      <c r="Q5" s="65">
        <v>1</v>
      </c>
      <c r="R5" s="55">
        <v>1</v>
      </c>
      <c r="S5" s="15">
        <v>1</v>
      </c>
      <c r="T5" s="15">
        <v>1</v>
      </c>
      <c r="U5" s="15">
        <v>1</v>
      </c>
      <c r="V5" s="15">
        <v>1</v>
      </c>
    </row>
    <row r="6" spans="1:22" x14ac:dyDescent="0.25">
      <c r="A6" s="10">
        <v>2089</v>
      </c>
      <c r="B6" s="68" t="s">
        <v>139</v>
      </c>
      <c r="C6" s="55">
        <v>1.036</v>
      </c>
      <c r="D6" s="55">
        <v>1.036</v>
      </c>
      <c r="E6" s="55">
        <v>1.036</v>
      </c>
      <c r="F6" s="55">
        <v>1.036</v>
      </c>
      <c r="G6" s="55">
        <v>1.036</v>
      </c>
      <c r="H6" s="55">
        <v>1.036</v>
      </c>
      <c r="I6" s="55">
        <v>1.03</v>
      </c>
      <c r="J6" s="55">
        <v>1.0309999999999999</v>
      </c>
      <c r="K6" s="22">
        <v>1.0349999999999999</v>
      </c>
      <c r="L6" s="22">
        <v>1.0369999999999999</v>
      </c>
      <c r="M6" s="15">
        <v>1.036</v>
      </c>
      <c r="N6" s="15">
        <v>1.0369999999999999</v>
      </c>
      <c r="O6" s="15">
        <v>1.0389999999999999</v>
      </c>
      <c r="P6" s="57">
        <v>1.0389999999999999</v>
      </c>
      <c r="Q6" s="65">
        <v>1.0409999999999999</v>
      </c>
      <c r="R6" s="55">
        <v>1.038</v>
      </c>
      <c r="S6" s="15">
        <v>1.0409999999999999</v>
      </c>
      <c r="T6" s="15">
        <v>1.04</v>
      </c>
      <c r="U6" s="15">
        <v>1.0389999999999999</v>
      </c>
      <c r="V6" s="15">
        <v>1.0389999999999999</v>
      </c>
    </row>
    <row r="7" spans="1:22" x14ac:dyDescent="0.25">
      <c r="A7" s="10">
        <v>2090</v>
      </c>
      <c r="B7" s="68" t="s">
        <v>140</v>
      </c>
      <c r="C7" s="55">
        <v>1.036</v>
      </c>
      <c r="D7" s="55">
        <v>1.036</v>
      </c>
      <c r="E7" s="55">
        <v>1.036</v>
      </c>
      <c r="F7" s="55">
        <v>1.036</v>
      </c>
      <c r="G7" s="55">
        <v>1.036</v>
      </c>
      <c r="H7" s="55">
        <v>1.036</v>
      </c>
      <c r="I7" s="55">
        <v>1.03</v>
      </c>
      <c r="J7" s="55">
        <v>1.0309999999999999</v>
      </c>
      <c r="K7" s="22">
        <v>1.0349999999999999</v>
      </c>
      <c r="L7" s="22">
        <v>1.0369999999999999</v>
      </c>
      <c r="M7" s="15">
        <v>1.036</v>
      </c>
      <c r="N7" s="15">
        <v>1.0369999999999999</v>
      </c>
      <c r="O7" s="15">
        <v>1.0389999999999999</v>
      </c>
      <c r="P7" s="57">
        <v>1.0389999999999999</v>
      </c>
      <c r="Q7" s="65">
        <v>1.0409999999999999</v>
      </c>
      <c r="R7" s="55">
        <v>1.038</v>
      </c>
      <c r="S7" s="15">
        <v>1.0409999999999999</v>
      </c>
      <c r="T7" s="15">
        <v>1.04</v>
      </c>
      <c r="U7" s="15">
        <v>1.0389999999999999</v>
      </c>
      <c r="V7" s="15">
        <v>1.0389999999999999</v>
      </c>
    </row>
    <row r="8" spans="1:22" x14ac:dyDescent="0.25">
      <c r="A8" s="10">
        <v>2097</v>
      </c>
      <c r="B8" s="68" t="s">
        <v>141</v>
      </c>
      <c r="C8" s="55">
        <v>1.036</v>
      </c>
      <c r="D8" s="55">
        <v>1.036</v>
      </c>
      <c r="E8" s="55">
        <v>1.036</v>
      </c>
      <c r="F8" s="55">
        <v>1.036</v>
      </c>
      <c r="G8" s="55">
        <v>1.036</v>
      </c>
      <c r="H8" s="55">
        <v>1.036</v>
      </c>
      <c r="I8" s="55">
        <v>1.03</v>
      </c>
      <c r="J8" s="55">
        <v>1.0309999999999999</v>
      </c>
      <c r="K8" s="22">
        <v>1.0349999999999999</v>
      </c>
      <c r="L8" s="22">
        <v>1.0369999999999999</v>
      </c>
      <c r="M8" s="15">
        <v>1.036</v>
      </c>
      <c r="N8" s="15">
        <v>1.0369999999999999</v>
      </c>
      <c r="O8" s="15">
        <v>1.0389999999999999</v>
      </c>
      <c r="P8" s="57">
        <v>1.0389999999999999</v>
      </c>
      <c r="Q8" s="65">
        <v>1.0409999999999999</v>
      </c>
      <c r="R8" s="55">
        <v>1.038</v>
      </c>
      <c r="S8" s="15">
        <v>1.0409999999999999</v>
      </c>
      <c r="T8" s="15">
        <v>1.04</v>
      </c>
      <c r="U8" s="15">
        <v>1.0389999999999999</v>
      </c>
      <c r="V8" s="15">
        <v>1.0389999999999999</v>
      </c>
    </row>
    <row r="9" spans="1:22" x14ac:dyDescent="0.25">
      <c r="A9" s="10">
        <v>3031</v>
      </c>
      <c r="B9" s="68" t="s">
        <v>142</v>
      </c>
      <c r="C9" s="55">
        <v>1</v>
      </c>
      <c r="D9" s="55">
        <v>1</v>
      </c>
      <c r="E9" s="55">
        <v>1</v>
      </c>
      <c r="F9" s="55">
        <v>1</v>
      </c>
      <c r="G9" s="55">
        <v>1</v>
      </c>
      <c r="H9" s="55">
        <v>1</v>
      </c>
      <c r="I9" s="55">
        <v>1</v>
      </c>
      <c r="J9" s="55">
        <v>1</v>
      </c>
      <c r="K9" s="22">
        <v>1</v>
      </c>
      <c r="L9" s="22">
        <v>1</v>
      </c>
      <c r="M9" s="15">
        <v>1</v>
      </c>
      <c r="N9" s="15">
        <v>1</v>
      </c>
      <c r="O9" s="15">
        <v>1</v>
      </c>
      <c r="P9" s="57">
        <v>1</v>
      </c>
      <c r="Q9" s="65">
        <v>1</v>
      </c>
      <c r="R9" s="55">
        <v>1</v>
      </c>
      <c r="S9" s="15">
        <v>1</v>
      </c>
      <c r="T9" s="15">
        <v>1</v>
      </c>
      <c r="U9" s="15">
        <v>1</v>
      </c>
      <c r="V9" s="15">
        <v>1</v>
      </c>
    </row>
    <row r="10" spans="1:22" x14ac:dyDescent="0.25">
      <c r="A10" s="10">
        <v>3032</v>
      </c>
      <c r="B10" s="68" t="s">
        <v>143</v>
      </c>
      <c r="C10" s="55">
        <v>1</v>
      </c>
      <c r="D10" s="55">
        <v>1</v>
      </c>
      <c r="E10" s="55">
        <v>1</v>
      </c>
      <c r="F10" s="55">
        <v>1</v>
      </c>
      <c r="G10" s="55">
        <v>1</v>
      </c>
      <c r="H10" s="55">
        <v>1</v>
      </c>
      <c r="I10" s="55">
        <v>1</v>
      </c>
      <c r="J10" s="55">
        <v>1</v>
      </c>
      <c r="K10" s="22">
        <v>1</v>
      </c>
      <c r="L10" s="22">
        <v>1</v>
      </c>
      <c r="M10" s="15">
        <v>1</v>
      </c>
      <c r="N10" s="15">
        <v>1</v>
      </c>
      <c r="O10" s="15">
        <v>1</v>
      </c>
      <c r="P10" s="57">
        <v>1</v>
      </c>
      <c r="Q10" s="65">
        <v>1</v>
      </c>
      <c r="R10" s="55">
        <v>1</v>
      </c>
      <c r="S10" s="15">
        <v>1</v>
      </c>
      <c r="T10" s="15">
        <v>1</v>
      </c>
      <c r="U10" s="15">
        <v>1</v>
      </c>
      <c r="V10" s="15">
        <v>1</v>
      </c>
    </row>
    <row r="11" spans="1:22" x14ac:dyDescent="0.25">
      <c r="A11" s="10">
        <v>3033</v>
      </c>
      <c r="B11" s="68" t="s">
        <v>144</v>
      </c>
      <c r="C11" s="55">
        <v>1</v>
      </c>
      <c r="D11" s="55">
        <v>1</v>
      </c>
      <c r="E11" s="55">
        <v>1</v>
      </c>
      <c r="F11" s="55">
        <v>1</v>
      </c>
      <c r="G11" s="55">
        <v>1</v>
      </c>
      <c r="H11" s="55">
        <v>1</v>
      </c>
      <c r="I11" s="55">
        <v>1</v>
      </c>
      <c r="J11" s="55">
        <v>1</v>
      </c>
      <c r="K11" s="22">
        <v>1</v>
      </c>
      <c r="L11" s="22">
        <v>1</v>
      </c>
      <c r="M11" s="15">
        <v>1</v>
      </c>
      <c r="N11" s="15">
        <v>1</v>
      </c>
      <c r="O11" s="15">
        <v>1</v>
      </c>
      <c r="P11" s="57">
        <v>1</v>
      </c>
      <c r="Q11" s="65">
        <v>1</v>
      </c>
      <c r="R11" s="55">
        <v>1</v>
      </c>
      <c r="S11" s="15">
        <v>1</v>
      </c>
      <c r="T11" s="15">
        <v>1</v>
      </c>
      <c r="U11" s="15">
        <v>1</v>
      </c>
      <c r="V11" s="15">
        <v>1</v>
      </c>
    </row>
    <row r="12" spans="1:22" x14ac:dyDescent="0.25">
      <c r="A12" s="10">
        <v>4106</v>
      </c>
      <c r="B12" s="68" t="s">
        <v>145</v>
      </c>
      <c r="C12" s="55">
        <v>1.016</v>
      </c>
      <c r="D12" s="55">
        <v>1.016</v>
      </c>
      <c r="E12" s="55">
        <v>1.016</v>
      </c>
      <c r="F12" s="55">
        <v>1.016</v>
      </c>
      <c r="G12" s="55">
        <v>1.016</v>
      </c>
      <c r="H12" s="55">
        <v>1.016</v>
      </c>
      <c r="I12" s="55">
        <v>1.012</v>
      </c>
      <c r="J12" s="55">
        <v>1.0089999999999999</v>
      </c>
      <c r="K12" s="22">
        <v>1.0069999999999999</v>
      </c>
      <c r="L12" s="22">
        <v>1.0069999999999999</v>
      </c>
      <c r="M12" s="15">
        <v>1.0129999999999999</v>
      </c>
      <c r="N12" s="15">
        <v>1.0089999999999999</v>
      </c>
      <c r="O12" s="15">
        <v>1.01</v>
      </c>
      <c r="P12" s="57">
        <v>1.0089999999999999</v>
      </c>
      <c r="Q12" s="65">
        <v>1.0089999999999999</v>
      </c>
      <c r="R12" s="55">
        <v>1.0089999999999999</v>
      </c>
      <c r="S12" s="15">
        <v>1.01</v>
      </c>
      <c r="T12" s="15">
        <v>1.01</v>
      </c>
      <c r="U12" s="15">
        <v>1.008</v>
      </c>
      <c r="V12" s="15">
        <v>1.0049999999999999</v>
      </c>
    </row>
    <row r="13" spans="1:22" x14ac:dyDescent="0.25">
      <c r="A13" s="10">
        <v>4109</v>
      </c>
      <c r="B13" s="68" t="s">
        <v>146</v>
      </c>
      <c r="C13" s="55">
        <v>1.016</v>
      </c>
      <c r="D13" s="55">
        <v>1.016</v>
      </c>
      <c r="E13" s="55">
        <v>1.016</v>
      </c>
      <c r="F13" s="55">
        <v>1.016</v>
      </c>
      <c r="G13" s="55">
        <v>1.016</v>
      </c>
      <c r="H13" s="55">
        <v>1.016</v>
      </c>
      <c r="I13" s="55">
        <v>1.012</v>
      </c>
      <c r="J13" s="55">
        <v>1.0089999999999999</v>
      </c>
      <c r="K13" s="22">
        <v>1.0069999999999999</v>
      </c>
      <c r="L13" s="22">
        <v>1.0069999999999999</v>
      </c>
      <c r="M13" s="15">
        <v>1.0129999999999999</v>
      </c>
      <c r="N13" s="15">
        <v>1.0089999999999999</v>
      </c>
      <c r="O13" s="15">
        <v>1.01</v>
      </c>
      <c r="P13" s="57">
        <v>1.0089999999999999</v>
      </c>
      <c r="Q13" s="65">
        <v>1.0089999999999999</v>
      </c>
      <c r="R13" s="55">
        <v>1.0089999999999999</v>
      </c>
      <c r="S13" s="15">
        <v>1.01</v>
      </c>
      <c r="T13" s="15">
        <v>1.01</v>
      </c>
      <c r="U13" s="15">
        <v>1.008</v>
      </c>
      <c r="V13" s="15">
        <v>1.0049999999999999</v>
      </c>
    </row>
    <row r="14" spans="1:22" x14ac:dyDescent="0.25">
      <c r="A14" s="10">
        <v>4110</v>
      </c>
      <c r="B14" s="68" t="s">
        <v>147</v>
      </c>
      <c r="C14" s="55">
        <v>1.016</v>
      </c>
      <c r="D14" s="55">
        <v>1.016</v>
      </c>
      <c r="E14" s="55">
        <v>1.016</v>
      </c>
      <c r="F14" s="55">
        <v>1.016</v>
      </c>
      <c r="G14" s="55">
        <v>1.016</v>
      </c>
      <c r="H14" s="55">
        <v>1.016</v>
      </c>
      <c r="I14" s="55">
        <v>1.012</v>
      </c>
      <c r="J14" s="55">
        <v>1.0089999999999999</v>
      </c>
      <c r="K14" s="22">
        <v>1.0069999999999999</v>
      </c>
      <c r="L14" s="22">
        <v>1.0069999999999999</v>
      </c>
      <c r="M14" s="15">
        <v>1.0129999999999999</v>
      </c>
      <c r="N14" s="15">
        <v>1.0089999999999999</v>
      </c>
      <c r="O14" s="15">
        <v>1.01</v>
      </c>
      <c r="P14" s="57">
        <v>1.0089999999999999</v>
      </c>
      <c r="Q14" s="65">
        <v>1.0089999999999999</v>
      </c>
      <c r="R14" s="55">
        <v>1.0089999999999999</v>
      </c>
      <c r="S14" s="15">
        <v>1.01</v>
      </c>
      <c r="T14" s="15">
        <v>1.01</v>
      </c>
      <c r="U14" s="15">
        <v>1.008</v>
      </c>
      <c r="V14" s="15">
        <v>1.0049999999999999</v>
      </c>
    </row>
    <row r="15" spans="1:22" x14ac:dyDescent="0.25">
      <c r="A15" s="10">
        <v>5120</v>
      </c>
      <c r="B15" s="68" t="s">
        <v>148</v>
      </c>
      <c r="C15" s="55">
        <v>1.0149999999999999</v>
      </c>
      <c r="D15" s="55">
        <v>1.0149999999999999</v>
      </c>
      <c r="E15" s="55">
        <v>1.0149999999999999</v>
      </c>
      <c r="F15" s="55">
        <v>1.0149999999999999</v>
      </c>
      <c r="G15" s="55">
        <v>1.0149999999999999</v>
      </c>
      <c r="H15" s="55">
        <v>1.0149999999999999</v>
      </c>
      <c r="I15" s="55">
        <v>1.012</v>
      </c>
      <c r="J15" s="55">
        <v>1.012</v>
      </c>
      <c r="K15" s="22">
        <v>1.0149999999999999</v>
      </c>
      <c r="L15" s="22">
        <v>1.014</v>
      </c>
      <c r="M15" s="15">
        <v>1.026</v>
      </c>
      <c r="N15" s="15">
        <v>1.0249999999999999</v>
      </c>
      <c r="O15" s="15">
        <v>1.0229999999999999</v>
      </c>
      <c r="P15" s="57">
        <v>1.0249999999999999</v>
      </c>
      <c r="Q15" s="65">
        <v>1.024</v>
      </c>
      <c r="R15" s="55">
        <v>1.024</v>
      </c>
      <c r="S15" s="15">
        <v>1.024</v>
      </c>
      <c r="T15" s="15">
        <v>1.0129999999999999</v>
      </c>
      <c r="U15" s="15">
        <v>1.01</v>
      </c>
      <c r="V15" s="15">
        <v>1.01</v>
      </c>
    </row>
    <row r="16" spans="1:22" x14ac:dyDescent="0.25">
      <c r="A16" s="10">
        <v>5121</v>
      </c>
      <c r="B16" s="68" t="s">
        <v>149</v>
      </c>
      <c r="C16" s="55">
        <v>1.0149999999999999</v>
      </c>
      <c r="D16" s="55">
        <v>1.0149999999999999</v>
      </c>
      <c r="E16" s="55">
        <v>1.0149999999999999</v>
      </c>
      <c r="F16" s="55">
        <v>1.0149999999999999</v>
      </c>
      <c r="G16" s="55">
        <v>1.0149999999999999</v>
      </c>
      <c r="H16" s="55">
        <v>1.0149999999999999</v>
      </c>
      <c r="I16" s="55">
        <v>1.012</v>
      </c>
      <c r="J16" s="55">
        <v>1.012</v>
      </c>
      <c r="K16" s="22">
        <v>1.0149999999999999</v>
      </c>
      <c r="L16" s="22">
        <v>1.014</v>
      </c>
      <c r="M16" s="15">
        <v>1.026</v>
      </c>
      <c r="N16" s="15">
        <v>1.0249999999999999</v>
      </c>
      <c r="O16" s="15">
        <v>1.0229999999999999</v>
      </c>
      <c r="P16" s="57">
        <v>1.0249999999999999</v>
      </c>
      <c r="Q16" s="65">
        <v>1.024</v>
      </c>
      <c r="R16" s="55">
        <v>1.024</v>
      </c>
      <c r="S16" s="15">
        <v>1.024</v>
      </c>
      <c r="T16" s="15">
        <v>1.0129999999999999</v>
      </c>
      <c r="U16" s="15">
        <v>1.01</v>
      </c>
      <c r="V16" s="15">
        <v>1.01</v>
      </c>
    </row>
    <row r="17" spans="1:22" x14ac:dyDescent="0.25">
      <c r="A17" s="10">
        <v>5122</v>
      </c>
      <c r="B17" s="68" t="s">
        <v>150</v>
      </c>
      <c r="C17" s="55">
        <v>1.0149999999999999</v>
      </c>
      <c r="D17" s="55">
        <v>1.0149999999999999</v>
      </c>
      <c r="E17" s="55">
        <v>1.0149999999999999</v>
      </c>
      <c r="F17" s="55">
        <v>1.0149999999999999</v>
      </c>
      <c r="G17" s="55">
        <v>1.0149999999999999</v>
      </c>
      <c r="H17" s="55">
        <v>1.0149999999999999</v>
      </c>
      <c r="I17" s="55">
        <v>1.012</v>
      </c>
      <c r="J17" s="55">
        <v>1.012</v>
      </c>
      <c r="K17" s="22">
        <v>1.0149999999999999</v>
      </c>
      <c r="L17" s="22">
        <v>1.014</v>
      </c>
      <c r="M17" s="15">
        <v>1.026</v>
      </c>
      <c r="N17" s="15">
        <v>1.0249999999999999</v>
      </c>
      <c r="O17" s="15">
        <v>1.0229999999999999</v>
      </c>
      <c r="P17" s="57">
        <v>1.0249999999999999</v>
      </c>
      <c r="Q17" s="65">
        <v>1.024</v>
      </c>
      <c r="R17" s="55">
        <v>1.024</v>
      </c>
      <c r="S17" s="15">
        <v>1.024</v>
      </c>
      <c r="T17" s="15">
        <v>1.0129999999999999</v>
      </c>
      <c r="U17" s="15">
        <v>1.01</v>
      </c>
      <c r="V17" s="15">
        <v>1.01</v>
      </c>
    </row>
    <row r="18" spans="1:22" x14ac:dyDescent="0.25">
      <c r="A18" s="10">
        <v>5123</v>
      </c>
      <c r="B18" s="68" t="s">
        <v>151</v>
      </c>
      <c r="C18" s="55">
        <v>1.0149999999999999</v>
      </c>
      <c r="D18" s="55">
        <v>1.0149999999999999</v>
      </c>
      <c r="E18" s="55">
        <v>1.0149999999999999</v>
      </c>
      <c r="F18" s="55">
        <v>1.0149999999999999</v>
      </c>
      <c r="G18" s="55">
        <v>1.0149999999999999</v>
      </c>
      <c r="H18" s="55">
        <v>1.0149999999999999</v>
      </c>
      <c r="I18" s="55">
        <v>1.012</v>
      </c>
      <c r="J18" s="55">
        <v>1.012</v>
      </c>
      <c r="K18" s="22">
        <v>1.0149999999999999</v>
      </c>
      <c r="L18" s="22">
        <v>1.014</v>
      </c>
      <c r="M18" s="15">
        <v>1.026</v>
      </c>
      <c r="N18" s="15">
        <v>1.0249999999999999</v>
      </c>
      <c r="O18" s="15">
        <v>1.0229999999999999</v>
      </c>
      <c r="P18" s="57">
        <v>1.0249999999999999</v>
      </c>
      <c r="Q18" s="65">
        <v>1.024</v>
      </c>
      <c r="R18" s="55">
        <v>1.024</v>
      </c>
      <c r="S18" s="15">
        <v>1.024</v>
      </c>
      <c r="T18" s="15">
        <v>1.0129999999999999</v>
      </c>
      <c r="U18" s="15">
        <v>1.01</v>
      </c>
      <c r="V18" s="15">
        <v>1.01</v>
      </c>
    </row>
    <row r="19" spans="1:22" x14ac:dyDescent="0.25">
      <c r="A19" s="10">
        <v>5124</v>
      </c>
      <c r="B19" s="68" t="s">
        <v>152</v>
      </c>
      <c r="C19" s="55">
        <v>1.0149999999999999</v>
      </c>
      <c r="D19" s="55">
        <v>1.0149999999999999</v>
      </c>
      <c r="E19" s="55">
        <v>1.0149999999999999</v>
      </c>
      <c r="F19" s="55">
        <v>1.0149999999999999</v>
      </c>
      <c r="G19" s="55">
        <v>1.0149999999999999</v>
      </c>
      <c r="H19" s="55">
        <v>1.0149999999999999</v>
      </c>
      <c r="I19" s="55">
        <v>1.012</v>
      </c>
      <c r="J19" s="55">
        <v>1.012</v>
      </c>
      <c r="K19" s="22">
        <v>1.0149999999999999</v>
      </c>
      <c r="L19" s="22">
        <v>1.014</v>
      </c>
      <c r="M19" s="15">
        <v>1.026</v>
      </c>
      <c r="N19" s="15">
        <v>1.0249999999999999</v>
      </c>
      <c r="O19" s="15">
        <v>1.0229999999999999</v>
      </c>
      <c r="P19" s="57">
        <v>1.0249999999999999</v>
      </c>
      <c r="Q19" s="65">
        <v>1.024</v>
      </c>
      <c r="R19" s="55">
        <v>1.024</v>
      </c>
      <c r="S19" s="15">
        <v>1.024</v>
      </c>
      <c r="T19" s="15">
        <v>1.0129999999999999</v>
      </c>
      <c r="U19" s="15">
        <v>1.01</v>
      </c>
      <c r="V19" s="15">
        <v>1.01</v>
      </c>
    </row>
    <row r="20" spans="1:22" x14ac:dyDescent="0.25">
      <c r="A20" s="10">
        <v>5127</v>
      </c>
      <c r="B20" s="68" t="s">
        <v>153</v>
      </c>
      <c r="C20" s="55">
        <v>1.0149999999999999</v>
      </c>
      <c r="D20" s="55">
        <v>1.0149999999999999</v>
      </c>
      <c r="E20" s="55">
        <v>1.0149999999999999</v>
      </c>
      <c r="F20" s="55">
        <v>1.0149999999999999</v>
      </c>
      <c r="G20" s="55">
        <v>1.0149999999999999</v>
      </c>
      <c r="H20" s="55">
        <v>1.0149999999999999</v>
      </c>
      <c r="I20" s="55">
        <v>1.012</v>
      </c>
      <c r="J20" s="55">
        <v>1.012</v>
      </c>
      <c r="K20" s="22">
        <v>1.0149999999999999</v>
      </c>
      <c r="L20" s="22">
        <v>1.014</v>
      </c>
      <c r="M20" s="15">
        <v>1.026</v>
      </c>
      <c r="N20" s="15">
        <v>1.0249999999999999</v>
      </c>
      <c r="O20" s="15">
        <v>1.0229999999999999</v>
      </c>
      <c r="P20" s="57">
        <v>1.0249999999999999</v>
      </c>
      <c r="Q20" s="65">
        <v>1.024</v>
      </c>
      <c r="R20" s="55">
        <v>1.024</v>
      </c>
      <c r="S20" s="15">
        <v>1.024</v>
      </c>
      <c r="T20" s="15">
        <v>1.0129999999999999</v>
      </c>
      <c r="U20" s="15">
        <v>1.01</v>
      </c>
      <c r="V20" s="15">
        <v>1.01</v>
      </c>
    </row>
    <row r="21" spans="1:22" x14ac:dyDescent="0.25">
      <c r="A21" s="10">
        <v>5128</v>
      </c>
      <c r="B21" s="68" t="s">
        <v>154</v>
      </c>
      <c r="C21" s="55">
        <v>1.0149999999999999</v>
      </c>
      <c r="D21" s="55">
        <v>1.0149999999999999</v>
      </c>
      <c r="E21" s="55">
        <v>1.0149999999999999</v>
      </c>
      <c r="F21" s="55">
        <v>1.0149999999999999</v>
      </c>
      <c r="G21" s="55">
        <v>1.0149999999999999</v>
      </c>
      <c r="H21" s="55">
        <v>1.0149999999999999</v>
      </c>
      <c r="I21" s="55">
        <v>1.012</v>
      </c>
      <c r="J21" s="55">
        <v>1.012</v>
      </c>
      <c r="K21" s="22">
        <v>1.0149999999999999</v>
      </c>
      <c r="L21" s="22">
        <v>1.014</v>
      </c>
      <c r="M21" s="15">
        <v>1.026</v>
      </c>
      <c r="N21" s="15">
        <v>1.0249999999999999</v>
      </c>
      <c r="O21" s="15">
        <v>1.0229999999999999</v>
      </c>
      <c r="P21" s="57">
        <v>1.0249999999999999</v>
      </c>
      <c r="Q21" s="65">
        <v>1.024</v>
      </c>
      <c r="R21" s="55">
        <v>1.024</v>
      </c>
      <c r="S21" s="15">
        <v>1.024</v>
      </c>
      <c r="T21" s="15">
        <v>1.0129999999999999</v>
      </c>
      <c r="U21" s="15">
        <v>1.01</v>
      </c>
      <c r="V21" s="15">
        <v>1.01</v>
      </c>
    </row>
    <row r="22" spans="1:22" x14ac:dyDescent="0.25">
      <c r="A22" s="10">
        <v>6101</v>
      </c>
      <c r="B22" s="68" t="s">
        <v>155</v>
      </c>
      <c r="C22" s="55">
        <v>1</v>
      </c>
      <c r="D22" s="55">
        <v>1</v>
      </c>
      <c r="E22" s="55">
        <v>1</v>
      </c>
      <c r="F22" s="55">
        <v>1</v>
      </c>
      <c r="G22" s="55">
        <v>1</v>
      </c>
      <c r="H22" s="55">
        <v>1</v>
      </c>
      <c r="I22" s="55">
        <v>1</v>
      </c>
      <c r="J22" s="55">
        <v>1</v>
      </c>
      <c r="K22" s="22">
        <v>1</v>
      </c>
      <c r="L22" s="22">
        <v>1</v>
      </c>
      <c r="M22" s="15">
        <v>1</v>
      </c>
      <c r="N22" s="15">
        <v>1</v>
      </c>
      <c r="O22" s="15">
        <v>1</v>
      </c>
      <c r="P22" s="57">
        <v>1</v>
      </c>
      <c r="Q22" s="65">
        <v>1</v>
      </c>
      <c r="R22" s="55">
        <v>1</v>
      </c>
      <c r="S22" s="15">
        <v>1</v>
      </c>
      <c r="T22" s="15">
        <v>1</v>
      </c>
      <c r="U22" s="15">
        <v>1</v>
      </c>
      <c r="V22" s="15">
        <v>1</v>
      </c>
    </row>
    <row r="23" spans="1:22" x14ac:dyDescent="0.25">
      <c r="A23" s="10">
        <v>6103</v>
      </c>
      <c r="B23" s="68" t="s">
        <v>156</v>
      </c>
      <c r="C23" s="55">
        <v>1</v>
      </c>
      <c r="D23" s="55">
        <v>1</v>
      </c>
      <c r="E23" s="55">
        <v>1</v>
      </c>
      <c r="F23" s="55">
        <v>1</v>
      </c>
      <c r="G23" s="55">
        <v>1</v>
      </c>
      <c r="H23" s="55">
        <v>1</v>
      </c>
      <c r="I23" s="55">
        <v>1</v>
      </c>
      <c r="J23" s="55">
        <v>1</v>
      </c>
      <c r="K23" s="22">
        <v>1</v>
      </c>
      <c r="L23" s="22">
        <v>1</v>
      </c>
      <c r="M23" s="15">
        <v>1</v>
      </c>
      <c r="N23" s="15">
        <v>1</v>
      </c>
      <c r="O23" s="15">
        <v>1</v>
      </c>
      <c r="P23" s="57">
        <v>1</v>
      </c>
      <c r="Q23" s="65">
        <v>1</v>
      </c>
      <c r="R23" s="55">
        <v>1</v>
      </c>
      <c r="S23" s="15">
        <v>1</v>
      </c>
      <c r="T23" s="15">
        <v>1</v>
      </c>
      <c r="U23" s="15">
        <v>1</v>
      </c>
      <c r="V23" s="15">
        <v>1</v>
      </c>
    </row>
    <row r="24" spans="1:22" x14ac:dyDescent="0.25">
      <c r="A24" s="10">
        <v>6104</v>
      </c>
      <c r="B24" s="68" t="s">
        <v>157</v>
      </c>
      <c r="C24" s="55">
        <v>1</v>
      </c>
      <c r="D24" s="55">
        <v>1</v>
      </c>
      <c r="E24" s="55">
        <v>1</v>
      </c>
      <c r="F24" s="55">
        <v>1</v>
      </c>
      <c r="G24" s="55">
        <v>1</v>
      </c>
      <c r="H24" s="55">
        <v>1</v>
      </c>
      <c r="I24" s="55">
        <v>1</v>
      </c>
      <c r="J24" s="55">
        <v>1</v>
      </c>
      <c r="K24" s="22">
        <v>1</v>
      </c>
      <c r="L24" s="22">
        <v>1</v>
      </c>
      <c r="M24" s="15">
        <v>1</v>
      </c>
      <c r="N24" s="15">
        <v>1</v>
      </c>
      <c r="O24" s="15">
        <v>1</v>
      </c>
      <c r="P24" s="57">
        <v>1</v>
      </c>
      <c r="Q24" s="65">
        <v>1</v>
      </c>
      <c r="R24" s="55">
        <v>1</v>
      </c>
      <c r="S24" s="15">
        <v>1</v>
      </c>
      <c r="T24" s="15">
        <v>1</v>
      </c>
      <c r="U24" s="15">
        <v>1</v>
      </c>
      <c r="V24" s="15">
        <v>1</v>
      </c>
    </row>
    <row r="25" spans="1:22" x14ac:dyDescent="0.25">
      <c r="A25" s="10">
        <v>7121</v>
      </c>
      <c r="B25" s="68" t="s">
        <v>158</v>
      </c>
      <c r="C25" s="55">
        <v>1.0900000000000001</v>
      </c>
      <c r="D25" s="55">
        <v>1.0900000000000001</v>
      </c>
      <c r="E25" s="55">
        <v>1.0900000000000001</v>
      </c>
      <c r="F25" s="55">
        <v>1.0900000000000001</v>
      </c>
      <c r="G25" s="55">
        <v>1.0900000000000001</v>
      </c>
      <c r="H25" s="55">
        <v>1.0900000000000001</v>
      </c>
      <c r="I25" s="55">
        <v>1.0820000000000001</v>
      </c>
      <c r="J25" s="55">
        <v>1.079</v>
      </c>
      <c r="K25" s="22">
        <v>1.079</v>
      </c>
      <c r="L25" s="22">
        <v>1.08</v>
      </c>
      <c r="M25" s="15">
        <v>1.0840000000000001</v>
      </c>
      <c r="N25" s="15">
        <v>1.081</v>
      </c>
      <c r="O25" s="15">
        <v>1.0840000000000001</v>
      </c>
      <c r="P25" s="57">
        <v>1.081</v>
      </c>
      <c r="Q25" s="65">
        <v>1.0780000000000001</v>
      </c>
      <c r="R25" s="55">
        <v>1.0780000000000001</v>
      </c>
      <c r="S25" s="15">
        <v>1.08</v>
      </c>
      <c r="T25" s="15">
        <v>1.0780000000000001</v>
      </c>
      <c r="U25" s="15">
        <v>1.0760000000000001</v>
      </c>
      <c r="V25" s="15">
        <v>1.075</v>
      </c>
    </row>
    <row r="26" spans="1:22" x14ac:dyDescent="0.25">
      <c r="A26" s="10">
        <v>7122</v>
      </c>
      <c r="B26" s="68" t="s">
        <v>159</v>
      </c>
      <c r="C26" s="55">
        <v>1.0900000000000001</v>
      </c>
      <c r="D26" s="55">
        <v>1.0900000000000001</v>
      </c>
      <c r="E26" s="55">
        <v>1.0900000000000001</v>
      </c>
      <c r="F26" s="55">
        <v>1.0900000000000001</v>
      </c>
      <c r="G26" s="55">
        <v>1.0900000000000001</v>
      </c>
      <c r="H26" s="55">
        <v>1.0900000000000001</v>
      </c>
      <c r="I26" s="55">
        <v>1.0820000000000001</v>
      </c>
      <c r="J26" s="55">
        <v>1.079</v>
      </c>
      <c r="K26" s="22">
        <v>1.079</v>
      </c>
      <c r="L26" s="22">
        <v>1.08</v>
      </c>
      <c r="M26" s="15">
        <v>1.0840000000000001</v>
      </c>
      <c r="N26" s="15">
        <v>1.081</v>
      </c>
      <c r="O26" s="15">
        <v>1.0840000000000001</v>
      </c>
      <c r="P26" s="57">
        <v>1.081</v>
      </c>
      <c r="Q26" s="65">
        <v>1.0780000000000001</v>
      </c>
      <c r="R26" s="55">
        <v>1.0780000000000001</v>
      </c>
      <c r="S26" s="15">
        <v>1.08</v>
      </c>
      <c r="T26" s="15">
        <v>1.0780000000000001</v>
      </c>
      <c r="U26" s="15">
        <v>1.0760000000000001</v>
      </c>
      <c r="V26" s="15">
        <v>1.075</v>
      </c>
    </row>
    <row r="27" spans="1:22" x14ac:dyDescent="0.25">
      <c r="A27" s="10">
        <v>7123</v>
      </c>
      <c r="B27" s="68" t="s">
        <v>160</v>
      </c>
      <c r="C27" s="55">
        <v>1.0900000000000001</v>
      </c>
      <c r="D27" s="55">
        <v>1.0900000000000001</v>
      </c>
      <c r="E27" s="55">
        <v>1.0900000000000001</v>
      </c>
      <c r="F27" s="55">
        <v>1.0900000000000001</v>
      </c>
      <c r="G27" s="55">
        <v>1.0900000000000001</v>
      </c>
      <c r="H27" s="55">
        <v>1.0900000000000001</v>
      </c>
      <c r="I27" s="55">
        <v>1.0820000000000001</v>
      </c>
      <c r="J27" s="55">
        <v>1.079</v>
      </c>
      <c r="K27" s="22">
        <v>1.079</v>
      </c>
      <c r="L27" s="22">
        <v>1.08</v>
      </c>
      <c r="M27" s="15">
        <v>1.0840000000000001</v>
      </c>
      <c r="N27" s="15">
        <v>1.081</v>
      </c>
      <c r="O27" s="15">
        <v>1.0840000000000001</v>
      </c>
      <c r="P27" s="57">
        <v>1.081</v>
      </c>
      <c r="Q27" s="65">
        <v>1.0780000000000001</v>
      </c>
      <c r="R27" s="55">
        <v>1.0780000000000001</v>
      </c>
      <c r="S27" s="15">
        <v>1.08</v>
      </c>
      <c r="T27" s="15">
        <v>1.0780000000000001</v>
      </c>
      <c r="U27" s="15">
        <v>1.0760000000000001</v>
      </c>
      <c r="V27" s="15">
        <v>1.075</v>
      </c>
    </row>
    <row r="28" spans="1:22" x14ac:dyDescent="0.25">
      <c r="A28" s="10">
        <v>7124</v>
      </c>
      <c r="B28" s="68" t="s">
        <v>161</v>
      </c>
      <c r="C28" s="55">
        <v>1.0900000000000001</v>
      </c>
      <c r="D28" s="55">
        <v>1.0900000000000001</v>
      </c>
      <c r="E28" s="55">
        <v>1.0900000000000001</v>
      </c>
      <c r="F28" s="55">
        <v>1.0900000000000001</v>
      </c>
      <c r="G28" s="55">
        <v>1.0900000000000001</v>
      </c>
      <c r="H28" s="55">
        <v>1.0900000000000001</v>
      </c>
      <c r="I28" s="55">
        <v>1.0820000000000001</v>
      </c>
      <c r="J28" s="55">
        <v>1.079</v>
      </c>
      <c r="K28" s="22">
        <v>1.079</v>
      </c>
      <c r="L28" s="22">
        <v>1.08</v>
      </c>
      <c r="M28" s="15">
        <v>1.0840000000000001</v>
      </c>
      <c r="N28" s="15">
        <v>1.081</v>
      </c>
      <c r="O28" s="15">
        <v>1.0840000000000001</v>
      </c>
      <c r="P28" s="57">
        <v>1.081</v>
      </c>
      <c r="Q28" s="65">
        <v>1.0780000000000001</v>
      </c>
      <c r="R28" s="55">
        <v>1.0780000000000001</v>
      </c>
      <c r="S28" s="15">
        <v>1.08</v>
      </c>
      <c r="T28" s="15">
        <v>1.0780000000000001</v>
      </c>
      <c r="U28" s="15">
        <v>1.0760000000000001</v>
      </c>
      <c r="V28" s="15">
        <v>1.075</v>
      </c>
    </row>
    <row r="29" spans="1:22" x14ac:dyDescent="0.25">
      <c r="A29" s="10">
        <v>7125</v>
      </c>
      <c r="B29" s="68" t="s">
        <v>162</v>
      </c>
      <c r="C29" s="55">
        <v>1.0900000000000001</v>
      </c>
      <c r="D29" s="55">
        <v>1.0900000000000001</v>
      </c>
      <c r="E29" s="55">
        <v>1.0900000000000001</v>
      </c>
      <c r="F29" s="55">
        <v>1.0900000000000001</v>
      </c>
      <c r="G29" s="55">
        <v>1.0900000000000001</v>
      </c>
      <c r="H29" s="55">
        <v>1.0900000000000001</v>
      </c>
      <c r="I29" s="55">
        <v>1.0820000000000001</v>
      </c>
      <c r="J29" s="55">
        <v>1.079</v>
      </c>
      <c r="K29" s="22">
        <v>1.079</v>
      </c>
      <c r="L29" s="22">
        <v>1.08</v>
      </c>
      <c r="M29" s="15">
        <v>1.0840000000000001</v>
      </c>
      <c r="N29" s="15">
        <v>1.081</v>
      </c>
      <c r="O29" s="15">
        <v>1.0840000000000001</v>
      </c>
      <c r="P29" s="57">
        <v>1.081</v>
      </c>
      <c r="Q29" s="65">
        <v>1.0780000000000001</v>
      </c>
      <c r="R29" s="55">
        <v>1.0780000000000001</v>
      </c>
      <c r="S29" s="15">
        <v>1.08</v>
      </c>
      <c r="T29" s="15">
        <v>1.0780000000000001</v>
      </c>
      <c r="U29" s="15">
        <v>1.0760000000000001</v>
      </c>
      <c r="V29" s="15">
        <v>1.075</v>
      </c>
    </row>
    <row r="30" spans="1:22" x14ac:dyDescent="0.25">
      <c r="A30" s="10">
        <v>7126</v>
      </c>
      <c r="B30" s="68" t="s">
        <v>163</v>
      </c>
      <c r="C30" s="55">
        <v>1.0900000000000001</v>
      </c>
      <c r="D30" s="55">
        <v>1.0900000000000001</v>
      </c>
      <c r="E30" s="55">
        <v>1.0900000000000001</v>
      </c>
      <c r="F30" s="55">
        <v>1.0900000000000001</v>
      </c>
      <c r="G30" s="55">
        <v>1.0900000000000001</v>
      </c>
      <c r="H30" s="55">
        <v>1.0900000000000001</v>
      </c>
      <c r="I30" s="55">
        <v>1.0820000000000001</v>
      </c>
      <c r="J30" s="55">
        <v>1.079</v>
      </c>
      <c r="K30" s="22">
        <v>1.079</v>
      </c>
      <c r="L30" s="22">
        <v>1.08</v>
      </c>
      <c r="M30" s="15">
        <v>1.0840000000000001</v>
      </c>
      <c r="N30" s="15">
        <v>1.081</v>
      </c>
      <c r="O30" s="15">
        <v>1.0840000000000001</v>
      </c>
      <c r="P30" s="57">
        <v>1.081</v>
      </c>
      <c r="Q30" s="65">
        <v>1.0780000000000001</v>
      </c>
      <c r="R30" s="55">
        <v>1.0780000000000001</v>
      </c>
      <c r="S30" s="15">
        <v>1.08</v>
      </c>
      <c r="T30" s="15">
        <v>1.0780000000000001</v>
      </c>
      <c r="U30" s="15">
        <v>1.0760000000000001</v>
      </c>
      <c r="V30" s="15">
        <v>1.075</v>
      </c>
    </row>
    <row r="31" spans="1:22" x14ac:dyDescent="0.25">
      <c r="A31" s="10">
        <v>7129</v>
      </c>
      <c r="B31" s="68" t="s">
        <v>164</v>
      </c>
      <c r="C31" s="55">
        <v>1.0900000000000001</v>
      </c>
      <c r="D31" s="55">
        <v>1.0900000000000001</v>
      </c>
      <c r="E31" s="55">
        <v>1.0900000000000001</v>
      </c>
      <c r="F31" s="55">
        <v>1.0900000000000001</v>
      </c>
      <c r="G31" s="55">
        <v>1.0900000000000001</v>
      </c>
      <c r="H31" s="55">
        <v>1.0900000000000001</v>
      </c>
      <c r="I31" s="55">
        <v>1.0820000000000001</v>
      </c>
      <c r="J31" s="55">
        <v>1.079</v>
      </c>
      <c r="K31" s="22">
        <v>1.079</v>
      </c>
      <c r="L31" s="22">
        <v>1.08</v>
      </c>
      <c r="M31" s="15">
        <v>1.0840000000000001</v>
      </c>
      <c r="N31" s="15">
        <v>1.081</v>
      </c>
      <c r="O31" s="15">
        <v>1.0840000000000001</v>
      </c>
      <c r="P31" s="57">
        <v>1.081</v>
      </c>
      <c r="Q31" s="65">
        <v>1.0780000000000001</v>
      </c>
      <c r="R31" s="55">
        <v>1.0780000000000001</v>
      </c>
      <c r="S31" s="15">
        <v>1.08</v>
      </c>
      <c r="T31" s="15">
        <v>1.0780000000000001</v>
      </c>
      <c r="U31" s="15">
        <v>1.0760000000000001</v>
      </c>
      <c r="V31" s="15">
        <v>1.075</v>
      </c>
    </row>
    <row r="32" spans="1:22" x14ac:dyDescent="0.25">
      <c r="A32" s="10">
        <v>8106</v>
      </c>
      <c r="B32" s="68" t="s">
        <v>165</v>
      </c>
      <c r="C32" s="55">
        <v>1</v>
      </c>
      <c r="D32" s="55">
        <v>1</v>
      </c>
      <c r="E32" s="55">
        <v>1</v>
      </c>
      <c r="F32" s="55">
        <v>1</v>
      </c>
      <c r="G32" s="55">
        <v>1</v>
      </c>
      <c r="H32" s="55">
        <v>1</v>
      </c>
      <c r="I32" s="55">
        <v>1</v>
      </c>
      <c r="J32" s="55">
        <v>1</v>
      </c>
      <c r="K32" s="22">
        <v>1</v>
      </c>
      <c r="L32" s="22">
        <v>1</v>
      </c>
      <c r="M32" s="15">
        <v>1</v>
      </c>
      <c r="N32" s="15">
        <v>1</v>
      </c>
      <c r="O32" s="15">
        <v>1</v>
      </c>
      <c r="P32" s="57">
        <v>1</v>
      </c>
      <c r="Q32" s="65">
        <v>1</v>
      </c>
      <c r="R32" s="55">
        <v>1</v>
      </c>
      <c r="S32" s="15">
        <v>1</v>
      </c>
      <c r="T32" s="15">
        <v>1</v>
      </c>
      <c r="U32" s="15">
        <v>1</v>
      </c>
      <c r="V32" s="15">
        <v>1</v>
      </c>
    </row>
    <row r="33" spans="1:22" x14ac:dyDescent="0.25">
      <c r="A33" s="10">
        <v>8107</v>
      </c>
      <c r="B33" s="68" t="s">
        <v>166</v>
      </c>
      <c r="C33" s="55">
        <v>1</v>
      </c>
      <c r="D33" s="55">
        <v>1</v>
      </c>
      <c r="E33" s="55">
        <v>1</v>
      </c>
      <c r="F33" s="55">
        <v>1</v>
      </c>
      <c r="G33" s="55">
        <v>1</v>
      </c>
      <c r="H33" s="55">
        <v>1</v>
      </c>
      <c r="I33" s="55">
        <v>1</v>
      </c>
      <c r="J33" s="55">
        <v>1</v>
      </c>
      <c r="K33" s="22">
        <v>1</v>
      </c>
      <c r="L33" s="22">
        <v>1</v>
      </c>
      <c r="M33" s="15">
        <v>1</v>
      </c>
      <c r="N33" s="15">
        <v>1</v>
      </c>
      <c r="O33" s="15">
        <v>1</v>
      </c>
      <c r="P33" s="57">
        <v>1</v>
      </c>
      <c r="Q33" s="65">
        <v>1</v>
      </c>
      <c r="R33" s="55">
        <v>1</v>
      </c>
      <c r="S33" s="15">
        <v>1</v>
      </c>
      <c r="T33" s="15">
        <v>1</v>
      </c>
      <c r="U33" s="15">
        <v>1</v>
      </c>
      <c r="V33" s="15">
        <v>1</v>
      </c>
    </row>
    <row r="34" spans="1:22" x14ac:dyDescent="0.25">
      <c r="A34" s="10">
        <v>8111</v>
      </c>
      <c r="B34" s="68" t="s">
        <v>167</v>
      </c>
      <c r="C34" s="55">
        <v>1</v>
      </c>
      <c r="D34" s="55">
        <v>1</v>
      </c>
      <c r="E34" s="55">
        <v>1</v>
      </c>
      <c r="F34" s="55">
        <v>1</v>
      </c>
      <c r="G34" s="55">
        <v>1</v>
      </c>
      <c r="H34" s="55">
        <v>1</v>
      </c>
      <c r="I34" s="55">
        <v>1</v>
      </c>
      <c r="J34" s="55">
        <v>1</v>
      </c>
      <c r="K34" s="22">
        <v>1</v>
      </c>
      <c r="L34" s="22">
        <v>1</v>
      </c>
      <c r="M34" s="15">
        <v>1</v>
      </c>
      <c r="N34" s="15">
        <v>1</v>
      </c>
      <c r="O34" s="15">
        <v>1</v>
      </c>
      <c r="P34" s="57">
        <v>1</v>
      </c>
      <c r="Q34" s="65">
        <v>1</v>
      </c>
      <c r="R34" s="55">
        <v>1</v>
      </c>
      <c r="S34" s="15">
        <v>1</v>
      </c>
      <c r="T34" s="15">
        <v>1</v>
      </c>
      <c r="U34" s="15">
        <v>1</v>
      </c>
      <c r="V34" s="15">
        <v>1</v>
      </c>
    </row>
    <row r="35" spans="1:22" x14ac:dyDescent="0.25">
      <c r="A35" s="10">
        <v>9077</v>
      </c>
      <c r="B35" s="68" t="s">
        <v>168</v>
      </c>
      <c r="C35" s="55">
        <v>1.0289999999999999</v>
      </c>
      <c r="D35" s="55">
        <v>1.0289999999999999</v>
      </c>
      <c r="E35" s="55">
        <v>1.0289999999999999</v>
      </c>
      <c r="F35" s="55">
        <v>1.0289999999999999</v>
      </c>
      <c r="G35" s="55">
        <v>1.0289999999999999</v>
      </c>
      <c r="H35" s="55">
        <v>1.0289999999999999</v>
      </c>
      <c r="I35" s="55">
        <v>1.026</v>
      </c>
      <c r="J35" s="55">
        <v>1.0249999999999999</v>
      </c>
      <c r="K35" s="22">
        <v>1.026</v>
      </c>
      <c r="L35" s="22">
        <v>1.0249999999999999</v>
      </c>
      <c r="M35" s="15">
        <v>1.026</v>
      </c>
      <c r="N35" s="15">
        <v>1.026</v>
      </c>
      <c r="O35" s="15">
        <v>1.0249999999999999</v>
      </c>
      <c r="P35" s="57">
        <v>1.0249999999999999</v>
      </c>
      <c r="Q35" s="65">
        <v>1.0229999999999999</v>
      </c>
      <c r="R35" s="55">
        <v>1.0229999999999999</v>
      </c>
      <c r="S35" s="15">
        <v>1.024</v>
      </c>
      <c r="T35" s="15">
        <v>1.024</v>
      </c>
      <c r="U35" s="15">
        <v>1.0229999999999999</v>
      </c>
      <c r="V35" s="15">
        <v>1.026</v>
      </c>
    </row>
    <row r="36" spans="1:22" x14ac:dyDescent="0.25">
      <c r="A36" s="10">
        <v>9078</v>
      </c>
      <c r="B36" s="68" t="s">
        <v>169</v>
      </c>
      <c r="C36" s="55">
        <v>1.0289999999999999</v>
      </c>
      <c r="D36" s="55">
        <v>1.0289999999999999</v>
      </c>
      <c r="E36" s="55">
        <v>1.0289999999999999</v>
      </c>
      <c r="F36" s="55">
        <v>1.0289999999999999</v>
      </c>
      <c r="G36" s="55">
        <v>1.0289999999999999</v>
      </c>
      <c r="H36" s="55">
        <v>1.0289999999999999</v>
      </c>
      <c r="I36" s="55">
        <v>1.026</v>
      </c>
      <c r="J36" s="55">
        <v>1.0249999999999999</v>
      </c>
      <c r="K36" s="22">
        <v>1.026</v>
      </c>
      <c r="L36" s="22">
        <v>1.0249999999999999</v>
      </c>
      <c r="M36" s="15">
        <v>1.026</v>
      </c>
      <c r="N36" s="15">
        <v>1.026</v>
      </c>
      <c r="O36" s="15">
        <v>1.0249999999999999</v>
      </c>
      <c r="P36" s="57">
        <v>1.0249999999999999</v>
      </c>
      <c r="Q36" s="65">
        <v>1.0229999999999999</v>
      </c>
      <c r="R36" s="55">
        <v>1.0229999999999999</v>
      </c>
      <c r="S36" s="15">
        <v>1.024</v>
      </c>
      <c r="T36" s="15">
        <v>1.024</v>
      </c>
      <c r="U36" s="15">
        <v>1.0229999999999999</v>
      </c>
      <c r="V36" s="15">
        <v>1.026</v>
      </c>
    </row>
    <row r="37" spans="1:22" x14ac:dyDescent="0.25">
      <c r="A37" s="10">
        <v>9079</v>
      </c>
      <c r="B37" s="68" t="s">
        <v>170</v>
      </c>
      <c r="C37" s="55">
        <v>1.0289999999999999</v>
      </c>
      <c r="D37" s="55">
        <v>1.0289999999999999</v>
      </c>
      <c r="E37" s="55">
        <v>1.0289999999999999</v>
      </c>
      <c r="F37" s="55">
        <v>1.0289999999999999</v>
      </c>
      <c r="G37" s="55">
        <v>1.0289999999999999</v>
      </c>
      <c r="H37" s="55">
        <v>1.0289999999999999</v>
      </c>
      <c r="I37" s="55">
        <v>1.026</v>
      </c>
      <c r="J37" s="55">
        <v>1.0249999999999999</v>
      </c>
      <c r="K37" s="22">
        <v>1.026</v>
      </c>
      <c r="L37" s="22">
        <v>1.0249999999999999</v>
      </c>
      <c r="M37" s="15">
        <v>1.026</v>
      </c>
      <c r="N37" s="15">
        <v>1.026</v>
      </c>
      <c r="O37" s="15">
        <v>1.0249999999999999</v>
      </c>
      <c r="P37" s="57">
        <v>1.0249999999999999</v>
      </c>
      <c r="Q37" s="65">
        <v>1.0229999999999999</v>
      </c>
      <c r="R37" s="55">
        <v>1.0229999999999999</v>
      </c>
      <c r="S37" s="15">
        <v>1.024</v>
      </c>
      <c r="T37" s="15">
        <v>1.024</v>
      </c>
      <c r="U37" s="15">
        <v>1.0229999999999999</v>
      </c>
      <c r="V37" s="15">
        <v>1.026</v>
      </c>
    </row>
    <row r="38" spans="1:22" x14ac:dyDescent="0.25">
      <c r="A38" s="10">
        <v>9080</v>
      </c>
      <c r="B38" s="68" t="s">
        <v>171</v>
      </c>
      <c r="C38" s="55">
        <v>1.0289999999999999</v>
      </c>
      <c r="D38" s="55">
        <v>1.0289999999999999</v>
      </c>
      <c r="E38" s="55">
        <v>1.0289999999999999</v>
      </c>
      <c r="F38" s="55">
        <v>1.0289999999999999</v>
      </c>
      <c r="G38" s="55">
        <v>1.0289999999999999</v>
      </c>
      <c r="H38" s="55">
        <v>1.0289999999999999</v>
      </c>
      <c r="I38" s="55">
        <v>1.026</v>
      </c>
      <c r="J38" s="55">
        <v>1.0249999999999999</v>
      </c>
      <c r="K38" s="22">
        <v>1.026</v>
      </c>
      <c r="L38" s="22">
        <v>1.0249999999999999</v>
      </c>
      <c r="M38" s="15">
        <v>1.026</v>
      </c>
      <c r="N38" s="15">
        <v>1.026</v>
      </c>
      <c r="O38" s="15">
        <v>1.0249999999999999</v>
      </c>
      <c r="P38" s="57">
        <v>1.0249999999999999</v>
      </c>
      <c r="Q38" s="65">
        <v>1.0229999999999999</v>
      </c>
      <c r="R38" s="55">
        <v>1.0229999999999999</v>
      </c>
      <c r="S38" s="15">
        <v>1.024</v>
      </c>
      <c r="T38" s="15">
        <v>1.024</v>
      </c>
      <c r="U38" s="15">
        <v>1.0229999999999999</v>
      </c>
      <c r="V38" s="15">
        <v>1.026</v>
      </c>
    </row>
    <row r="39" spans="1:22" x14ac:dyDescent="0.25">
      <c r="A39" s="10">
        <v>10087</v>
      </c>
      <c r="B39" s="68" t="s">
        <v>172</v>
      </c>
      <c r="C39" s="55">
        <v>1.0309999999999999</v>
      </c>
      <c r="D39" s="55">
        <v>1.0309999999999999</v>
      </c>
      <c r="E39" s="55">
        <v>1.0309999999999999</v>
      </c>
      <c r="F39" s="55">
        <v>1.0309999999999999</v>
      </c>
      <c r="G39" s="55">
        <v>1.0309999999999999</v>
      </c>
      <c r="H39" s="55">
        <v>1.0309999999999999</v>
      </c>
      <c r="I39" s="55">
        <v>1.03</v>
      </c>
      <c r="J39" s="55">
        <v>1.028</v>
      </c>
      <c r="K39" s="22">
        <v>1.0309999999999999</v>
      </c>
      <c r="L39" s="22">
        <v>1.0309999999999999</v>
      </c>
      <c r="M39" s="15">
        <v>1.034</v>
      </c>
      <c r="N39" s="15">
        <v>1.032</v>
      </c>
      <c r="O39" s="15">
        <v>1.0349999999999999</v>
      </c>
      <c r="P39" s="57">
        <v>1.036</v>
      </c>
      <c r="Q39" s="65">
        <v>1.034</v>
      </c>
      <c r="R39" s="55">
        <v>1.0329999999999999</v>
      </c>
      <c r="S39" s="15">
        <v>1.038</v>
      </c>
      <c r="T39" s="15">
        <v>1.042</v>
      </c>
      <c r="U39" s="15">
        <v>1.0389999999999999</v>
      </c>
      <c r="V39" s="15">
        <v>1.0349999999999999</v>
      </c>
    </row>
    <row r="40" spans="1:22" x14ac:dyDescent="0.25">
      <c r="A40" s="10">
        <v>10089</v>
      </c>
      <c r="B40" s="68" t="s">
        <v>173</v>
      </c>
      <c r="C40" s="55">
        <v>1.0309999999999999</v>
      </c>
      <c r="D40" s="55">
        <v>1.0309999999999999</v>
      </c>
      <c r="E40" s="55">
        <v>1.0309999999999999</v>
      </c>
      <c r="F40" s="55">
        <v>1.0309999999999999</v>
      </c>
      <c r="G40" s="55">
        <v>1.0309999999999999</v>
      </c>
      <c r="H40" s="55">
        <v>1.0309999999999999</v>
      </c>
      <c r="I40" s="55">
        <v>1.03</v>
      </c>
      <c r="J40" s="55">
        <v>1.028</v>
      </c>
      <c r="K40" s="22">
        <v>1.0309999999999999</v>
      </c>
      <c r="L40" s="22">
        <v>1.0309999999999999</v>
      </c>
      <c r="M40" s="15">
        <v>1.034</v>
      </c>
      <c r="N40" s="15">
        <v>1.032</v>
      </c>
      <c r="O40" s="15">
        <v>1.0349999999999999</v>
      </c>
      <c r="P40" s="57">
        <v>1.036</v>
      </c>
      <c r="Q40" s="65">
        <v>1.034</v>
      </c>
      <c r="R40" s="55">
        <v>1.0329999999999999</v>
      </c>
      <c r="S40" s="15">
        <v>1.038</v>
      </c>
      <c r="T40" s="15">
        <v>1.042</v>
      </c>
      <c r="U40" s="15">
        <v>1.0389999999999999</v>
      </c>
      <c r="V40" s="15">
        <v>1.0349999999999999</v>
      </c>
    </row>
    <row r="41" spans="1:22" x14ac:dyDescent="0.25">
      <c r="A41" s="10">
        <v>10090</v>
      </c>
      <c r="B41" s="68" t="s">
        <v>174</v>
      </c>
      <c r="C41" s="55">
        <v>1.0309999999999999</v>
      </c>
      <c r="D41" s="55">
        <v>1.0309999999999999</v>
      </c>
      <c r="E41" s="55">
        <v>1.0309999999999999</v>
      </c>
      <c r="F41" s="55">
        <v>1.0309999999999999</v>
      </c>
      <c r="G41" s="55">
        <v>1.0309999999999999</v>
      </c>
      <c r="H41" s="55">
        <v>1.0309999999999999</v>
      </c>
      <c r="I41" s="55">
        <v>1.03</v>
      </c>
      <c r="J41" s="55">
        <v>1.028</v>
      </c>
      <c r="K41" s="22">
        <v>1.0309999999999999</v>
      </c>
      <c r="L41" s="22">
        <v>1.0309999999999999</v>
      </c>
      <c r="M41" s="15">
        <v>1.034</v>
      </c>
      <c r="N41" s="15">
        <v>1.032</v>
      </c>
      <c r="O41" s="15">
        <v>1.0349999999999999</v>
      </c>
      <c r="P41" s="57">
        <v>1.036</v>
      </c>
      <c r="Q41" s="65">
        <v>1.034</v>
      </c>
      <c r="R41" s="55">
        <v>1.0329999999999999</v>
      </c>
      <c r="S41" s="15">
        <v>1.038</v>
      </c>
      <c r="T41" s="15">
        <v>1.042</v>
      </c>
      <c r="U41" s="15">
        <v>1.0389999999999999</v>
      </c>
      <c r="V41" s="15">
        <v>1.0349999999999999</v>
      </c>
    </row>
    <row r="42" spans="1:22" x14ac:dyDescent="0.25">
      <c r="A42" s="10">
        <v>10091</v>
      </c>
      <c r="B42" s="68" t="s">
        <v>175</v>
      </c>
      <c r="C42" s="55">
        <v>1.0309999999999999</v>
      </c>
      <c r="D42" s="55">
        <v>1.0309999999999999</v>
      </c>
      <c r="E42" s="55">
        <v>1.0309999999999999</v>
      </c>
      <c r="F42" s="55">
        <v>1.0309999999999999</v>
      </c>
      <c r="G42" s="55">
        <v>1.0309999999999999</v>
      </c>
      <c r="H42" s="55">
        <v>1.0309999999999999</v>
      </c>
      <c r="I42" s="55">
        <v>1.03</v>
      </c>
      <c r="J42" s="55">
        <v>1.028</v>
      </c>
      <c r="K42" s="22">
        <v>1.0309999999999999</v>
      </c>
      <c r="L42" s="22">
        <v>1.0309999999999999</v>
      </c>
      <c r="M42" s="15">
        <v>1.034</v>
      </c>
      <c r="N42" s="15">
        <v>1.032</v>
      </c>
      <c r="O42" s="15">
        <v>1.0349999999999999</v>
      </c>
      <c r="P42" s="57">
        <v>1.036</v>
      </c>
      <c r="Q42" s="65">
        <v>1.034</v>
      </c>
      <c r="R42" s="55">
        <v>1.0329999999999999</v>
      </c>
      <c r="S42" s="15">
        <v>1.038</v>
      </c>
      <c r="T42" s="15">
        <v>1.042</v>
      </c>
      <c r="U42" s="15">
        <v>1.0389999999999999</v>
      </c>
      <c r="V42" s="15">
        <v>1.0349999999999999</v>
      </c>
    </row>
    <row r="43" spans="1:22" x14ac:dyDescent="0.25">
      <c r="A43" s="10">
        <v>10092</v>
      </c>
      <c r="B43" s="68" t="s">
        <v>176</v>
      </c>
      <c r="C43" s="55">
        <v>1.0309999999999999</v>
      </c>
      <c r="D43" s="55">
        <v>1.0309999999999999</v>
      </c>
      <c r="E43" s="55">
        <v>1.0309999999999999</v>
      </c>
      <c r="F43" s="55">
        <v>1.0309999999999999</v>
      </c>
      <c r="G43" s="55">
        <v>1.0309999999999999</v>
      </c>
      <c r="H43" s="55">
        <v>1.0309999999999999</v>
      </c>
      <c r="I43" s="55">
        <v>1.03</v>
      </c>
      <c r="J43" s="55">
        <v>1.028</v>
      </c>
      <c r="K43" s="22">
        <v>1.0309999999999999</v>
      </c>
      <c r="L43" s="22">
        <v>1.0309999999999999</v>
      </c>
      <c r="M43" s="15">
        <v>1.034</v>
      </c>
      <c r="N43" s="15">
        <v>1.032</v>
      </c>
      <c r="O43" s="15">
        <v>1.0349999999999999</v>
      </c>
      <c r="P43" s="57">
        <v>1.036</v>
      </c>
      <c r="Q43" s="65">
        <v>1.034</v>
      </c>
      <c r="R43" s="55">
        <v>1.0329999999999999</v>
      </c>
      <c r="S43" s="15">
        <v>1.038</v>
      </c>
      <c r="T43" s="15">
        <v>1.042</v>
      </c>
      <c r="U43" s="15">
        <v>1.0389999999999999</v>
      </c>
      <c r="V43" s="15">
        <v>1.0349999999999999</v>
      </c>
    </row>
    <row r="44" spans="1:22" x14ac:dyDescent="0.25">
      <c r="A44" s="10">
        <v>10093</v>
      </c>
      <c r="B44" s="68" t="s">
        <v>177</v>
      </c>
      <c r="C44" s="55">
        <v>1.0309999999999999</v>
      </c>
      <c r="D44" s="55">
        <v>1.0309999999999999</v>
      </c>
      <c r="E44" s="55">
        <v>1.0309999999999999</v>
      </c>
      <c r="F44" s="55">
        <v>1.0309999999999999</v>
      </c>
      <c r="G44" s="55">
        <v>1.0309999999999999</v>
      </c>
      <c r="H44" s="55">
        <v>1.0309999999999999</v>
      </c>
      <c r="I44" s="55">
        <v>1.03</v>
      </c>
      <c r="J44" s="55">
        <v>1.028</v>
      </c>
      <c r="K44" s="22">
        <v>1.0309999999999999</v>
      </c>
      <c r="L44" s="22">
        <v>1.0309999999999999</v>
      </c>
      <c r="M44" s="15">
        <v>1.034</v>
      </c>
      <c r="N44" s="15">
        <v>1.032</v>
      </c>
      <c r="O44" s="15">
        <v>1.0349999999999999</v>
      </c>
      <c r="P44" s="57">
        <v>1.036</v>
      </c>
      <c r="Q44" s="65">
        <v>1.034</v>
      </c>
      <c r="R44" s="55">
        <v>1.0329999999999999</v>
      </c>
      <c r="S44" s="15">
        <v>1.038</v>
      </c>
      <c r="T44" s="15">
        <v>1.042</v>
      </c>
      <c r="U44" s="15">
        <v>1.0389999999999999</v>
      </c>
      <c r="V44" s="15">
        <v>1.0349999999999999</v>
      </c>
    </row>
    <row r="45" spans="1:22" x14ac:dyDescent="0.25">
      <c r="A45" s="10">
        <v>11076</v>
      </c>
      <c r="B45" s="68" t="s">
        <v>178</v>
      </c>
      <c r="C45" s="55">
        <v>1.036</v>
      </c>
      <c r="D45" s="55">
        <v>1.036</v>
      </c>
      <c r="E45" s="55">
        <v>1.036</v>
      </c>
      <c r="F45" s="55">
        <v>1.036</v>
      </c>
      <c r="G45" s="55">
        <v>1.0900000000000001</v>
      </c>
      <c r="H45" s="55">
        <v>1.0900000000000001</v>
      </c>
      <c r="I45" s="55">
        <v>1.0820000000000001</v>
      </c>
      <c r="J45" s="55">
        <v>1.079</v>
      </c>
      <c r="K45" s="22">
        <v>1.079</v>
      </c>
      <c r="L45" s="22">
        <v>1.08</v>
      </c>
      <c r="M45" s="15">
        <v>1.0840000000000001</v>
      </c>
      <c r="N45" s="15">
        <v>1.081</v>
      </c>
      <c r="O45" s="15">
        <v>1.0840000000000001</v>
      </c>
      <c r="P45" s="57">
        <v>1.081</v>
      </c>
      <c r="Q45" s="65">
        <v>1.0780000000000001</v>
      </c>
      <c r="R45" s="55">
        <v>1.0780000000000001</v>
      </c>
      <c r="S45" s="15">
        <v>1.08</v>
      </c>
      <c r="T45" s="15">
        <v>1.0780000000000001</v>
      </c>
      <c r="U45" s="15">
        <v>1.0760000000000001</v>
      </c>
      <c r="V45" s="15">
        <v>1.075</v>
      </c>
    </row>
    <row r="46" spans="1:22" x14ac:dyDescent="0.25">
      <c r="A46" s="10">
        <v>11078</v>
      </c>
      <c r="B46" s="68" t="s">
        <v>179</v>
      </c>
      <c r="C46" s="55">
        <v>1.036</v>
      </c>
      <c r="D46" s="55">
        <v>1.036</v>
      </c>
      <c r="E46" s="55">
        <v>1.036</v>
      </c>
      <c r="F46" s="55">
        <v>1.036</v>
      </c>
      <c r="G46" s="55">
        <v>1.036</v>
      </c>
      <c r="H46" s="55">
        <v>1.036</v>
      </c>
      <c r="I46" s="55">
        <v>1.03</v>
      </c>
      <c r="J46" s="55">
        <v>1.0309999999999999</v>
      </c>
      <c r="K46" s="22">
        <v>1.0349999999999999</v>
      </c>
      <c r="L46" s="22">
        <v>1.0369999999999999</v>
      </c>
      <c r="M46" s="15">
        <v>1.036</v>
      </c>
      <c r="N46" s="15">
        <v>1.0369999999999999</v>
      </c>
      <c r="O46" s="15">
        <v>1.0389999999999999</v>
      </c>
      <c r="P46" s="57">
        <v>1.0389999999999999</v>
      </c>
      <c r="Q46" s="65">
        <v>1.0409999999999999</v>
      </c>
      <c r="R46" s="55">
        <v>1.038</v>
      </c>
      <c r="S46" s="15">
        <v>1.0409999999999999</v>
      </c>
      <c r="T46" s="15">
        <v>1.04</v>
      </c>
      <c r="U46" s="15">
        <v>1.0389999999999999</v>
      </c>
      <c r="V46" s="15">
        <v>1.0389999999999999</v>
      </c>
    </row>
    <row r="47" spans="1:22" x14ac:dyDescent="0.25">
      <c r="A47" s="10">
        <v>11079</v>
      </c>
      <c r="B47" s="68" t="s">
        <v>180</v>
      </c>
      <c r="C47" s="55">
        <v>1.036</v>
      </c>
      <c r="D47" s="55">
        <v>1.036</v>
      </c>
      <c r="E47" s="55">
        <v>1.036</v>
      </c>
      <c r="F47" s="55">
        <v>1.036</v>
      </c>
      <c r="G47" s="55">
        <v>1.036</v>
      </c>
      <c r="H47" s="55">
        <v>1.036</v>
      </c>
      <c r="I47" s="55">
        <v>1.03</v>
      </c>
      <c r="J47" s="55">
        <v>1.0309999999999999</v>
      </c>
      <c r="K47" s="22">
        <v>1.0349999999999999</v>
      </c>
      <c r="L47" s="22">
        <v>1.0369999999999999</v>
      </c>
      <c r="M47" s="15">
        <v>1.036</v>
      </c>
      <c r="N47" s="15">
        <v>1.0369999999999999</v>
      </c>
      <c r="O47" s="15">
        <v>1.0389999999999999</v>
      </c>
      <c r="P47" s="57">
        <v>1.0389999999999999</v>
      </c>
      <c r="Q47" s="65">
        <v>1.0409999999999999</v>
      </c>
      <c r="R47" s="55">
        <v>1.038</v>
      </c>
      <c r="S47" s="15">
        <v>1.0409999999999999</v>
      </c>
      <c r="T47" s="15">
        <v>1.04</v>
      </c>
      <c r="U47" s="15">
        <v>1.0389999999999999</v>
      </c>
      <c r="V47" s="15">
        <v>1.0389999999999999</v>
      </c>
    </row>
    <row r="48" spans="1:22" x14ac:dyDescent="0.25">
      <c r="A48" s="10">
        <v>11082</v>
      </c>
      <c r="B48" s="68" t="s">
        <v>181</v>
      </c>
      <c r="C48" s="55">
        <v>1.036</v>
      </c>
      <c r="D48" s="55">
        <v>1.036</v>
      </c>
      <c r="E48" s="55">
        <v>1.036</v>
      </c>
      <c r="F48" s="55">
        <v>1.036</v>
      </c>
      <c r="G48" s="55">
        <v>1.036</v>
      </c>
      <c r="H48" s="55">
        <v>1.036</v>
      </c>
      <c r="I48" s="55">
        <v>1.03</v>
      </c>
      <c r="J48" s="55">
        <v>1.0309999999999999</v>
      </c>
      <c r="K48" s="22">
        <v>1.0349999999999999</v>
      </c>
      <c r="L48" s="22">
        <v>1.0369999999999999</v>
      </c>
      <c r="M48" s="15">
        <v>1.036</v>
      </c>
      <c r="N48" s="15">
        <v>1.0369999999999999</v>
      </c>
      <c r="O48" s="15">
        <v>1.0389999999999999</v>
      </c>
      <c r="P48" s="57">
        <v>1.0389999999999999</v>
      </c>
      <c r="Q48" s="65">
        <v>1.0409999999999999</v>
      </c>
      <c r="R48" s="55">
        <v>1.038</v>
      </c>
      <c r="S48" s="15">
        <v>1.0409999999999999</v>
      </c>
      <c r="T48" s="15">
        <v>1.04</v>
      </c>
      <c r="U48" s="15">
        <v>1.0389999999999999</v>
      </c>
      <c r="V48" s="15">
        <v>1.0389999999999999</v>
      </c>
    </row>
    <row r="49" spans="1:22" x14ac:dyDescent="0.25">
      <c r="A49" s="10">
        <v>12108</v>
      </c>
      <c r="B49" s="68" t="s">
        <v>182</v>
      </c>
      <c r="C49" s="55">
        <v>1.0209999999999999</v>
      </c>
      <c r="D49" s="55">
        <v>1.0209999999999999</v>
      </c>
      <c r="E49" s="55">
        <v>1.0209999999999999</v>
      </c>
      <c r="F49" s="55">
        <v>1.0209999999999999</v>
      </c>
      <c r="G49" s="55">
        <v>1.0209999999999999</v>
      </c>
      <c r="H49" s="55">
        <v>1.0209999999999999</v>
      </c>
      <c r="I49" s="55">
        <v>1.012</v>
      </c>
      <c r="J49" s="55">
        <v>1.012</v>
      </c>
      <c r="K49" s="22">
        <v>1.012</v>
      </c>
      <c r="L49" s="22">
        <v>1.0049999999999999</v>
      </c>
      <c r="M49" s="15">
        <v>1.01</v>
      </c>
      <c r="N49" s="15">
        <v>1.006</v>
      </c>
      <c r="O49" s="15">
        <v>1.006</v>
      </c>
      <c r="P49" s="57">
        <v>1.004</v>
      </c>
      <c r="Q49" s="65">
        <v>1.0049999999999999</v>
      </c>
      <c r="R49" s="55">
        <v>1.002</v>
      </c>
      <c r="S49" s="15">
        <v>1.004</v>
      </c>
      <c r="T49" s="15">
        <v>1.002</v>
      </c>
      <c r="U49" s="15">
        <v>1.002</v>
      </c>
      <c r="V49" s="15">
        <v>1.004</v>
      </c>
    </row>
    <row r="50" spans="1:22" x14ac:dyDescent="0.25">
      <c r="A50" s="10">
        <v>12109</v>
      </c>
      <c r="B50" s="68" t="s">
        <v>183</v>
      </c>
      <c r="C50" s="55">
        <v>1.0209999999999999</v>
      </c>
      <c r="D50" s="55">
        <v>1.0209999999999999</v>
      </c>
      <c r="E50" s="55">
        <v>1.0209999999999999</v>
      </c>
      <c r="F50" s="55">
        <v>1.0209999999999999</v>
      </c>
      <c r="G50" s="55">
        <v>1.0209999999999999</v>
      </c>
      <c r="H50" s="55">
        <v>1.0209999999999999</v>
      </c>
      <c r="I50" s="55">
        <v>1.012</v>
      </c>
      <c r="J50" s="55">
        <v>1.012</v>
      </c>
      <c r="K50" s="22">
        <v>1.012</v>
      </c>
      <c r="L50" s="22">
        <v>1.0049999999999999</v>
      </c>
      <c r="M50" s="15">
        <v>1.01</v>
      </c>
      <c r="N50" s="15">
        <v>1.006</v>
      </c>
      <c r="O50" s="15">
        <v>1.006</v>
      </c>
      <c r="P50" s="57">
        <v>1.004</v>
      </c>
      <c r="Q50" s="65">
        <v>1.0049999999999999</v>
      </c>
      <c r="R50" s="55">
        <v>1.002</v>
      </c>
      <c r="S50" s="15">
        <v>1.004</v>
      </c>
      <c r="T50" s="15">
        <v>1.002</v>
      </c>
      <c r="U50" s="15">
        <v>1.002</v>
      </c>
      <c r="V50" s="15">
        <v>1.004</v>
      </c>
    </row>
    <row r="51" spans="1:22" x14ac:dyDescent="0.25">
      <c r="A51" s="10">
        <v>12110</v>
      </c>
      <c r="B51" s="68" t="s">
        <v>184</v>
      </c>
      <c r="C51" s="55">
        <v>1.0209999999999999</v>
      </c>
      <c r="D51" s="55">
        <v>1.0209999999999999</v>
      </c>
      <c r="E51" s="55">
        <v>1.0209999999999999</v>
      </c>
      <c r="F51" s="55">
        <v>1.0209999999999999</v>
      </c>
      <c r="G51" s="55">
        <v>1.0209999999999999</v>
      </c>
      <c r="H51" s="55">
        <v>1.0209999999999999</v>
      </c>
      <c r="I51" s="55">
        <v>1.012</v>
      </c>
      <c r="J51" s="55">
        <v>1.012</v>
      </c>
      <c r="K51" s="22">
        <v>1.012</v>
      </c>
      <c r="L51" s="22">
        <v>1.0049999999999999</v>
      </c>
      <c r="M51" s="15">
        <v>1.01</v>
      </c>
      <c r="N51" s="15">
        <v>1.006</v>
      </c>
      <c r="O51" s="15">
        <v>1.006</v>
      </c>
      <c r="P51" s="57">
        <v>1.004</v>
      </c>
      <c r="Q51" s="65">
        <v>1.0049999999999999</v>
      </c>
      <c r="R51" s="55">
        <v>1.002</v>
      </c>
      <c r="S51" s="15">
        <v>1.004</v>
      </c>
      <c r="T51" s="15">
        <v>1.002</v>
      </c>
      <c r="U51" s="15">
        <v>1.002</v>
      </c>
      <c r="V51" s="15">
        <v>1.004</v>
      </c>
    </row>
    <row r="52" spans="1:22" x14ac:dyDescent="0.25">
      <c r="A52" s="10">
        <v>13054</v>
      </c>
      <c r="B52" s="68" t="s">
        <v>185</v>
      </c>
      <c r="C52" s="55">
        <v>1.0900000000000001</v>
      </c>
      <c r="D52" s="55">
        <v>1.0900000000000001</v>
      </c>
      <c r="E52" s="55">
        <v>1.0900000000000001</v>
      </c>
      <c r="F52" s="55">
        <v>1.0900000000000001</v>
      </c>
      <c r="G52" s="55">
        <v>1.0900000000000001</v>
      </c>
      <c r="H52" s="55">
        <v>1.0900000000000001</v>
      </c>
      <c r="I52" s="55">
        <v>1.0820000000000001</v>
      </c>
      <c r="J52" s="55">
        <v>1.079</v>
      </c>
      <c r="K52" s="22">
        <v>1.079</v>
      </c>
      <c r="L52" s="22">
        <v>1.08</v>
      </c>
      <c r="M52" s="15">
        <v>1.0840000000000001</v>
      </c>
      <c r="N52" s="15">
        <v>1.081</v>
      </c>
      <c r="O52" s="15">
        <v>1.0840000000000001</v>
      </c>
      <c r="P52" s="57">
        <v>1.081</v>
      </c>
      <c r="Q52" s="65">
        <v>1.0780000000000001</v>
      </c>
      <c r="R52" s="55">
        <v>1.0780000000000001</v>
      </c>
      <c r="S52" s="15">
        <v>1.08</v>
      </c>
      <c r="T52" s="15">
        <v>1.0780000000000001</v>
      </c>
      <c r="U52" s="15">
        <v>1.0760000000000001</v>
      </c>
      <c r="V52" s="15">
        <v>1.075</v>
      </c>
    </row>
    <row r="53" spans="1:22" x14ac:dyDescent="0.25">
      <c r="A53" s="10">
        <v>13055</v>
      </c>
      <c r="B53" s="68" t="s">
        <v>186</v>
      </c>
      <c r="C53" s="55">
        <v>1.0900000000000001</v>
      </c>
      <c r="D53" s="55">
        <v>1.0900000000000001</v>
      </c>
      <c r="E53" s="55">
        <v>1.0900000000000001</v>
      </c>
      <c r="F53" s="55">
        <v>1.0900000000000001</v>
      </c>
      <c r="G53" s="55">
        <v>1.0900000000000001</v>
      </c>
      <c r="H53" s="55">
        <v>1.0900000000000001</v>
      </c>
      <c r="I53" s="55">
        <v>1.0820000000000001</v>
      </c>
      <c r="J53" s="55">
        <v>1.079</v>
      </c>
      <c r="K53" s="22">
        <v>1.079</v>
      </c>
      <c r="L53" s="22">
        <v>1.08</v>
      </c>
      <c r="M53" s="15">
        <v>1.0840000000000001</v>
      </c>
      <c r="N53" s="15">
        <v>1.081</v>
      </c>
      <c r="O53" s="15">
        <v>1.0840000000000001</v>
      </c>
      <c r="P53" s="57">
        <v>1.081</v>
      </c>
      <c r="Q53" s="65">
        <v>1.0780000000000001</v>
      </c>
      <c r="R53" s="55">
        <v>1.0780000000000001</v>
      </c>
      <c r="S53" s="15">
        <v>1.08</v>
      </c>
      <c r="T53" s="15">
        <v>1.0780000000000001</v>
      </c>
      <c r="U53" s="15">
        <v>1.0760000000000001</v>
      </c>
      <c r="V53" s="15">
        <v>1.075</v>
      </c>
    </row>
    <row r="54" spans="1:22" x14ac:dyDescent="0.25">
      <c r="A54" s="10">
        <v>13057</v>
      </c>
      <c r="B54" s="68" t="s">
        <v>187</v>
      </c>
      <c r="C54" s="55">
        <v>1.0900000000000001</v>
      </c>
      <c r="D54" s="55">
        <v>1.0900000000000001</v>
      </c>
      <c r="E54" s="55">
        <v>1.0900000000000001</v>
      </c>
      <c r="F54" s="55">
        <v>1.0900000000000001</v>
      </c>
      <c r="G54" s="55">
        <v>1.0900000000000001</v>
      </c>
      <c r="H54" s="55">
        <v>1.0900000000000001</v>
      </c>
      <c r="I54" s="55">
        <v>1.0820000000000001</v>
      </c>
      <c r="J54" s="55">
        <v>1.079</v>
      </c>
      <c r="K54" s="22">
        <v>1.079</v>
      </c>
      <c r="L54" s="22">
        <v>1.08</v>
      </c>
      <c r="M54" s="15">
        <v>1.0840000000000001</v>
      </c>
      <c r="N54" s="15">
        <v>1.081</v>
      </c>
      <c r="O54" s="15">
        <v>1.0840000000000001</v>
      </c>
      <c r="P54" s="57">
        <v>1.081</v>
      </c>
      <c r="Q54" s="65">
        <v>1.0780000000000001</v>
      </c>
      <c r="R54" s="55">
        <v>1.0780000000000001</v>
      </c>
      <c r="S54" s="15">
        <v>1.08</v>
      </c>
      <c r="T54" s="15">
        <v>1.0780000000000001</v>
      </c>
      <c r="U54" s="15">
        <v>1.0760000000000001</v>
      </c>
      <c r="V54" s="15">
        <v>1.075</v>
      </c>
    </row>
    <row r="55" spans="1:22" x14ac:dyDescent="0.25">
      <c r="A55" s="10">
        <v>13058</v>
      </c>
      <c r="B55" s="68" t="s">
        <v>188</v>
      </c>
      <c r="C55" s="55">
        <v>1.0900000000000001</v>
      </c>
      <c r="D55" s="55">
        <v>1.0900000000000001</v>
      </c>
      <c r="E55" s="55">
        <v>1.0900000000000001</v>
      </c>
      <c r="F55" s="55">
        <v>1.0900000000000001</v>
      </c>
      <c r="G55" s="55">
        <v>1.0900000000000001</v>
      </c>
      <c r="H55" s="55">
        <v>1.0900000000000001</v>
      </c>
      <c r="I55" s="55">
        <v>1.0820000000000001</v>
      </c>
      <c r="J55" s="55">
        <v>1.079</v>
      </c>
      <c r="K55" s="22">
        <v>1.079</v>
      </c>
      <c r="L55" s="22">
        <v>1.08</v>
      </c>
      <c r="M55" s="15">
        <v>1.0840000000000001</v>
      </c>
      <c r="N55" s="15">
        <v>1.081</v>
      </c>
      <c r="O55" s="15">
        <v>1.0840000000000001</v>
      </c>
      <c r="P55" s="57">
        <v>1.081</v>
      </c>
      <c r="Q55" s="65">
        <v>1.0780000000000001</v>
      </c>
      <c r="R55" s="55">
        <v>1.0780000000000001</v>
      </c>
      <c r="S55" s="15">
        <v>1.08</v>
      </c>
      <c r="T55" s="15">
        <v>1.0780000000000001</v>
      </c>
      <c r="U55" s="15">
        <v>1.0760000000000001</v>
      </c>
      <c r="V55" s="15">
        <v>1.075</v>
      </c>
    </row>
    <row r="56" spans="1:22" x14ac:dyDescent="0.25">
      <c r="A56" s="10">
        <v>13059</v>
      </c>
      <c r="B56" s="68" t="s">
        <v>189</v>
      </c>
      <c r="C56" s="55">
        <v>1.0900000000000001</v>
      </c>
      <c r="D56" s="55">
        <v>1.0900000000000001</v>
      </c>
      <c r="E56" s="55">
        <v>1.0900000000000001</v>
      </c>
      <c r="F56" s="55">
        <v>1.0900000000000001</v>
      </c>
      <c r="G56" s="55">
        <v>1.0900000000000001</v>
      </c>
      <c r="H56" s="55">
        <v>1.0900000000000001</v>
      </c>
      <c r="I56" s="55">
        <v>1.0820000000000001</v>
      </c>
      <c r="J56" s="55">
        <v>1.079</v>
      </c>
      <c r="K56" s="22">
        <v>1.079</v>
      </c>
      <c r="L56" s="22">
        <v>1.08</v>
      </c>
      <c r="M56" s="15">
        <v>1.0840000000000001</v>
      </c>
      <c r="N56" s="15">
        <v>1.081</v>
      </c>
      <c r="O56" s="15">
        <v>1.0840000000000001</v>
      </c>
      <c r="P56" s="57">
        <v>1.081</v>
      </c>
      <c r="Q56" s="65">
        <v>1.0780000000000001</v>
      </c>
      <c r="R56" s="55">
        <v>1.0780000000000001</v>
      </c>
      <c r="S56" s="15">
        <v>1.08</v>
      </c>
      <c r="T56" s="15">
        <v>1.0780000000000001</v>
      </c>
      <c r="U56" s="15">
        <v>1.0760000000000001</v>
      </c>
      <c r="V56" s="15">
        <v>1.075</v>
      </c>
    </row>
    <row r="57" spans="1:22" x14ac:dyDescent="0.25">
      <c r="A57" s="10">
        <v>13060</v>
      </c>
      <c r="B57" s="68" t="s">
        <v>190</v>
      </c>
      <c r="C57" s="55">
        <v>1.0900000000000001</v>
      </c>
      <c r="D57" s="55">
        <v>1.0900000000000001</v>
      </c>
      <c r="E57" s="55">
        <v>1.0900000000000001</v>
      </c>
      <c r="F57" s="55">
        <v>1.0900000000000001</v>
      </c>
      <c r="G57" s="55">
        <v>1.0900000000000001</v>
      </c>
      <c r="H57" s="55">
        <v>1.0900000000000001</v>
      </c>
      <c r="I57" s="55">
        <v>1.0820000000000001</v>
      </c>
      <c r="J57" s="55">
        <v>1.079</v>
      </c>
      <c r="K57" s="22">
        <v>1.079</v>
      </c>
      <c r="L57" s="22">
        <v>1.08</v>
      </c>
      <c r="M57" s="15">
        <v>1.0840000000000001</v>
      </c>
      <c r="N57" s="15">
        <v>1.081</v>
      </c>
      <c r="O57" s="15">
        <v>1.0840000000000001</v>
      </c>
      <c r="P57" s="57">
        <v>1.081</v>
      </c>
      <c r="Q57" s="65">
        <v>1.0780000000000001</v>
      </c>
      <c r="R57" s="55">
        <v>1.0780000000000001</v>
      </c>
      <c r="S57" s="15">
        <v>1.08</v>
      </c>
      <c r="T57" s="15">
        <v>1.0780000000000001</v>
      </c>
      <c r="U57" s="15">
        <v>1.0760000000000001</v>
      </c>
      <c r="V57" s="15">
        <v>1.075</v>
      </c>
    </row>
    <row r="58" spans="1:22" x14ac:dyDescent="0.25">
      <c r="A58" s="10">
        <v>13061</v>
      </c>
      <c r="B58" s="68" t="s">
        <v>191</v>
      </c>
      <c r="C58" s="55">
        <v>1.0900000000000001</v>
      </c>
      <c r="D58" s="55">
        <v>1.0900000000000001</v>
      </c>
      <c r="E58" s="55">
        <v>1.0900000000000001</v>
      </c>
      <c r="F58" s="55">
        <v>1.0900000000000001</v>
      </c>
      <c r="G58" s="55">
        <v>1.0900000000000001</v>
      </c>
      <c r="H58" s="55">
        <v>1.0900000000000001</v>
      </c>
      <c r="I58" s="55">
        <v>1.0820000000000001</v>
      </c>
      <c r="J58" s="55">
        <v>1.079</v>
      </c>
      <c r="K58" s="22">
        <v>1.079</v>
      </c>
      <c r="L58" s="22">
        <v>1.08</v>
      </c>
      <c r="M58" s="15">
        <v>1.0840000000000001</v>
      </c>
      <c r="N58" s="15">
        <v>1.081</v>
      </c>
      <c r="O58" s="15">
        <v>1.0840000000000001</v>
      </c>
      <c r="P58" s="57">
        <v>1.081</v>
      </c>
      <c r="Q58" s="65">
        <v>1.0780000000000001</v>
      </c>
      <c r="R58" s="55">
        <v>1.0780000000000001</v>
      </c>
      <c r="S58" s="15">
        <v>1.08</v>
      </c>
      <c r="T58" s="15">
        <v>1.0780000000000001</v>
      </c>
      <c r="U58" s="15">
        <v>1.0760000000000001</v>
      </c>
      <c r="V58" s="15">
        <v>1.075</v>
      </c>
    </row>
    <row r="59" spans="1:22" x14ac:dyDescent="0.25">
      <c r="A59" s="10">
        <v>13062</v>
      </c>
      <c r="B59" s="68" t="s">
        <v>192</v>
      </c>
      <c r="C59" s="55">
        <v>1.0900000000000001</v>
      </c>
      <c r="D59" s="55">
        <v>1.0900000000000001</v>
      </c>
      <c r="E59" s="55">
        <v>1.0900000000000001</v>
      </c>
      <c r="F59" s="55">
        <v>1.0900000000000001</v>
      </c>
      <c r="G59" s="55">
        <v>1.0900000000000001</v>
      </c>
      <c r="H59" s="55">
        <v>1.0900000000000001</v>
      </c>
      <c r="I59" s="55">
        <v>1.0820000000000001</v>
      </c>
      <c r="J59" s="55">
        <v>1.079</v>
      </c>
      <c r="K59" s="22">
        <v>1.079</v>
      </c>
      <c r="L59" s="22">
        <v>1.08</v>
      </c>
      <c r="M59" s="15">
        <v>1.0840000000000001</v>
      </c>
      <c r="N59" s="15">
        <v>1.081</v>
      </c>
      <c r="O59" s="15">
        <v>1.0840000000000001</v>
      </c>
      <c r="P59" s="57">
        <v>1.081</v>
      </c>
      <c r="Q59" s="65">
        <v>1.0780000000000001</v>
      </c>
      <c r="R59" s="55">
        <v>1.0780000000000001</v>
      </c>
      <c r="S59" s="15">
        <v>1.08</v>
      </c>
      <c r="T59" s="15">
        <v>1.0780000000000001</v>
      </c>
      <c r="U59" s="15">
        <v>1.0760000000000001</v>
      </c>
      <c r="V59" s="15">
        <v>1.075</v>
      </c>
    </row>
    <row r="60" spans="1:22" x14ac:dyDescent="0.25">
      <c r="A60" s="10">
        <v>14126</v>
      </c>
      <c r="B60" s="68" t="s">
        <v>193</v>
      </c>
      <c r="C60" s="55">
        <v>1.038</v>
      </c>
      <c r="D60" s="55">
        <v>1.038</v>
      </c>
      <c r="E60" s="55">
        <v>1.038</v>
      </c>
      <c r="F60" s="55">
        <v>1.038</v>
      </c>
      <c r="G60" s="55">
        <v>1.038</v>
      </c>
      <c r="H60" s="55">
        <v>1.038</v>
      </c>
      <c r="I60" s="55">
        <v>1.034</v>
      </c>
      <c r="J60" s="55">
        <v>1.032</v>
      </c>
      <c r="K60" s="22">
        <v>1.0329999999999999</v>
      </c>
      <c r="L60" s="22">
        <v>1.03</v>
      </c>
      <c r="M60" s="15">
        <v>1.036</v>
      </c>
      <c r="N60" s="15">
        <v>1.0329999999999999</v>
      </c>
      <c r="O60" s="15">
        <v>1.0329999999999999</v>
      </c>
      <c r="P60" s="57">
        <v>1.0329999999999999</v>
      </c>
      <c r="Q60" s="65">
        <v>1.0309999999999999</v>
      </c>
      <c r="R60" s="55">
        <v>1.03</v>
      </c>
      <c r="S60" s="15">
        <v>1.0309999999999999</v>
      </c>
      <c r="T60" s="15">
        <v>1.032</v>
      </c>
      <c r="U60" s="15">
        <v>1.0269999999999999</v>
      </c>
      <c r="V60" s="15">
        <v>1.0289999999999999</v>
      </c>
    </row>
    <row r="61" spans="1:22" x14ac:dyDescent="0.25">
      <c r="A61" s="10">
        <v>14127</v>
      </c>
      <c r="B61" s="68" t="s">
        <v>194</v>
      </c>
      <c r="C61" s="55">
        <v>1.038</v>
      </c>
      <c r="D61" s="55">
        <v>1.038</v>
      </c>
      <c r="E61" s="55">
        <v>1.038</v>
      </c>
      <c r="F61" s="55">
        <v>1.038</v>
      </c>
      <c r="G61" s="55">
        <v>1.038</v>
      </c>
      <c r="H61" s="55">
        <v>1.038</v>
      </c>
      <c r="I61" s="55">
        <v>1.034</v>
      </c>
      <c r="J61" s="55">
        <v>1.032</v>
      </c>
      <c r="K61" s="22">
        <v>1.0329999999999999</v>
      </c>
      <c r="L61" s="22">
        <v>1.03</v>
      </c>
      <c r="M61" s="15">
        <v>1.036</v>
      </c>
      <c r="N61" s="15">
        <v>1.0329999999999999</v>
      </c>
      <c r="O61" s="15">
        <v>1.0329999999999999</v>
      </c>
      <c r="P61" s="57">
        <v>1.0329999999999999</v>
      </c>
      <c r="Q61" s="65">
        <v>1.0309999999999999</v>
      </c>
      <c r="R61" s="55">
        <v>1.03</v>
      </c>
      <c r="S61" s="15">
        <v>1.0309999999999999</v>
      </c>
      <c r="T61" s="15">
        <v>1.032</v>
      </c>
      <c r="U61" s="15">
        <v>1.0269999999999999</v>
      </c>
      <c r="V61" s="15">
        <v>1.0289999999999999</v>
      </c>
    </row>
    <row r="62" spans="1:22" x14ac:dyDescent="0.25">
      <c r="A62" s="10">
        <v>14129</v>
      </c>
      <c r="B62" s="68" t="s">
        <v>195</v>
      </c>
      <c r="C62" s="55">
        <v>1.038</v>
      </c>
      <c r="D62" s="55">
        <v>1.038</v>
      </c>
      <c r="E62" s="55">
        <v>1.038</v>
      </c>
      <c r="F62" s="55">
        <v>1.038</v>
      </c>
      <c r="G62" s="55">
        <v>1.038</v>
      </c>
      <c r="H62" s="55">
        <v>1.038</v>
      </c>
      <c r="I62" s="55">
        <v>1.034</v>
      </c>
      <c r="J62" s="55">
        <v>1.032</v>
      </c>
      <c r="K62" s="22">
        <v>1.0329999999999999</v>
      </c>
      <c r="L62" s="22">
        <v>1.03</v>
      </c>
      <c r="M62" s="15">
        <v>1.036</v>
      </c>
      <c r="N62" s="15">
        <v>1.0329999999999999</v>
      </c>
      <c r="O62" s="15">
        <v>1.0329999999999999</v>
      </c>
      <c r="P62" s="57">
        <v>1.0329999999999999</v>
      </c>
      <c r="Q62" s="65">
        <v>1.0309999999999999</v>
      </c>
      <c r="R62" s="55">
        <v>1.03</v>
      </c>
      <c r="S62" s="15">
        <v>1.0309999999999999</v>
      </c>
      <c r="T62" s="15">
        <v>1.032</v>
      </c>
      <c r="U62" s="15">
        <v>1.0269999999999999</v>
      </c>
      <c r="V62" s="15">
        <v>1.0289999999999999</v>
      </c>
    </row>
    <row r="63" spans="1:22" x14ac:dyDescent="0.25">
      <c r="A63" s="10">
        <v>14130</v>
      </c>
      <c r="B63" s="68" t="s">
        <v>196</v>
      </c>
      <c r="C63" s="55">
        <v>1.038</v>
      </c>
      <c r="D63" s="55">
        <v>1.038</v>
      </c>
      <c r="E63" s="55">
        <v>1.038</v>
      </c>
      <c r="F63" s="55">
        <v>1.038</v>
      </c>
      <c r="G63" s="55">
        <v>1.038</v>
      </c>
      <c r="H63" s="55">
        <v>1.038</v>
      </c>
      <c r="I63" s="55">
        <v>1.034</v>
      </c>
      <c r="J63" s="55">
        <v>1.032</v>
      </c>
      <c r="K63" s="22">
        <v>1.0329999999999999</v>
      </c>
      <c r="L63" s="22">
        <v>1.03</v>
      </c>
      <c r="M63" s="15">
        <v>1.036</v>
      </c>
      <c r="N63" s="15">
        <v>1.0329999999999999</v>
      </c>
      <c r="O63" s="15">
        <v>1.0329999999999999</v>
      </c>
      <c r="P63" s="57">
        <v>1.0329999999999999</v>
      </c>
      <c r="Q63" s="65">
        <v>1.0309999999999999</v>
      </c>
      <c r="R63" s="55">
        <v>1.03</v>
      </c>
      <c r="S63" s="15">
        <v>1.0309999999999999</v>
      </c>
      <c r="T63" s="15">
        <v>1.032</v>
      </c>
      <c r="U63" s="15">
        <v>1.0269999999999999</v>
      </c>
      <c r="V63" s="15">
        <v>1.0289999999999999</v>
      </c>
    </row>
    <row r="64" spans="1:22" x14ac:dyDescent="0.25">
      <c r="A64" s="10">
        <v>15001</v>
      </c>
      <c r="B64" s="68" t="s">
        <v>197</v>
      </c>
      <c r="C64" s="55">
        <v>1.002</v>
      </c>
      <c r="D64" s="55">
        <v>1.002</v>
      </c>
      <c r="E64" s="55">
        <v>1.002</v>
      </c>
      <c r="F64" s="55">
        <v>1.002</v>
      </c>
      <c r="G64" s="55">
        <v>1.002</v>
      </c>
      <c r="H64" s="55">
        <v>1.002</v>
      </c>
      <c r="I64" s="55">
        <v>1</v>
      </c>
      <c r="J64" s="55">
        <v>1</v>
      </c>
      <c r="K64" s="22">
        <v>1</v>
      </c>
      <c r="L64" s="22">
        <v>1</v>
      </c>
      <c r="M64" s="15">
        <v>1</v>
      </c>
      <c r="N64" s="15">
        <v>1</v>
      </c>
      <c r="O64" s="15">
        <v>1</v>
      </c>
      <c r="P64" s="57">
        <v>1</v>
      </c>
      <c r="Q64" s="65">
        <v>1</v>
      </c>
      <c r="R64" s="55">
        <v>1</v>
      </c>
      <c r="S64" s="15">
        <v>1.002</v>
      </c>
      <c r="T64" s="15">
        <v>1.0029999999999999</v>
      </c>
      <c r="U64" s="15">
        <v>1.008</v>
      </c>
      <c r="V64" s="15">
        <v>1.008</v>
      </c>
    </row>
    <row r="65" spans="1:22" x14ac:dyDescent="0.25">
      <c r="A65" s="10">
        <v>15002</v>
      </c>
      <c r="B65" s="68" t="s">
        <v>198</v>
      </c>
      <c r="C65" s="55">
        <v>1.002</v>
      </c>
      <c r="D65" s="55">
        <v>1.002</v>
      </c>
      <c r="E65" s="55">
        <v>1.002</v>
      </c>
      <c r="F65" s="55">
        <v>1.002</v>
      </c>
      <c r="G65" s="55">
        <v>1.002</v>
      </c>
      <c r="H65" s="55">
        <v>1.002</v>
      </c>
      <c r="I65" s="55">
        <v>1</v>
      </c>
      <c r="J65" s="55">
        <v>1</v>
      </c>
      <c r="K65" s="22">
        <v>1</v>
      </c>
      <c r="L65" s="22">
        <v>1</v>
      </c>
      <c r="M65" s="15">
        <v>1</v>
      </c>
      <c r="N65" s="15">
        <v>1</v>
      </c>
      <c r="O65" s="15">
        <v>1</v>
      </c>
      <c r="P65" s="57">
        <v>1</v>
      </c>
      <c r="Q65" s="65">
        <v>1</v>
      </c>
      <c r="R65" s="55">
        <v>1</v>
      </c>
      <c r="S65" s="15">
        <v>1.002</v>
      </c>
      <c r="T65" s="15">
        <v>1.0029999999999999</v>
      </c>
      <c r="U65" s="15">
        <v>1.008</v>
      </c>
      <c r="V65" s="15">
        <v>1.008</v>
      </c>
    </row>
    <row r="66" spans="1:22" x14ac:dyDescent="0.25">
      <c r="A66" s="10">
        <v>15003</v>
      </c>
      <c r="B66" s="68" t="s">
        <v>199</v>
      </c>
      <c r="C66" s="55">
        <v>1.002</v>
      </c>
      <c r="D66" s="55">
        <v>1.002</v>
      </c>
      <c r="E66" s="55">
        <v>1.002</v>
      </c>
      <c r="F66" s="55">
        <v>1.002</v>
      </c>
      <c r="G66" s="55">
        <v>1.002</v>
      </c>
      <c r="H66" s="55">
        <v>1.002</v>
      </c>
      <c r="I66" s="55">
        <v>1</v>
      </c>
      <c r="J66" s="55">
        <v>1</v>
      </c>
      <c r="K66" s="22">
        <v>1</v>
      </c>
      <c r="L66" s="22">
        <v>1</v>
      </c>
      <c r="M66" s="15">
        <v>1</v>
      </c>
      <c r="N66" s="15">
        <v>1</v>
      </c>
      <c r="O66" s="15">
        <v>1</v>
      </c>
      <c r="P66" s="57">
        <v>1</v>
      </c>
      <c r="Q66" s="65">
        <v>1</v>
      </c>
      <c r="R66" s="55">
        <v>1</v>
      </c>
      <c r="S66" s="15">
        <v>1.002</v>
      </c>
      <c r="T66" s="15">
        <v>1.0029999999999999</v>
      </c>
      <c r="U66" s="15">
        <v>1.008</v>
      </c>
      <c r="V66" s="15">
        <v>1.008</v>
      </c>
    </row>
    <row r="67" spans="1:22" x14ac:dyDescent="0.25">
      <c r="A67" s="10">
        <v>15004</v>
      </c>
      <c r="B67" s="68" t="s">
        <v>200</v>
      </c>
      <c r="C67" s="55">
        <v>1.002</v>
      </c>
      <c r="D67" s="55">
        <v>1.002</v>
      </c>
      <c r="E67" s="55">
        <v>1.002</v>
      </c>
      <c r="F67" s="55">
        <v>1.002</v>
      </c>
      <c r="G67" s="55">
        <v>1.002</v>
      </c>
      <c r="H67" s="55">
        <v>1.002</v>
      </c>
      <c r="I67" s="55">
        <v>1</v>
      </c>
      <c r="J67" s="55">
        <v>1</v>
      </c>
      <c r="K67" s="22">
        <v>1</v>
      </c>
      <c r="L67" s="22">
        <v>1</v>
      </c>
      <c r="M67" s="15">
        <v>1</v>
      </c>
      <c r="N67" s="15">
        <v>1</v>
      </c>
      <c r="O67" s="15">
        <v>1</v>
      </c>
      <c r="P67" s="57">
        <v>1</v>
      </c>
      <c r="Q67" s="65">
        <v>1</v>
      </c>
      <c r="R67" s="55">
        <v>1</v>
      </c>
      <c r="S67" s="15">
        <v>1.002</v>
      </c>
      <c r="T67" s="15">
        <v>1.0029999999999999</v>
      </c>
      <c r="U67" s="15">
        <v>1.008</v>
      </c>
      <c r="V67" s="15">
        <v>1.008</v>
      </c>
    </row>
    <row r="68" spans="1:22" x14ac:dyDescent="0.25">
      <c r="A68" s="10">
        <v>16090</v>
      </c>
      <c r="B68" s="68" t="s">
        <v>201</v>
      </c>
      <c r="C68" s="55">
        <v>1.0289999999999999</v>
      </c>
      <c r="D68" s="55">
        <v>1.0289999999999999</v>
      </c>
      <c r="E68" s="55">
        <v>1.0289999999999999</v>
      </c>
      <c r="F68" s="55">
        <v>1.0289999999999999</v>
      </c>
      <c r="G68" s="55">
        <v>1.0289999999999999</v>
      </c>
      <c r="H68" s="55">
        <v>1.0289999999999999</v>
      </c>
      <c r="I68" s="55">
        <v>1.026</v>
      </c>
      <c r="J68" s="55">
        <v>1.0249999999999999</v>
      </c>
      <c r="K68" s="22">
        <v>1.026</v>
      </c>
      <c r="L68" s="22">
        <v>1.0249999999999999</v>
      </c>
      <c r="M68" s="15">
        <v>1.026</v>
      </c>
      <c r="N68" s="15">
        <v>1.026</v>
      </c>
      <c r="O68" s="15">
        <v>1.0249999999999999</v>
      </c>
      <c r="P68" s="57">
        <v>1.0249999999999999</v>
      </c>
      <c r="Q68" s="65">
        <v>1.0229999999999999</v>
      </c>
      <c r="R68" s="55">
        <v>1.0229999999999999</v>
      </c>
      <c r="S68" s="15">
        <v>1.024</v>
      </c>
      <c r="T68" s="15">
        <v>1.024</v>
      </c>
      <c r="U68" s="15">
        <v>1.0229999999999999</v>
      </c>
      <c r="V68" s="15">
        <v>1.026</v>
      </c>
    </row>
    <row r="69" spans="1:22" x14ac:dyDescent="0.25">
      <c r="A69" s="10">
        <v>16092</v>
      </c>
      <c r="B69" s="68" t="s">
        <v>202</v>
      </c>
      <c r="C69" s="55">
        <v>1.0289999999999999</v>
      </c>
      <c r="D69" s="55">
        <v>1.0289999999999999</v>
      </c>
      <c r="E69" s="55">
        <v>1.0289999999999999</v>
      </c>
      <c r="F69" s="55">
        <v>1.0289999999999999</v>
      </c>
      <c r="G69" s="55">
        <v>1.0289999999999999</v>
      </c>
      <c r="H69" s="55">
        <v>1.0289999999999999</v>
      </c>
      <c r="I69" s="55">
        <v>1.026</v>
      </c>
      <c r="J69" s="55">
        <v>1.0249999999999999</v>
      </c>
      <c r="K69" s="22">
        <v>1.026</v>
      </c>
      <c r="L69" s="22">
        <v>1.0249999999999999</v>
      </c>
      <c r="M69" s="15">
        <v>1.026</v>
      </c>
      <c r="N69" s="15">
        <v>1.026</v>
      </c>
      <c r="O69" s="15">
        <v>1.0249999999999999</v>
      </c>
      <c r="P69" s="57">
        <v>1.0249999999999999</v>
      </c>
      <c r="Q69" s="65">
        <v>1.0229999999999999</v>
      </c>
      <c r="R69" s="55">
        <v>1.0229999999999999</v>
      </c>
      <c r="S69" s="15">
        <v>1.024</v>
      </c>
      <c r="T69" s="15">
        <v>1.024</v>
      </c>
      <c r="U69" s="15">
        <v>1.0229999999999999</v>
      </c>
      <c r="V69" s="15">
        <v>1.026</v>
      </c>
    </row>
    <row r="70" spans="1:22" x14ac:dyDescent="0.25">
      <c r="A70" s="10">
        <v>16094</v>
      </c>
      <c r="B70" s="68" t="s">
        <v>203</v>
      </c>
      <c r="C70" s="55">
        <v>1.0289999999999999</v>
      </c>
      <c r="D70" s="55">
        <v>1.0289999999999999</v>
      </c>
      <c r="E70" s="55">
        <v>1.0289999999999999</v>
      </c>
      <c r="F70" s="55">
        <v>1.0289999999999999</v>
      </c>
      <c r="G70" s="55">
        <v>1.0289999999999999</v>
      </c>
      <c r="H70" s="55">
        <v>1.0289999999999999</v>
      </c>
      <c r="I70" s="55">
        <v>1.026</v>
      </c>
      <c r="J70" s="55">
        <v>1.0249999999999999</v>
      </c>
      <c r="K70" s="22">
        <v>1.026</v>
      </c>
      <c r="L70" s="22">
        <v>1.0249999999999999</v>
      </c>
      <c r="M70" s="15">
        <v>1.026</v>
      </c>
      <c r="N70" s="15">
        <v>1.026</v>
      </c>
      <c r="O70" s="15">
        <v>1.0249999999999999</v>
      </c>
      <c r="P70" s="57">
        <v>1.0249999999999999</v>
      </c>
      <c r="Q70" s="65">
        <v>1.0229999999999999</v>
      </c>
      <c r="R70" s="55">
        <v>1.0229999999999999</v>
      </c>
      <c r="S70" s="15">
        <v>1.024</v>
      </c>
      <c r="T70" s="15">
        <v>1.024</v>
      </c>
      <c r="U70" s="15">
        <v>1.0229999999999999</v>
      </c>
      <c r="V70" s="15">
        <v>1.026</v>
      </c>
    </row>
    <row r="71" spans="1:22" x14ac:dyDescent="0.25">
      <c r="A71" s="10">
        <v>16096</v>
      </c>
      <c r="B71" s="68" t="s">
        <v>204</v>
      </c>
      <c r="C71" s="55">
        <v>1.0289999999999999</v>
      </c>
      <c r="D71" s="55">
        <v>1.0289999999999999</v>
      </c>
      <c r="E71" s="55">
        <v>1.0289999999999999</v>
      </c>
      <c r="F71" s="55">
        <v>1.0289999999999999</v>
      </c>
      <c r="G71" s="55">
        <v>1.0289999999999999</v>
      </c>
      <c r="H71" s="55">
        <v>1.0289999999999999</v>
      </c>
      <c r="I71" s="55">
        <v>1.026</v>
      </c>
      <c r="J71" s="55">
        <v>1.0249999999999999</v>
      </c>
      <c r="K71" s="22">
        <v>1.026</v>
      </c>
      <c r="L71" s="22">
        <v>1.0249999999999999</v>
      </c>
      <c r="M71" s="15">
        <v>1.026</v>
      </c>
      <c r="N71" s="15">
        <v>1.026</v>
      </c>
      <c r="O71" s="15">
        <v>1.0249999999999999</v>
      </c>
      <c r="P71" s="57">
        <v>1.0249999999999999</v>
      </c>
      <c r="Q71" s="65">
        <v>1.0229999999999999</v>
      </c>
      <c r="R71" s="55">
        <v>1.0229999999999999</v>
      </c>
      <c r="S71" s="15">
        <v>1.024</v>
      </c>
      <c r="T71" s="15">
        <v>1.024</v>
      </c>
      <c r="U71" s="15">
        <v>1.0229999999999999</v>
      </c>
      <c r="V71" s="15">
        <v>1.026</v>
      </c>
    </row>
    <row r="72" spans="1:22" x14ac:dyDescent="0.25">
      <c r="A72" s="10">
        <v>16097</v>
      </c>
      <c r="B72" s="68" t="s">
        <v>205</v>
      </c>
      <c r="C72" s="55">
        <v>1.0289999999999999</v>
      </c>
      <c r="D72" s="55">
        <v>1.0289999999999999</v>
      </c>
      <c r="E72" s="55">
        <v>1.0289999999999999</v>
      </c>
      <c r="F72" s="55">
        <v>1.0289999999999999</v>
      </c>
      <c r="G72" s="55">
        <v>1.0289999999999999</v>
      </c>
      <c r="H72" s="55">
        <v>1.0289999999999999</v>
      </c>
      <c r="I72" s="55">
        <v>1.026</v>
      </c>
      <c r="J72" s="55">
        <v>1.0249999999999999</v>
      </c>
      <c r="K72" s="22">
        <v>1.026</v>
      </c>
      <c r="L72" s="22">
        <v>1.0249999999999999</v>
      </c>
      <c r="M72" s="15">
        <v>1.026</v>
      </c>
      <c r="N72" s="15">
        <v>1.026</v>
      </c>
      <c r="O72" s="15">
        <v>1.0249999999999999</v>
      </c>
      <c r="P72" s="57">
        <v>1.0249999999999999</v>
      </c>
      <c r="Q72" s="65">
        <v>1.0229999999999999</v>
      </c>
      <c r="R72" s="55">
        <v>1.0229999999999999</v>
      </c>
      <c r="S72" s="15">
        <v>1.024</v>
      </c>
      <c r="T72" s="15">
        <v>1.024</v>
      </c>
      <c r="U72" s="15">
        <v>1.0229999999999999</v>
      </c>
      <c r="V72" s="15">
        <v>1.026</v>
      </c>
    </row>
    <row r="73" spans="1:22" x14ac:dyDescent="0.25">
      <c r="A73" s="10">
        <v>17121</v>
      </c>
      <c r="B73" s="68" t="s">
        <v>206</v>
      </c>
      <c r="C73" s="55">
        <v>1</v>
      </c>
      <c r="D73" s="55">
        <v>1</v>
      </c>
      <c r="E73" s="55">
        <v>1</v>
      </c>
      <c r="F73" s="55">
        <v>1</v>
      </c>
      <c r="G73" s="55">
        <v>1</v>
      </c>
      <c r="H73" s="55">
        <v>1</v>
      </c>
      <c r="I73" s="55">
        <v>1.0069999999999999</v>
      </c>
      <c r="J73" s="55">
        <v>1.002</v>
      </c>
      <c r="K73" s="22">
        <v>1</v>
      </c>
      <c r="L73" s="22">
        <v>1</v>
      </c>
      <c r="M73" s="15">
        <v>1</v>
      </c>
      <c r="N73" s="15">
        <v>1</v>
      </c>
      <c r="O73" s="15">
        <v>1</v>
      </c>
      <c r="P73" s="57">
        <v>1</v>
      </c>
      <c r="Q73" s="65">
        <v>1</v>
      </c>
      <c r="R73" s="55">
        <v>1</v>
      </c>
      <c r="S73" s="15">
        <v>1.008</v>
      </c>
      <c r="T73" s="15">
        <v>1.0049999999999999</v>
      </c>
      <c r="U73" s="15">
        <v>1</v>
      </c>
      <c r="V73" s="15">
        <v>1</v>
      </c>
    </row>
    <row r="74" spans="1:22" x14ac:dyDescent="0.25">
      <c r="A74" s="10">
        <v>17122</v>
      </c>
      <c r="B74" s="68" t="s">
        <v>207</v>
      </c>
      <c r="C74" s="55">
        <v>1</v>
      </c>
      <c r="D74" s="55">
        <v>1</v>
      </c>
      <c r="E74" s="55">
        <v>1</v>
      </c>
      <c r="F74" s="55">
        <v>1</v>
      </c>
      <c r="G74" s="55">
        <v>1</v>
      </c>
      <c r="H74" s="55">
        <v>1</v>
      </c>
      <c r="I74" s="55">
        <v>1.0069999999999999</v>
      </c>
      <c r="J74" s="55">
        <v>1.002</v>
      </c>
      <c r="K74" s="22">
        <v>1</v>
      </c>
      <c r="L74" s="22">
        <v>1</v>
      </c>
      <c r="M74" s="15">
        <v>1</v>
      </c>
      <c r="N74" s="15">
        <v>1</v>
      </c>
      <c r="O74" s="15">
        <v>1</v>
      </c>
      <c r="P74" s="57">
        <v>1</v>
      </c>
      <c r="Q74" s="65">
        <v>1</v>
      </c>
      <c r="R74" s="55">
        <v>1</v>
      </c>
      <c r="S74" s="15">
        <v>1.008</v>
      </c>
      <c r="T74" s="15">
        <v>1.0049999999999999</v>
      </c>
      <c r="U74" s="15">
        <v>1</v>
      </c>
      <c r="V74" s="15">
        <v>1</v>
      </c>
    </row>
    <row r="75" spans="1:22" x14ac:dyDescent="0.25">
      <c r="A75" s="10">
        <v>17124</v>
      </c>
      <c r="B75" s="68" t="s">
        <v>208</v>
      </c>
      <c r="C75" s="55">
        <v>1</v>
      </c>
      <c r="D75" s="55">
        <v>1</v>
      </c>
      <c r="E75" s="55">
        <v>1</v>
      </c>
      <c r="F75" s="55">
        <v>1</v>
      </c>
      <c r="G75" s="55">
        <v>1</v>
      </c>
      <c r="H75" s="55">
        <v>1</v>
      </c>
      <c r="I75" s="55">
        <v>1.0069999999999999</v>
      </c>
      <c r="J75" s="55">
        <v>1.002</v>
      </c>
      <c r="K75" s="22">
        <v>1</v>
      </c>
      <c r="L75" s="22">
        <v>1</v>
      </c>
      <c r="M75" s="15">
        <v>1</v>
      </c>
      <c r="N75" s="15">
        <v>1</v>
      </c>
      <c r="O75" s="15">
        <v>1</v>
      </c>
      <c r="P75" s="57">
        <v>1</v>
      </c>
      <c r="Q75" s="65">
        <v>1</v>
      </c>
      <c r="R75" s="55">
        <v>1</v>
      </c>
      <c r="S75" s="15">
        <v>1.008</v>
      </c>
      <c r="T75" s="15">
        <v>1.0049999999999999</v>
      </c>
      <c r="U75" s="15">
        <v>1</v>
      </c>
      <c r="V75" s="15">
        <v>1</v>
      </c>
    </row>
    <row r="76" spans="1:22" x14ac:dyDescent="0.25">
      <c r="A76" s="10">
        <v>17125</v>
      </c>
      <c r="B76" s="68" t="s">
        <v>209</v>
      </c>
      <c r="C76" s="55">
        <v>1</v>
      </c>
      <c r="D76" s="55">
        <v>1</v>
      </c>
      <c r="E76" s="55">
        <v>1</v>
      </c>
      <c r="F76" s="55">
        <v>1</v>
      </c>
      <c r="G76" s="55">
        <v>1</v>
      </c>
      <c r="H76" s="55">
        <v>1</v>
      </c>
      <c r="I76" s="55">
        <v>1.0069999999999999</v>
      </c>
      <c r="J76" s="55">
        <v>1.002</v>
      </c>
      <c r="K76" s="22">
        <v>1</v>
      </c>
      <c r="L76" s="22">
        <v>1</v>
      </c>
      <c r="M76" s="15">
        <v>1</v>
      </c>
      <c r="N76" s="15">
        <v>1</v>
      </c>
      <c r="O76" s="15">
        <v>1</v>
      </c>
      <c r="P76" s="57">
        <v>1</v>
      </c>
      <c r="Q76" s="65">
        <v>1</v>
      </c>
      <c r="R76" s="55">
        <v>1</v>
      </c>
      <c r="S76" s="15">
        <v>1.008</v>
      </c>
      <c r="T76" s="15">
        <v>1.0049999999999999</v>
      </c>
      <c r="U76" s="15">
        <v>1</v>
      </c>
      <c r="V76" s="15">
        <v>1</v>
      </c>
    </row>
    <row r="77" spans="1:22" x14ac:dyDescent="0.25">
      <c r="A77" s="10">
        <v>17126</v>
      </c>
      <c r="B77" s="68" t="s">
        <v>210</v>
      </c>
      <c r="C77" s="55">
        <v>1</v>
      </c>
      <c r="D77" s="55">
        <v>1</v>
      </c>
      <c r="E77" s="55">
        <v>1</v>
      </c>
      <c r="F77" s="55">
        <v>1</v>
      </c>
      <c r="G77" s="55">
        <v>1</v>
      </c>
      <c r="H77" s="55">
        <v>1</v>
      </c>
      <c r="I77" s="55">
        <v>1.0069999999999999</v>
      </c>
      <c r="J77" s="55">
        <v>1.002</v>
      </c>
      <c r="K77" s="22">
        <v>1</v>
      </c>
      <c r="L77" s="22">
        <v>1</v>
      </c>
      <c r="M77" s="15">
        <v>1</v>
      </c>
      <c r="N77" s="15">
        <v>1</v>
      </c>
      <c r="O77" s="15">
        <v>1</v>
      </c>
      <c r="P77" s="57">
        <v>1</v>
      </c>
      <c r="Q77" s="65">
        <v>1</v>
      </c>
      <c r="R77" s="55">
        <v>1</v>
      </c>
      <c r="S77" s="15">
        <v>1.008</v>
      </c>
      <c r="T77" s="15">
        <v>1.0049999999999999</v>
      </c>
      <c r="U77" s="15">
        <v>1</v>
      </c>
      <c r="V77" s="15">
        <v>1</v>
      </c>
    </row>
    <row r="78" spans="1:22" x14ac:dyDescent="0.25">
      <c r="A78" s="10">
        <v>18047</v>
      </c>
      <c r="B78" s="68" t="s">
        <v>211</v>
      </c>
      <c r="C78" s="55">
        <v>1</v>
      </c>
      <c r="D78" s="55">
        <v>1</v>
      </c>
      <c r="E78" s="55">
        <v>1</v>
      </c>
      <c r="F78" s="55">
        <v>1</v>
      </c>
      <c r="G78" s="55">
        <v>1</v>
      </c>
      <c r="H78" s="55">
        <v>1</v>
      </c>
      <c r="I78" s="55">
        <v>1</v>
      </c>
      <c r="J78" s="55">
        <v>1</v>
      </c>
      <c r="K78" s="22">
        <v>1</v>
      </c>
      <c r="L78" s="22">
        <v>1</v>
      </c>
      <c r="M78" s="15">
        <v>1</v>
      </c>
      <c r="N78" s="15">
        <v>1</v>
      </c>
      <c r="O78" s="15">
        <v>1</v>
      </c>
      <c r="P78" s="57">
        <v>1</v>
      </c>
      <c r="Q78" s="65">
        <v>1</v>
      </c>
      <c r="R78" s="55">
        <v>1</v>
      </c>
      <c r="S78" s="15">
        <v>1</v>
      </c>
      <c r="T78" s="15">
        <v>1</v>
      </c>
      <c r="U78" s="15">
        <v>1</v>
      </c>
      <c r="V78" s="15">
        <v>1</v>
      </c>
    </row>
    <row r="79" spans="1:22" x14ac:dyDescent="0.25">
      <c r="A79" s="10">
        <v>18050</v>
      </c>
      <c r="B79" s="68" t="s">
        <v>212</v>
      </c>
      <c r="C79" s="55">
        <v>1</v>
      </c>
      <c r="D79" s="55">
        <v>1</v>
      </c>
      <c r="E79" s="55">
        <v>1</v>
      </c>
      <c r="F79" s="55">
        <v>1</v>
      </c>
      <c r="G79" s="55">
        <v>1</v>
      </c>
      <c r="H79" s="55">
        <v>1</v>
      </c>
      <c r="I79" s="55">
        <v>1</v>
      </c>
      <c r="J79" s="55">
        <v>1</v>
      </c>
      <c r="K79" s="22">
        <v>1</v>
      </c>
      <c r="L79" s="22">
        <v>1</v>
      </c>
      <c r="M79" s="15">
        <v>1</v>
      </c>
      <c r="N79" s="15">
        <v>1</v>
      </c>
      <c r="O79" s="15">
        <v>1</v>
      </c>
      <c r="P79" s="57">
        <v>1</v>
      </c>
      <c r="Q79" s="65">
        <v>1</v>
      </c>
      <c r="R79" s="55">
        <v>1</v>
      </c>
      <c r="S79" s="15">
        <v>1</v>
      </c>
      <c r="T79" s="15">
        <v>1</v>
      </c>
      <c r="U79" s="15">
        <v>1</v>
      </c>
      <c r="V79" s="15">
        <v>1</v>
      </c>
    </row>
    <row r="80" spans="1:22" x14ac:dyDescent="0.25">
      <c r="A80" s="10">
        <v>19139</v>
      </c>
      <c r="B80" s="68" t="s">
        <v>213</v>
      </c>
      <c r="C80" s="55">
        <v>1.0900000000000001</v>
      </c>
      <c r="D80" s="55">
        <v>1.0900000000000001</v>
      </c>
      <c r="E80" s="55">
        <v>1.0900000000000001</v>
      </c>
      <c r="F80" s="55">
        <v>1.0900000000000001</v>
      </c>
      <c r="G80" s="55">
        <v>1.0900000000000001</v>
      </c>
      <c r="H80" s="55">
        <v>1.0900000000000001</v>
      </c>
      <c r="I80" s="55">
        <v>1.0820000000000001</v>
      </c>
      <c r="J80" s="55">
        <v>1.079</v>
      </c>
      <c r="K80" s="22">
        <v>1.079</v>
      </c>
      <c r="L80" s="22">
        <v>1.08</v>
      </c>
      <c r="M80" s="15">
        <v>1.0840000000000001</v>
      </c>
      <c r="N80" s="15">
        <v>1.081</v>
      </c>
      <c r="O80" s="15">
        <v>1.0840000000000001</v>
      </c>
      <c r="P80" s="57">
        <v>1.081</v>
      </c>
      <c r="Q80" s="65">
        <v>1.0780000000000001</v>
      </c>
      <c r="R80" s="55">
        <v>1.0780000000000001</v>
      </c>
      <c r="S80" s="15">
        <v>1.08</v>
      </c>
      <c r="T80" s="15">
        <v>1.0780000000000001</v>
      </c>
      <c r="U80" s="15">
        <v>1.0760000000000001</v>
      </c>
      <c r="V80" s="15">
        <v>1.075</v>
      </c>
    </row>
    <row r="81" spans="1:22" x14ac:dyDescent="0.25">
      <c r="A81" s="10">
        <v>19140</v>
      </c>
      <c r="B81" s="68" t="s">
        <v>214</v>
      </c>
      <c r="C81" s="55">
        <v>1.0900000000000001</v>
      </c>
      <c r="D81" s="55">
        <v>1.0900000000000001</v>
      </c>
      <c r="E81" s="55">
        <v>1.0900000000000001</v>
      </c>
      <c r="F81" s="55">
        <v>1.0900000000000001</v>
      </c>
      <c r="G81" s="55">
        <v>1.0900000000000001</v>
      </c>
      <c r="H81" s="55">
        <v>1.0900000000000001</v>
      </c>
      <c r="I81" s="55">
        <v>1.0820000000000001</v>
      </c>
      <c r="J81" s="55">
        <v>1.079</v>
      </c>
      <c r="K81" s="22">
        <v>1.079</v>
      </c>
      <c r="L81" s="22">
        <v>1.08</v>
      </c>
      <c r="M81" s="15">
        <v>1.0840000000000001</v>
      </c>
      <c r="N81" s="15">
        <v>1.081</v>
      </c>
      <c r="O81" s="15">
        <v>1.0840000000000001</v>
      </c>
      <c r="P81" s="57">
        <v>1.081</v>
      </c>
      <c r="Q81" s="65">
        <v>1.0780000000000001</v>
      </c>
      <c r="R81" s="55">
        <v>1.0780000000000001</v>
      </c>
      <c r="S81" s="15">
        <v>1.08</v>
      </c>
      <c r="T81" s="15">
        <v>1.0780000000000001</v>
      </c>
      <c r="U81" s="15">
        <v>1.0760000000000001</v>
      </c>
      <c r="V81" s="15">
        <v>1.075</v>
      </c>
    </row>
    <row r="82" spans="1:22" x14ac:dyDescent="0.25">
      <c r="A82" s="10">
        <v>19142</v>
      </c>
      <c r="B82" s="68" t="s">
        <v>215</v>
      </c>
      <c r="C82" s="55">
        <v>1.0900000000000001</v>
      </c>
      <c r="D82" s="55">
        <v>1.0900000000000001</v>
      </c>
      <c r="E82" s="55">
        <v>1.0900000000000001</v>
      </c>
      <c r="F82" s="55">
        <v>1.0900000000000001</v>
      </c>
      <c r="G82" s="55">
        <v>1.0900000000000001</v>
      </c>
      <c r="H82" s="55">
        <v>1.0900000000000001</v>
      </c>
      <c r="I82" s="55">
        <v>1.0820000000000001</v>
      </c>
      <c r="J82" s="55">
        <v>1.079</v>
      </c>
      <c r="K82" s="22">
        <v>1.079</v>
      </c>
      <c r="L82" s="22">
        <v>1.08</v>
      </c>
      <c r="M82" s="15">
        <v>1.0840000000000001</v>
      </c>
      <c r="N82" s="15">
        <v>1.081</v>
      </c>
      <c r="O82" s="15">
        <v>1.0840000000000001</v>
      </c>
      <c r="P82" s="57">
        <v>1.081</v>
      </c>
      <c r="Q82" s="65">
        <v>1.0780000000000001</v>
      </c>
      <c r="R82" s="55">
        <v>1.0780000000000001</v>
      </c>
      <c r="S82" s="15">
        <v>1.08</v>
      </c>
      <c r="T82" s="15">
        <v>1.0780000000000001</v>
      </c>
      <c r="U82" s="15">
        <v>1.0760000000000001</v>
      </c>
      <c r="V82" s="15">
        <v>1.075</v>
      </c>
    </row>
    <row r="83" spans="1:22" x14ac:dyDescent="0.25">
      <c r="A83" s="10">
        <v>19144</v>
      </c>
      <c r="B83" s="68" t="s">
        <v>216</v>
      </c>
      <c r="C83" s="55">
        <v>1.0900000000000001</v>
      </c>
      <c r="D83" s="55">
        <v>1.0900000000000001</v>
      </c>
      <c r="E83" s="55">
        <v>1.0900000000000001</v>
      </c>
      <c r="F83" s="55">
        <v>1.0900000000000001</v>
      </c>
      <c r="G83" s="55">
        <v>1.0900000000000001</v>
      </c>
      <c r="H83" s="55">
        <v>1.0900000000000001</v>
      </c>
      <c r="I83" s="55">
        <v>1.0820000000000001</v>
      </c>
      <c r="J83" s="55">
        <v>1.079</v>
      </c>
      <c r="K83" s="22">
        <v>1.079</v>
      </c>
      <c r="L83" s="22">
        <v>1.08</v>
      </c>
      <c r="M83" s="15">
        <v>1.0840000000000001</v>
      </c>
      <c r="N83" s="15">
        <v>1.081</v>
      </c>
      <c r="O83" s="15">
        <v>1.0840000000000001</v>
      </c>
      <c r="P83" s="57">
        <v>1.081</v>
      </c>
      <c r="Q83" s="65">
        <v>1.0780000000000001</v>
      </c>
      <c r="R83" s="55">
        <v>1.0780000000000001</v>
      </c>
      <c r="S83" s="15">
        <v>1.08</v>
      </c>
      <c r="T83" s="15">
        <v>1.0780000000000001</v>
      </c>
      <c r="U83" s="15">
        <v>1.0760000000000001</v>
      </c>
      <c r="V83" s="15">
        <v>1.075</v>
      </c>
    </row>
    <row r="84" spans="1:22" x14ac:dyDescent="0.25">
      <c r="A84" s="10">
        <v>19147</v>
      </c>
      <c r="B84" s="68" t="s">
        <v>217</v>
      </c>
      <c r="C84" s="55">
        <v>1.0900000000000001</v>
      </c>
      <c r="D84" s="55">
        <v>1.0900000000000001</v>
      </c>
      <c r="E84" s="55">
        <v>1.0900000000000001</v>
      </c>
      <c r="F84" s="55">
        <v>1.0900000000000001</v>
      </c>
      <c r="G84" s="55">
        <v>1.0900000000000001</v>
      </c>
      <c r="H84" s="55">
        <v>1.0900000000000001</v>
      </c>
      <c r="I84" s="55">
        <v>1.0820000000000001</v>
      </c>
      <c r="J84" s="55">
        <v>1.079</v>
      </c>
      <c r="K84" s="22">
        <v>1.079</v>
      </c>
      <c r="L84" s="22">
        <v>1.08</v>
      </c>
      <c r="M84" s="15">
        <v>1.0840000000000001</v>
      </c>
      <c r="N84" s="15">
        <v>1.081</v>
      </c>
      <c r="O84" s="15">
        <v>1.0840000000000001</v>
      </c>
      <c r="P84" s="57">
        <v>1.081</v>
      </c>
      <c r="Q84" s="65">
        <v>1.0780000000000001</v>
      </c>
      <c r="R84" s="55">
        <v>1.0780000000000001</v>
      </c>
      <c r="S84" s="15">
        <v>1.08</v>
      </c>
      <c r="T84" s="15">
        <v>1.0780000000000001</v>
      </c>
      <c r="U84" s="15">
        <v>1.0760000000000001</v>
      </c>
      <c r="V84" s="15">
        <v>1.075</v>
      </c>
    </row>
    <row r="85" spans="1:22" x14ac:dyDescent="0.25">
      <c r="A85" s="10">
        <v>19148</v>
      </c>
      <c r="B85" s="68" t="s">
        <v>218</v>
      </c>
      <c r="C85" s="55">
        <v>1.0900000000000001</v>
      </c>
      <c r="D85" s="55">
        <v>1.0900000000000001</v>
      </c>
      <c r="E85" s="55">
        <v>1.0900000000000001</v>
      </c>
      <c r="F85" s="55">
        <v>1.0900000000000001</v>
      </c>
      <c r="G85" s="55">
        <v>1.0900000000000001</v>
      </c>
      <c r="H85" s="55">
        <v>1.0900000000000001</v>
      </c>
      <c r="I85" s="55">
        <v>1.0820000000000001</v>
      </c>
      <c r="J85" s="55">
        <v>1.079</v>
      </c>
      <c r="K85" s="22">
        <v>1.079</v>
      </c>
      <c r="L85" s="22">
        <v>1.08</v>
      </c>
      <c r="M85" s="15">
        <v>1.0840000000000001</v>
      </c>
      <c r="N85" s="15">
        <v>1.081</v>
      </c>
      <c r="O85" s="15">
        <v>1.0840000000000001</v>
      </c>
      <c r="P85" s="57">
        <v>1.081</v>
      </c>
      <c r="Q85" s="65">
        <v>1.0780000000000001</v>
      </c>
      <c r="R85" s="55">
        <v>1.0780000000000001</v>
      </c>
      <c r="S85" s="15">
        <v>1.08</v>
      </c>
      <c r="T85" s="15">
        <v>1.0780000000000001</v>
      </c>
      <c r="U85" s="15">
        <v>1.0760000000000001</v>
      </c>
      <c r="V85" s="15">
        <v>1.075</v>
      </c>
    </row>
    <row r="86" spans="1:22" x14ac:dyDescent="0.25">
      <c r="A86" s="10">
        <v>19149</v>
      </c>
      <c r="B86" s="68" t="s">
        <v>219</v>
      </c>
      <c r="C86" s="55">
        <v>1.0900000000000001</v>
      </c>
      <c r="D86" s="55">
        <v>1.0900000000000001</v>
      </c>
      <c r="E86" s="55">
        <v>1.0900000000000001</v>
      </c>
      <c r="F86" s="55">
        <v>1.0900000000000001</v>
      </c>
      <c r="G86" s="55">
        <v>1.0900000000000001</v>
      </c>
      <c r="H86" s="55">
        <v>1.0900000000000001</v>
      </c>
      <c r="I86" s="55">
        <v>1.0820000000000001</v>
      </c>
      <c r="J86" s="55">
        <v>1.079</v>
      </c>
      <c r="K86" s="22">
        <v>1.079</v>
      </c>
      <c r="L86" s="22">
        <v>1.08</v>
      </c>
      <c r="M86" s="15">
        <v>1.0840000000000001</v>
      </c>
      <c r="N86" s="15">
        <v>1.081</v>
      </c>
      <c r="O86" s="15">
        <v>1.0840000000000001</v>
      </c>
      <c r="P86" s="57">
        <v>1.081</v>
      </c>
      <c r="Q86" s="65">
        <v>1.0780000000000001</v>
      </c>
      <c r="R86" s="55">
        <v>1.0780000000000001</v>
      </c>
      <c r="S86" s="15">
        <v>1.08</v>
      </c>
      <c r="T86" s="15">
        <v>1.0780000000000001</v>
      </c>
      <c r="U86" s="15">
        <v>1.0760000000000001</v>
      </c>
      <c r="V86" s="15">
        <v>1.075</v>
      </c>
    </row>
    <row r="87" spans="1:22" x14ac:dyDescent="0.25">
      <c r="A87" s="10">
        <v>19150</v>
      </c>
      <c r="B87" s="68" t="s">
        <v>220</v>
      </c>
      <c r="C87" s="55">
        <v>1.0900000000000001</v>
      </c>
      <c r="D87" s="55">
        <v>1.0900000000000001</v>
      </c>
      <c r="E87" s="55">
        <v>1.0900000000000001</v>
      </c>
      <c r="F87" s="55">
        <v>1.0900000000000001</v>
      </c>
      <c r="G87" s="55">
        <v>1.0900000000000001</v>
      </c>
      <c r="H87" s="55">
        <v>1.0900000000000001</v>
      </c>
      <c r="I87" s="55">
        <v>1.0820000000000001</v>
      </c>
      <c r="J87" s="55">
        <v>1.079</v>
      </c>
      <c r="K87" s="22">
        <v>1.079</v>
      </c>
      <c r="L87" s="22">
        <v>1.08</v>
      </c>
      <c r="M87" s="15">
        <v>1.0840000000000001</v>
      </c>
      <c r="N87" s="15">
        <v>1.081</v>
      </c>
      <c r="O87" s="15">
        <v>1.0840000000000001</v>
      </c>
      <c r="P87" s="57">
        <v>1.081</v>
      </c>
      <c r="Q87" s="65">
        <v>1.0780000000000001</v>
      </c>
      <c r="R87" s="55">
        <v>1.0780000000000001</v>
      </c>
      <c r="S87" s="15">
        <v>1.08</v>
      </c>
      <c r="T87" s="15">
        <v>1.0780000000000001</v>
      </c>
      <c r="U87" s="15">
        <v>1.0760000000000001</v>
      </c>
      <c r="V87" s="15">
        <v>1.075</v>
      </c>
    </row>
    <row r="88" spans="1:22" x14ac:dyDescent="0.25">
      <c r="A88" s="10">
        <v>19151</v>
      </c>
      <c r="B88" s="68" t="s">
        <v>221</v>
      </c>
      <c r="C88" s="55">
        <v>1.0900000000000001</v>
      </c>
      <c r="D88" s="55">
        <v>1.0900000000000001</v>
      </c>
      <c r="E88" s="55">
        <v>1.0900000000000001</v>
      </c>
      <c r="F88" s="55">
        <v>1.0900000000000001</v>
      </c>
      <c r="G88" s="55">
        <v>1.0900000000000001</v>
      </c>
      <c r="H88" s="55">
        <v>1.0900000000000001</v>
      </c>
      <c r="I88" s="55">
        <v>1.0820000000000001</v>
      </c>
      <c r="J88" s="55">
        <v>1.079</v>
      </c>
      <c r="K88" s="22">
        <v>1.079</v>
      </c>
      <c r="L88" s="22">
        <v>1.08</v>
      </c>
      <c r="M88" s="15">
        <v>1.0840000000000001</v>
      </c>
      <c r="N88" s="15">
        <v>1.081</v>
      </c>
      <c r="O88" s="15">
        <v>1.0840000000000001</v>
      </c>
      <c r="P88" s="57">
        <v>1.081</v>
      </c>
      <c r="Q88" s="65">
        <v>1.0780000000000001</v>
      </c>
      <c r="R88" s="55">
        <v>1.0780000000000001</v>
      </c>
      <c r="S88" s="15">
        <v>1.08</v>
      </c>
      <c r="T88" s="15">
        <v>1.0780000000000001</v>
      </c>
      <c r="U88" s="15">
        <v>1.0760000000000001</v>
      </c>
      <c r="V88" s="15">
        <v>1.075</v>
      </c>
    </row>
    <row r="89" spans="1:22" x14ac:dyDescent="0.25">
      <c r="A89" s="10">
        <v>19152</v>
      </c>
      <c r="B89" s="68" t="s">
        <v>222</v>
      </c>
      <c r="C89" s="55">
        <v>1.0900000000000001</v>
      </c>
      <c r="D89" s="55">
        <v>1.0900000000000001</v>
      </c>
      <c r="E89" s="55">
        <v>1.0900000000000001</v>
      </c>
      <c r="F89" s="55">
        <v>1.0900000000000001</v>
      </c>
      <c r="G89" s="55">
        <v>1.0900000000000001</v>
      </c>
      <c r="H89" s="55">
        <v>1.0900000000000001</v>
      </c>
      <c r="I89" s="55">
        <v>1.0820000000000001</v>
      </c>
      <c r="J89" s="55">
        <v>1.079</v>
      </c>
      <c r="K89" s="22">
        <v>1.079</v>
      </c>
      <c r="L89" s="22">
        <v>1.08</v>
      </c>
      <c r="M89" s="15">
        <v>1.0840000000000001</v>
      </c>
      <c r="N89" s="15">
        <v>1.081</v>
      </c>
      <c r="O89" s="15">
        <v>1.0840000000000001</v>
      </c>
      <c r="P89" s="57">
        <v>1.081</v>
      </c>
      <c r="Q89" s="65">
        <v>1.0780000000000001</v>
      </c>
      <c r="R89" s="55">
        <v>1.0780000000000001</v>
      </c>
      <c r="S89" s="15">
        <v>1.08</v>
      </c>
      <c r="T89" s="15">
        <v>1.0780000000000001</v>
      </c>
      <c r="U89" s="15">
        <v>1.0760000000000001</v>
      </c>
      <c r="V89" s="15">
        <v>1.075</v>
      </c>
    </row>
    <row r="90" spans="1:22" x14ac:dyDescent="0.25">
      <c r="A90" s="10">
        <v>19153</v>
      </c>
      <c r="B90" s="68" t="s">
        <v>223</v>
      </c>
      <c r="C90" s="55">
        <v>0</v>
      </c>
      <c r="D90" s="55">
        <v>0</v>
      </c>
      <c r="E90" s="55">
        <v>0</v>
      </c>
      <c r="F90" s="55">
        <v>0</v>
      </c>
      <c r="G90" s="55">
        <v>0</v>
      </c>
      <c r="H90" s="55">
        <v>0</v>
      </c>
      <c r="I90" s="55">
        <v>0</v>
      </c>
      <c r="J90" s="55">
        <v>0</v>
      </c>
      <c r="K90" s="22">
        <v>0</v>
      </c>
      <c r="L90" s="22">
        <v>0</v>
      </c>
      <c r="M90" s="15">
        <v>0</v>
      </c>
      <c r="N90" s="15">
        <v>0</v>
      </c>
      <c r="O90" s="15">
        <v>1.0840000000000001</v>
      </c>
      <c r="P90" s="57">
        <v>1.081</v>
      </c>
      <c r="Q90" s="65">
        <v>1.0780000000000001</v>
      </c>
      <c r="R90" s="55">
        <v>1.0780000000000001</v>
      </c>
      <c r="S90" s="15">
        <v>1.08</v>
      </c>
      <c r="T90" s="15">
        <v>1.0780000000000001</v>
      </c>
      <c r="U90" s="15">
        <v>1.0760000000000001</v>
      </c>
      <c r="V90" s="15">
        <v>1.075</v>
      </c>
    </row>
    <row r="91" spans="1:22" x14ac:dyDescent="0.25">
      <c r="A91" s="10">
        <v>20001</v>
      </c>
      <c r="B91" s="68" t="s">
        <v>224</v>
      </c>
      <c r="C91" s="55">
        <v>1</v>
      </c>
      <c r="D91" s="55">
        <v>1</v>
      </c>
      <c r="E91" s="55">
        <v>1</v>
      </c>
      <c r="F91" s="55">
        <v>1</v>
      </c>
      <c r="G91" s="55">
        <v>1</v>
      </c>
      <c r="H91" s="55">
        <v>1</v>
      </c>
      <c r="I91" s="55">
        <v>1</v>
      </c>
      <c r="J91" s="55">
        <v>1</v>
      </c>
      <c r="K91" s="22">
        <v>1</v>
      </c>
      <c r="L91" s="22">
        <v>1</v>
      </c>
      <c r="M91" s="15">
        <v>1</v>
      </c>
      <c r="N91" s="15">
        <v>1</v>
      </c>
      <c r="O91" s="15">
        <v>1</v>
      </c>
      <c r="P91" s="57">
        <v>1</v>
      </c>
      <c r="Q91" s="65">
        <v>1</v>
      </c>
      <c r="R91" s="55">
        <v>1</v>
      </c>
      <c r="S91" s="15">
        <v>1</v>
      </c>
      <c r="T91" s="15">
        <v>1</v>
      </c>
      <c r="U91" s="15">
        <v>1</v>
      </c>
      <c r="V91" s="15">
        <v>1</v>
      </c>
    </row>
    <row r="92" spans="1:22" x14ac:dyDescent="0.25">
      <c r="A92" s="10">
        <v>20002</v>
      </c>
      <c r="B92" s="68" t="s">
        <v>225</v>
      </c>
      <c r="C92" s="55">
        <v>1</v>
      </c>
      <c r="D92" s="55">
        <v>1</v>
      </c>
      <c r="E92" s="55">
        <v>1</v>
      </c>
      <c r="F92" s="55">
        <v>1</v>
      </c>
      <c r="G92" s="55">
        <v>1</v>
      </c>
      <c r="H92" s="55">
        <v>1</v>
      </c>
      <c r="I92" s="55">
        <v>1</v>
      </c>
      <c r="J92" s="55">
        <v>1</v>
      </c>
      <c r="K92" s="22">
        <v>1</v>
      </c>
      <c r="L92" s="22">
        <v>1</v>
      </c>
      <c r="M92" s="15">
        <v>1</v>
      </c>
      <c r="N92" s="15">
        <v>1</v>
      </c>
      <c r="O92" s="15">
        <v>1</v>
      </c>
      <c r="P92" s="57">
        <v>1</v>
      </c>
      <c r="Q92" s="65">
        <v>1</v>
      </c>
      <c r="R92" s="55">
        <v>1</v>
      </c>
      <c r="S92" s="15">
        <v>1</v>
      </c>
      <c r="T92" s="15">
        <v>1</v>
      </c>
      <c r="U92" s="15">
        <v>1</v>
      </c>
      <c r="V92" s="15">
        <v>1</v>
      </c>
    </row>
    <row r="93" spans="1:22" x14ac:dyDescent="0.25">
      <c r="A93" s="10">
        <v>21148</v>
      </c>
      <c r="B93" s="68" t="s">
        <v>226</v>
      </c>
      <c r="C93" s="55">
        <v>1</v>
      </c>
      <c r="D93" s="55">
        <v>1</v>
      </c>
      <c r="E93" s="55">
        <v>1</v>
      </c>
      <c r="F93" s="55">
        <v>1</v>
      </c>
      <c r="G93" s="55">
        <v>1</v>
      </c>
      <c r="H93" s="55">
        <v>1</v>
      </c>
      <c r="I93" s="55">
        <v>1</v>
      </c>
      <c r="J93" s="55">
        <v>1</v>
      </c>
      <c r="K93" s="22">
        <v>1</v>
      </c>
      <c r="L93" s="22">
        <v>1</v>
      </c>
      <c r="M93" s="15">
        <v>1</v>
      </c>
      <c r="N93" s="15">
        <v>1</v>
      </c>
      <c r="O93" s="15">
        <v>1</v>
      </c>
      <c r="P93" s="57">
        <v>1</v>
      </c>
      <c r="Q93" s="65">
        <v>1</v>
      </c>
      <c r="R93" s="55">
        <v>1</v>
      </c>
      <c r="S93" s="15">
        <v>1</v>
      </c>
      <c r="T93" s="15">
        <v>1</v>
      </c>
      <c r="U93" s="15">
        <v>1</v>
      </c>
      <c r="V93" s="15">
        <v>1</v>
      </c>
    </row>
    <row r="94" spans="1:22" x14ac:dyDescent="0.25">
      <c r="A94" s="10">
        <v>21149</v>
      </c>
      <c r="B94" s="68" t="s">
        <v>227</v>
      </c>
      <c r="C94" s="55">
        <v>1</v>
      </c>
      <c r="D94" s="55">
        <v>1</v>
      </c>
      <c r="E94" s="55">
        <v>1</v>
      </c>
      <c r="F94" s="55">
        <v>1</v>
      </c>
      <c r="G94" s="55">
        <v>1</v>
      </c>
      <c r="H94" s="55">
        <v>1</v>
      </c>
      <c r="I94" s="55">
        <v>1</v>
      </c>
      <c r="J94" s="55">
        <v>1</v>
      </c>
      <c r="K94" s="22">
        <v>1</v>
      </c>
      <c r="L94" s="22">
        <v>1</v>
      </c>
      <c r="M94" s="15">
        <v>1</v>
      </c>
      <c r="N94" s="15">
        <v>1</v>
      </c>
      <c r="O94" s="15">
        <v>1</v>
      </c>
      <c r="P94" s="57">
        <v>1</v>
      </c>
      <c r="Q94" s="65">
        <v>1</v>
      </c>
      <c r="R94" s="55">
        <v>1</v>
      </c>
      <c r="S94" s="15">
        <v>1</v>
      </c>
      <c r="T94" s="15">
        <v>1</v>
      </c>
      <c r="U94" s="15">
        <v>1</v>
      </c>
      <c r="V94" s="15">
        <v>1</v>
      </c>
    </row>
    <row r="95" spans="1:22" x14ac:dyDescent="0.25">
      <c r="A95" s="10">
        <v>21150</v>
      </c>
      <c r="B95" s="68" t="s">
        <v>228</v>
      </c>
      <c r="C95" s="55">
        <v>1</v>
      </c>
      <c r="D95" s="55">
        <v>1</v>
      </c>
      <c r="E95" s="55">
        <v>1</v>
      </c>
      <c r="F95" s="55">
        <v>1</v>
      </c>
      <c r="G95" s="55">
        <v>1</v>
      </c>
      <c r="H95" s="55">
        <v>1</v>
      </c>
      <c r="I95" s="55">
        <v>1</v>
      </c>
      <c r="J95" s="55">
        <v>1</v>
      </c>
      <c r="K95" s="22">
        <v>1</v>
      </c>
      <c r="L95" s="22">
        <v>1</v>
      </c>
      <c r="M95" s="15">
        <v>1</v>
      </c>
      <c r="N95" s="15">
        <v>1</v>
      </c>
      <c r="O95" s="15">
        <v>1</v>
      </c>
      <c r="P95" s="57">
        <v>1</v>
      </c>
      <c r="Q95" s="65">
        <v>1</v>
      </c>
      <c r="R95" s="55">
        <v>1</v>
      </c>
      <c r="S95" s="15">
        <v>1</v>
      </c>
      <c r="T95" s="15">
        <v>1</v>
      </c>
      <c r="U95" s="15">
        <v>1</v>
      </c>
      <c r="V95" s="15">
        <v>1</v>
      </c>
    </row>
    <row r="96" spans="1:22" x14ac:dyDescent="0.25">
      <c r="A96" s="10">
        <v>21151</v>
      </c>
      <c r="B96" s="68" t="s">
        <v>229</v>
      </c>
      <c r="C96" s="55">
        <v>1</v>
      </c>
      <c r="D96" s="55">
        <v>1</v>
      </c>
      <c r="E96" s="55">
        <v>1</v>
      </c>
      <c r="F96" s="55">
        <v>1</v>
      </c>
      <c r="G96" s="55">
        <v>1</v>
      </c>
      <c r="H96" s="55">
        <v>1</v>
      </c>
      <c r="I96" s="55">
        <v>1</v>
      </c>
      <c r="J96" s="55">
        <v>1</v>
      </c>
      <c r="K96" s="22">
        <v>1</v>
      </c>
      <c r="L96" s="22">
        <v>1</v>
      </c>
      <c r="M96" s="15">
        <v>1</v>
      </c>
      <c r="N96" s="15">
        <v>1</v>
      </c>
      <c r="O96" s="15">
        <v>1</v>
      </c>
      <c r="P96" s="57">
        <v>1</v>
      </c>
      <c r="Q96" s="65">
        <v>1</v>
      </c>
      <c r="R96" s="55">
        <v>1</v>
      </c>
      <c r="S96" s="15">
        <v>1</v>
      </c>
      <c r="T96" s="15">
        <v>1</v>
      </c>
      <c r="U96" s="15">
        <v>1</v>
      </c>
      <c r="V96" s="15">
        <v>1</v>
      </c>
    </row>
    <row r="97" spans="1:22" x14ac:dyDescent="0.25">
      <c r="A97" s="10">
        <v>22088</v>
      </c>
      <c r="B97" s="68" t="s">
        <v>230</v>
      </c>
      <c r="C97" s="55">
        <v>1.034</v>
      </c>
      <c r="D97" s="55">
        <v>1.034</v>
      </c>
      <c r="E97" s="55">
        <v>1.034</v>
      </c>
      <c r="F97" s="55">
        <v>1.034</v>
      </c>
      <c r="G97" s="55">
        <v>1.034</v>
      </c>
      <c r="H97" s="55">
        <v>1.034</v>
      </c>
      <c r="I97" s="55">
        <v>1.0289999999999999</v>
      </c>
      <c r="J97" s="55">
        <v>1.026</v>
      </c>
      <c r="K97" s="22">
        <v>1.0269999999999999</v>
      </c>
      <c r="L97" s="22">
        <v>1.026</v>
      </c>
      <c r="M97" s="15">
        <v>1.03</v>
      </c>
      <c r="N97" s="15">
        <v>1.0289999999999999</v>
      </c>
      <c r="O97" s="15">
        <v>1.03</v>
      </c>
      <c r="P97" s="57">
        <v>1.03</v>
      </c>
      <c r="Q97" s="65">
        <v>1.0289999999999999</v>
      </c>
      <c r="R97" s="55">
        <v>1.028</v>
      </c>
      <c r="S97" s="15">
        <v>1.032</v>
      </c>
      <c r="T97" s="15">
        <v>1.0309999999999999</v>
      </c>
      <c r="U97" s="15">
        <v>1.032</v>
      </c>
      <c r="V97" s="15">
        <v>1.0309999999999999</v>
      </c>
    </row>
    <row r="98" spans="1:22" x14ac:dyDescent="0.25">
      <c r="A98" s="10">
        <v>22089</v>
      </c>
      <c r="B98" s="68" t="s">
        <v>992</v>
      </c>
      <c r="C98" s="55">
        <v>1.034</v>
      </c>
      <c r="D98" s="55">
        <v>1.034</v>
      </c>
      <c r="E98" s="55">
        <v>1.034</v>
      </c>
      <c r="F98" s="55">
        <v>1.034</v>
      </c>
      <c r="G98" s="55">
        <v>1.034</v>
      </c>
      <c r="H98" s="55">
        <v>1.034</v>
      </c>
      <c r="I98" s="55">
        <v>1.0289999999999999</v>
      </c>
      <c r="J98" s="55">
        <v>1.026</v>
      </c>
      <c r="K98" s="22">
        <v>1.0269999999999999</v>
      </c>
      <c r="L98" s="22">
        <v>1.026</v>
      </c>
      <c r="M98" s="15">
        <v>1.03</v>
      </c>
      <c r="N98" s="15">
        <v>1.0289999999999999</v>
      </c>
      <c r="O98" s="15">
        <v>1.03</v>
      </c>
      <c r="P98" s="57">
        <v>1.03</v>
      </c>
      <c r="Q98" s="65">
        <v>1.0289999999999999</v>
      </c>
      <c r="R98" s="55">
        <v>1.028</v>
      </c>
      <c r="S98" s="15">
        <v>1.032</v>
      </c>
      <c r="T98" s="15">
        <v>1.0309999999999999</v>
      </c>
      <c r="U98" s="15">
        <v>1.032</v>
      </c>
      <c r="V98" s="15">
        <v>1.0309999999999999</v>
      </c>
    </row>
    <row r="99" spans="1:22" x14ac:dyDescent="0.25">
      <c r="A99" s="10">
        <v>22090</v>
      </c>
      <c r="B99" s="68" t="s">
        <v>232</v>
      </c>
      <c r="C99" s="55">
        <v>1.034</v>
      </c>
      <c r="D99" s="55">
        <v>1.034</v>
      </c>
      <c r="E99" s="55">
        <v>1.034</v>
      </c>
      <c r="F99" s="55">
        <v>1.034</v>
      </c>
      <c r="G99" s="55">
        <v>1.034</v>
      </c>
      <c r="H99" s="55">
        <v>1.034</v>
      </c>
      <c r="I99" s="55">
        <v>1.0289999999999999</v>
      </c>
      <c r="J99" s="55">
        <v>1.026</v>
      </c>
      <c r="K99" s="22">
        <v>1.0269999999999999</v>
      </c>
      <c r="L99" s="22">
        <v>1.026</v>
      </c>
      <c r="M99" s="15">
        <v>1.03</v>
      </c>
      <c r="N99" s="15">
        <v>1.0289999999999999</v>
      </c>
      <c r="O99" s="15">
        <v>1.03</v>
      </c>
      <c r="P99" s="57">
        <v>1.03</v>
      </c>
      <c r="Q99" s="65">
        <v>1.0289999999999999</v>
      </c>
      <c r="R99" s="55">
        <v>1.028</v>
      </c>
      <c r="S99" s="15">
        <v>1.032</v>
      </c>
      <c r="T99" s="15">
        <v>1.0309999999999999</v>
      </c>
      <c r="U99" s="15">
        <v>1.032</v>
      </c>
      <c r="V99" s="15">
        <v>1.0309999999999999</v>
      </c>
    </row>
    <row r="100" spans="1:22" x14ac:dyDescent="0.25">
      <c r="A100" s="10">
        <v>22091</v>
      </c>
      <c r="B100" s="68" t="s">
        <v>233</v>
      </c>
      <c r="C100" s="55">
        <v>1.034</v>
      </c>
      <c r="D100" s="55">
        <v>1.034</v>
      </c>
      <c r="E100" s="55">
        <v>1.034</v>
      </c>
      <c r="F100" s="55">
        <v>1.034</v>
      </c>
      <c r="G100" s="55">
        <v>1.034</v>
      </c>
      <c r="H100" s="55">
        <v>1.034</v>
      </c>
      <c r="I100" s="55">
        <v>1.0289999999999999</v>
      </c>
      <c r="J100" s="55">
        <v>1.026</v>
      </c>
      <c r="K100" s="22">
        <v>1.0269999999999999</v>
      </c>
      <c r="L100" s="22">
        <v>1.026</v>
      </c>
      <c r="M100" s="15">
        <v>1.03</v>
      </c>
      <c r="N100" s="15">
        <v>1.0289999999999999</v>
      </c>
      <c r="O100" s="15">
        <v>1.03</v>
      </c>
      <c r="P100" s="57">
        <v>1.03</v>
      </c>
      <c r="Q100" s="65">
        <v>1.0289999999999999</v>
      </c>
      <c r="R100" s="55">
        <v>1.028</v>
      </c>
      <c r="S100" s="15">
        <v>1.032</v>
      </c>
      <c r="T100" s="15">
        <v>1.0309999999999999</v>
      </c>
      <c r="U100" s="15">
        <v>1.032</v>
      </c>
      <c r="V100" s="15">
        <v>1.0309999999999999</v>
      </c>
    </row>
    <row r="101" spans="1:22" x14ac:dyDescent="0.25">
      <c r="A101" s="10">
        <v>22092</v>
      </c>
      <c r="B101" s="68" t="s">
        <v>234</v>
      </c>
      <c r="C101" s="55">
        <v>1.034</v>
      </c>
      <c r="D101" s="55">
        <v>1.034</v>
      </c>
      <c r="E101" s="55">
        <v>1.034</v>
      </c>
      <c r="F101" s="55">
        <v>1.034</v>
      </c>
      <c r="G101" s="55">
        <v>1.034</v>
      </c>
      <c r="H101" s="55">
        <v>1.034</v>
      </c>
      <c r="I101" s="55">
        <v>1.0289999999999999</v>
      </c>
      <c r="J101" s="55">
        <v>1.026</v>
      </c>
      <c r="K101" s="22">
        <v>1.0269999999999999</v>
      </c>
      <c r="L101" s="22">
        <v>1.026</v>
      </c>
      <c r="M101" s="15">
        <v>1.03</v>
      </c>
      <c r="N101" s="15">
        <v>1.0289999999999999</v>
      </c>
      <c r="O101" s="15">
        <v>1.03</v>
      </c>
      <c r="P101" s="57">
        <v>1.03</v>
      </c>
      <c r="Q101" s="65">
        <v>1.0289999999999999</v>
      </c>
      <c r="R101" s="55">
        <v>1.028</v>
      </c>
      <c r="S101" s="15">
        <v>1.032</v>
      </c>
      <c r="T101" s="15">
        <v>1.0309999999999999</v>
      </c>
      <c r="U101" s="15">
        <v>1.032</v>
      </c>
      <c r="V101" s="15">
        <v>1.0309999999999999</v>
      </c>
    </row>
    <row r="102" spans="1:22" x14ac:dyDescent="0.25">
      <c r="A102" s="10">
        <v>22093</v>
      </c>
      <c r="B102" s="68" t="s">
        <v>235</v>
      </c>
      <c r="C102" s="55">
        <v>1.034</v>
      </c>
      <c r="D102" s="55">
        <v>1.034</v>
      </c>
      <c r="E102" s="55">
        <v>1.034</v>
      </c>
      <c r="F102" s="55">
        <v>1.034</v>
      </c>
      <c r="G102" s="55">
        <v>1.034</v>
      </c>
      <c r="H102" s="55">
        <v>1.034</v>
      </c>
      <c r="I102" s="55">
        <v>1.0289999999999999</v>
      </c>
      <c r="J102" s="55">
        <v>1.026</v>
      </c>
      <c r="K102" s="22">
        <v>1.0269999999999999</v>
      </c>
      <c r="L102" s="22">
        <v>1.026</v>
      </c>
      <c r="M102" s="15">
        <v>1.03</v>
      </c>
      <c r="N102" s="15">
        <v>1.0289999999999999</v>
      </c>
      <c r="O102" s="15">
        <v>1.03</v>
      </c>
      <c r="P102" s="57">
        <v>1.03</v>
      </c>
      <c r="Q102" s="65">
        <v>1.0289999999999999</v>
      </c>
      <c r="R102" s="55">
        <v>1.028</v>
      </c>
      <c r="S102" s="15">
        <v>1.032</v>
      </c>
      <c r="T102" s="15">
        <v>1.0309999999999999</v>
      </c>
      <c r="U102" s="15">
        <v>1.032</v>
      </c>
      <c r="V102" s="15">
        <v>1.0309999999999999</v>
      </c>
    </row>
    <row r="103" spans="1:22" x14ac:dyDescent="0.25">
      <c r="A103" s="10">
        <v>22094</v>
      </c>
      <c r="B103" s="68" t="s">
        <v>236</v>
      </c>
      <c r="C103" s="55">
        <v>1.034</v>
      </c>
      <c r="D103" s="55">
        <v>1.034</v>
      </c>
      <c r="E103" s="55">
        <v>1.034</v>
      </c>
      <c r="F103" s="55">
        <v>1.034</v>
      </c>
      <c r="G103" s="55">
        <v>1.034</v>
      </c>
      <c r="H103" s="55">
        <v>1.034</v>
      </c>
      <c r="I103" s="55">
        <v>1.0289999999999999</v>
      </c>
      <c r="J103" s="55">
        <v>1.026</v>
      </c>
      <c r="K103" s="22">
        <v>1.0269999999999999</v>
      </c>
      <c r="L103" s="22">
        <v>1.026</v>
      </c>
      <c r="M103" s="15">
        <v>1.03</v>
      </c>
      <c r="N103" s="15">
        <v>1.0289999999999999</v>
      </c>
      <c r="O103" s="15">
        <v>1.03</v>
      </c>
      <c r="P103" s="57">
        <v>1.03</v>
      </c>
      <c r="Q103" s="65">
        <v>1.0289999999999999</v>
      </c>
      <c r="R103" s="55">
        <v>1.028</v>
      </c>
      <c r="S103" s="15">
        <v>1.032</v>
      </c>
      <c r="T103" s="15">
        <v>1.0309999999999999</v>
      </c>
      <c r="U103" s="15">
        <v>1.032</v>
      </c>
      <c r="V103" s="15">
        <v>1.0309999999999999</v>
      </c>
    </row>
    <row r="104" spans="1:22" x14ac:dyDescent="0.25">
      <c r="A104" s="10">
        <v>23094</v>
      </c>
      <c r="B104" s="68" t="s">
        <v>236</v>
      </c>
      <c r="C104" s="55">
        <v>1</v>
      </c>
      <c r="D104" s="55">
        <v>1</v>
      </c>
      <c r="E104" s="55"/>
      <c r="F104" s="55"/>
      <c r="G104" s="55"/>
      <c r="H104" s="55"/>
      <c r="I104" s="55"/>
      <c r="J104" s="55"/>
      <c r="M104" s="15"/>
      <c r="N104" s="15"/>
      <c r="O104" s="15"/>
      <c r="P104" s="57"/>
      <c r="Q104" s="65"/>
      <c r="R104" s="55"/>
      <c r="S104" s="15"/>
      <c r="T104" s="15" t="e">
        <v>#N/A</v>
      </c>
      <c r="U104" s="15" t="e">
        <v>#N/A</v>
      </c>
      <c r="V104" s="15" t="e">
        <v>#N/A</v>
      </c>
    </row>
    <row r="105" spans="1:22" x14ac:dyDescent="0.25">
      <c r="A105" s="10">
        <v>23096</v>
      </c>
      <c r="B105" s="68" t="s">
        <v>237</v>
      </c>
      <c r="C105" s="55">
        <v>1</v>
      </c>
      <c r="D105" s="55">
        <v>1</v>
      </c>
      <c r="E105" s="55">
        <v>1</v>
      </c>
      <c r="F105" s="55">
        <v>1</v>
      </c>
      <c r="G105" s="55">
        <v>1</v>
      </c>
      <c r="H105" s="55">
        <v>1</v>
      </c>
      <c r="I105" s="55"/>
      <c r="J105" s="55"/>
      <c r="M105" s="15"/>
      <c r="N105" s="15"/>
      <c r="O105" s="15"/>
      <c r="P105" s="57"/>
      <c r="Q105" s="65"/>
      <c r="R105" s="55"/>
      <c r="S105" s="15"/>
      <c r="T105" s="15" t="e">
        <v>#N/A</v>
      </c>
      <c r="U105" s="15" t="e">
        <v>#N/A</v>
      </c>
      <c r="V105" s="15" t="e">
        <v>#N/A</v>
      </c>
    </row>
    <row r="106" spans="1:22" x14ac:dyDescent="0.25">
      <c r="A106" s="10">
        <v>23099</v>
      </c>
      <c r="B106" s="68" t="s">
        <v>238</v>
      </c>
      <c r="C106" s="55">
        <v>1</v>
      </c>
      <c r="D106" s="55">
        <v>1</v>
      </c>
      <c r="E106" s="55">
        <v>1</v>
      </c>
      <c r="F106" s="55">
        <v>1</v>
      </c>
      <c r="G106" s="55">
        <v>1</v>
      </c>
      <c r="H106" s="55">
        <v>1</v>
      </c>
      <c r="I106" s="55">
        <v>1</v>
      </c>
      <c r="J106" s="55">
        <v>1</v>
      </c>
      <c r="K106" s="22">
        <v>1</v>
      </c>
      <c r="M106" s="15"/>
      <c r="N106" s="15"/>
      <c r="O106" s="15"/>
      <c r="P106" s="57"/>
      <c r="Q106" s="65"/>
      <c r="R106" s="55"/>
      <c r="S106" s="15"/>
      <c r="T106" s="15" t="e">
        <v>#N/A</v>
      </c>
      <c r="U106" s="15" t="e">
        <v>#N/A</v>
      </c>
      <c r="V106" s="15" t="e">
        <v>#N/A</v>
      </c>
    </row>
    <row r="107" spans="1:22" x14ac:dyDescent="0.25">
      <c r="A107" s="10">
        <v>23101</v>
      </c>
      <c r="B107" s="68" t="s">
        <v>238</v>
      </c>
      <c r="C107" s="55">
        <v>1</v>
      </c>
      <c r="D107" s="55">
        <v>1</v>
      </c>
      <c r="E107" s="55">
        <v>1</v>
      </c>
      <c r="F107" s="55">
        <v>1</v>
      </c>
      <c r="G107" s="55">
        <v>1</v>
      </c>
      <c r="H107" s="55">
        <v>1</v>
      </c>
      <c r="I107" s="55">
        <v>1</v>
      </c>
      <c r="J107" s="55">
        <v>1</v>
      </c>
      <c r="K107" s="22">
        <v>1</v>
      </c>
      <c r="L107" s="22">
        <v>1</v>
      </c>
      <c r="M107" s="15">
        <v>1</v>
      </c>
      <c r="N107" s="15">
        <v>1</v>
      </c>
      <c r="O107" s="15">
        <v>1</v>
      </c>
      <c r="P107" s="57">
        <v>1</v>
      </c>
      <c r="Q107" s="65">
        <v>1</v>
      </c>
      <c r="R107" s="55">
        <v>1</v>
      </c>
      <c r="S107" s="15">
        <v>1</v>
      </c>
      <c r="T107" s="15">
        <v>1</v>
      </c>
      <c r="U107" s="15">
        <v>1</v>
      </c>
      <c r="V107" s="15">
        <v>1</v>
      </c>
    </row>
    <row r="108" spans="1:22" x14ac:dyDescent="0.25">
      <c r="A108" s="10">
        <v>24086</v>
      </c>
      <c r="B108" s="68" t="s">
        <v>239</v>
      </c>
      <c r="C108" s="55">
        <v>1.0900000000000001</v>
      </c>
      <c r="D108" s="55">
        <v>1.0900000000000001</v>
      </c>
      <c r="E108" s="55">
        <v>1.0900000000000001</v>
      </c>
      <c r="F108" s="55">
        <v>1.0900000000000001</v>
      </c>
      <c r="G108" s="55">
        <v>1.0900000000000001</v>
      </c>
      <c r="H108" s="55">
        <v>1.0900000000000001</v>
      </c>
      <c r="I108" s="55">
        <v>1.0820000000000001</v>
      </c>
      <c r="J108" s="55">
        <v>1.079</v>
      </c>
      <c r="K108" s="22">
        <v>1.079</v>
      </c>
      <c r="L108" s="22">
        <v>1.08</v>
      </c>
      <c r="M108" s="15">
        <v>1.0840000000000001</v>
      </c>
      <c r="N108" s="15">
        <v>1.081</v>
      </c>
      <c r="O108" s="15">
        <v>1.0840000000000001</v>
      </c>
      <c r="P108" s="57">
        <v>1.081</v>
      </c>
      <c r="Q108" s="65">
        <v>1.0780000000000001</v>
      </c>
      <c r="R108" s="55">
        <v>1.0780000000000001</v>
      </c>
      <c r="S108" s="15">
        <v>1.08</v>
      </c>
      <c r="T108" s="15">
        <v>1.0780000000000001</v>
      </c>
      <c r="U108" s="15">
        <v>1.0760000000000001</v>
      </c>
      <c r="V108" s="15">
        <v>1.075</v>
      </c>
    </row>
    <row r="109" spans="1:22" x14ac:dyDescent="0.25">
      <c r="A109" s="10">
        <v>24087</v>
      </c>
      <c r="B109" s="68" t="s">
        <v>240</v>
      </c>
      <c r="C109" s="55">
        <v>1.0900000000000001</v>
      </c>
      <c r="D109" s="55">
        <v>1.0900000000000001</v>
      </c>
      <c r="E109" s="55">
        <v>1.0900000000000001</v>
      </c>
      <c r="F109" s="55">
        <v>1.0900000000000001</v>
      </c>
      <c r="G109" s="55">
        <v>1.0900000000000001</v>
      </c>
      <c r="H109" s="55">
        <v>1.0900000000000001</v>
      </c>
      <c r="I109" s="55">
        <v>1.0820000000000001</v>
      </c>
      <c r="J109" s="55">
        <v>1.079</v>
      </c>
      <c r="K109" s="22">
        <v>1.079</v>
      </c>
      <c r="L109" s="22">
        <v>1.08</v>
      </c>
      <c r="M109" s="15">
        <v>1.0840000000000001</v>
      </c>
      <c r="N109" s="15">
        <v>1.081</v>
      </c>
      <c r="O109" s="15">
        <v>1.0840000000000001</v>
      </c>
      <c r="P109" s="57">
        <v>1.081</v>
      </c>
      <c r="Q109" s="65">
        <v>1.0780000000000001</v>
      </c>
      <c r="R109" s="55">
        <v>1.0780000000000001</v>
      </c>
      <c r="S109" s="15">
        <v>1.08</v>
      </c>
      <c r="T109" s="15">
        <v>1.0780000000000001</v>
      </c>
      <c r="U109" s="15">
        <v>1.0760000000000001</v>
      </c>
      <c r="V109" s="15">
        <v>1.075</v>
      </c>
    </row>
    <row r="110" spans="1:22" x14ac:dyDescent="0.25">
      <c r="A110" s="10">
        <v>24089</v>
      </c>
      <c r="B110" s="68" t="s">
        <v>241</v>
      </c>
      <c r="C110" s="55">
        <v>1.0900000000000001</v>
      </c>
      <c r="D110" s="55">
        <v>1.0900000000000001</v>
      </c>
      <c r="E110" s="55">
        <v>1.0900000000000001</v>
      </c>
      <c r="F110" s="55">
        <v>1.0900000000000001</v>
      </c>
      <c r="G110" s="55">
        <v>1.0900000000000001</v>
      </c>
      <c r="H110" s="55">
        <v>1.0900000000000001</v>
      </c>
      <c r="I110" s="55">
        <v>1.0820000000000001</v>
      </c>
      <c r="J110" s="55">
        <v>1.079</v>
      </c>
      <c r="K110" s="22">
        <v>1.079</v>
      </c>
      <c r="L110" s="22">
        <v>1.08</v>
      </c>
      <c r="M110" s="15">
        <v>1.0840000000000001</v>
      </c>
      <c r="N110" s="15">
        <v>1.081</v>
      </c>
      <c r="O110" s="15">
        <v>1.0840000000000001</v>
      </c>
      <c r="P110" s="57">
        <v>1.081</v>
      </c>
      <c r="Q110" s="65">
        <v>1.0780000000000001</v>
      </c>
      <c r="R110" s="55">
        <v>1.0780000000000001</v>
      </c>
      <c r="S110" s="15">
        <v>1.08</v>
      </c>
      <c r="T110" s="15">
        <v>1.0780000000000001</v>
      </c>
      <c r="U110" s="15">
        <v>1.0760000000000001</v>
      </c>
      <c r="V110" s="15">
        <v>1.075</v>
      </c>
    </row>
    <row r="111" spans="1:22" x14ac:dyDescent="0.25">
      <c r="A111" s="10">
        <v>24090</v>
      </c>
      <c r="B111" s="68" t="s">
        <v>242</v>
      </c>
      <c r="C111" s="55">
        <v>1.0900000000000001</v>
      </c>
      <c r="D111" s="55">
        <v>1.0900000000000001</v>
      </c>
      <c r="E111" s="55">
        <v>1.0900000000000001</v>
      </c>
      <c r="F111" s="55">
        <v>1.0900000000000001</v>
      </c>
      <c r="G111" s="55">
        <v>1.0900000000000001</v>
      </c>
      <c r="H111" s="55">
        <v>1.0900000000000001</v>
      </c>
      <c r="I111" s="55">
        <v>1.0820000000000001</v>
      </c>
      <c r="J111" s="55">
        <v>1.079</v>
      </c>
      <c r="K111" s="22">
        <v>1.079</v>
      </c>
      <c r="L111" s="22">
        <v>1.08</v>
      </c>
      <c r="M111" s="15">
        <v>1.0840000000000001</v>
      </c>
      <c r="N111" s="15">
        <v>1.081</v>
      </c>
      <c r="O111" s="15">
        <v>1.0840000000000001</v>
      </c>
      <c r="P111" s="57">
        <v>1.081</v>
      </c>
      <c r="Q111" s="65">
        <v>1.0780000000000001</v>
      </c>
      <c r="R111" s="55">
        <v>1.0780000000000001</v>
      </c>
      <c r="S111" s="15">
        <v>1.08</v>
      </c>
      <c r="T111" s="15">
        <v>1.0780000000000001</v>
      </c>
      <c r="U111" s="15">
        <v>1.0760000000000001</v>
      </c>
      <c r="V111" s="15">
        <v>1.075</v>
      </c>
    </row>
    <row r="112" spans="1:22" x14ac:dyDescent="0.25">
      <c r="A112" s="10">
        <v>24091</v>
      </c>
      <c r="B112" s="68" t="s">
        <v>243</v>
      </c>
      <c r="C112" s="55">
        <v>1.0900000000000001</v>
      </c>
      <c r="D112" s="55">
        <v>1.0900000000000001</v>
      </c>
      <c r="E112" s="55">
        <v>1.0900000000000001</v>
      </c>
      <c r="F112" s="55">
        <v>1.0900000000000001</v>
      </c>
      <c r="G112" s="55">
        <v>1.0900000000000001</v>
      </c>
      <c r="H112" s="55">
        <v>1.0900000000000001</v>
      </c>
      <c r="I112" s="55">
        <v>1.0820000000000001</v>
      </c>
      <c r="J112" s="55">
        <v>1.079</v>
      </c>
      <c r="K112" s="22">
        <v>1.079</v>
      </c>
      <c r="L112" s="22">
        <v>1.08</v>
      </c>
      <c r="M112" s="15">
        <v>1.0840000000000001</v>
      </c>
      <c r="N112" s="15">
        <v>1.081</v>
      </c>
      <c r="O112" s="15">
        <v>1.0840000000000001</v>
      </c>
      <c r="P112" s="57">
        <v>1.081</v>
      </c>
      <c r="Q112" s="65">
        <v>1.0780000000000001</v>
      </c>
      <c r="R112" s="55">
        <v>1.0780000000000001</v>
      </c>
      <c r="S112" s="15">
        <v>1.08</v>
      </c>
      <c r="T112" s="15">
        <v>1.0780000000000001</v>
      </c>
      <c r="U112" s="15">
        <v>1.0760000000000001</v>
      </c>
      <c r="V112" s="15">
        <v>1.075</v>
      </c>
    </row>
    <row r="113" spans="1:22" x14ac:dyDescent="0.25">
      <c r="A113" s="10">
        <v>24093</v>
      </c>
      <c r="B113" s="68" t="s">
        <v>244</v>
      </c>
      <c r="C113" s="55">
        <v>1.0900000000000001</v>
      </c>
      <c r="D113" s="55">
        <v>1.0900000000000001</v>
      </c>
      <c r="E113" s="55">
        <v>1.0900000000000001</v>
      </c>
      <c r="F113" s="55">
        <v>1.0900000000000001</v>
      </c>
      <c r="G113" s="55">
        <v>1.0900000000000001</v>
      </c>
      <c r="H113" s="55">
        <v>1.0900000000000001</v>
      </c>
      <c r="I113" s="55">
        <v>1.0820000000000001</v>
      </c>
      <c r="J113" s="55">
        <v>1.079</v>
      </c>
      <c r="K113" s="22">
        <v>1.079</v>
      </c>
      <c r="L113" s="22">
        <v>1.08</v>
      </c>
      <c r="M113" s="15">
        <v>1.0840000000000001</v>
      </c>
      <c r="N113" s="15">
        <v>1.081</v>
      </c>
      <c r="O113" s="15">
        <v>1.0840000000000001</v>
      </c>
      <c r="P113" s="57">
        <v>1.081</v>
      </c>
      <c r="Q113" s="65">
        <v>1.0780000000000001</v>
      </c>
      <c r="R113" s="55">
        <v>1.0780000000000001</v>
      </c>
      <c r="S113" s="15">
        <v>1.08</v>
      </c>
      <c r="T113" s="15">
        <v>1.0780000000000001</v>
      </c>
      <c r="U113" s="15">
        <v>1.0760000000000001</v>
      </c>
      <c r="V113" s="15">
        <v>1.075</v>
      </c>
    </row>
    <row r="114" spans="1:22" x14ac:dyDescent="0.25">
      <c r="A114" s="10">
        <v>25001</v>
      </c>
      <c r="B114" s="68" t="s">
        <v>245</v>
      </c>
      <c r="C114" s="55">
        <v>1.0900000000000001</v>
      </c>
      <c r="D114" s="55">
        <v>1.0900000000000001</v>
      </c>
      <c r="E114" s="55">
        <v>1.0900000000000001</v>
      </c>
      <c r="F114" s="55">
        <v>1.0900000000000001</v>
      </c>
      <c r="G114" s="55">
        <v>1.0900000000000001</v>
      </c>
      <c r="H114" s="55">
        <v>1.0900000000000001</v>
      </c>
      <c r="I114" s="55">
        <v>1.0820000000000001</v>
      </c>
      <c r="J114" s="55">
        <v>1.079</v>
      </c>
      <c r="K114" s="22">
        <v>1.079</v>
      </c>
      <c r="L114" s="22">
        <v>1.08</v>
      </c>
      <c r="M114" s="15">
        <v>1.0840000000000001</v>
      </c>
      <c r="N114" s="15">
        <v>1.081</v>
      </c>
      <c r="O114" s="15">
        <v>1.0840000000000001</v>
      </c>
      <c r="P114" s="57">
        <v>1.081</v>
      </c>
      <c r="Q114" s="65">
        <v>1.0780000000000001</v>
      </c>
      <c r="R114" s="55">
        <v>1.0780000000000001</v>
      </c>
      <c r="S114" s="15">
        <v>1.08</v>
      </c>
      <c r="T114" s="15">
        <v>1.0780000000000001</v>
      </c>
      <c r="U114" s="15">
        <v>1.0760000000000001</v>
      </c>
      <c r="V114" s="15">
        <v>1.075</v>
      </c>
    </row>
    <row r="115" spans="1:22" x14ac:dyDescent="0.25">
      <c r="A115" s="10">
        <v>25002</v>
      </c>
      <c r="B115" s="68" t="s">
        <v>246</v>
      </c>
      <c r="C115" s="55">
        <v>1.0900000000000001</v>
      </c>
      <c r="D115" s="55">
        <v>1.0900000000000001</v>
      </c>
      <c r="E115" s="55">
        <v>1.0900000000000001</v>
      </c>
      <c r="F115" s="55">
        <v>1.0900000000000001</v>
      </c>
      <c r="G115" s="55">
        <v>1.0900000000000001</v>
      </c>
      <c r="H115" s="55">
        <v>1.0900000000000001</v>
      </c>
      <c r="I115" s="55">
        <v>1.0820000000000001</v>
      </c>
      <c r="J115" s="55">
        <v>1.079</v>
      </c>
      <c r="K115" s="22">
        <v>1.079</v>
      </c>
      <c r="L115" s="22">
        <v>1.08</v>
      </c>
      <c r="M115" s="15">
        <v>1.0840000000000001</v>
      </c>
      <c r="N115" s="15">
        <v>1.081</v>
      </c>
      <c r="O115" s="15">
        <v>1.0840000000000001</v>
      </c>
      <c r="P115" s="57">
        <v>1.081</v>
      </c>
      <c r="Q115" s="65">
        <v>1.0780000000000001</v>
      </c>
      <c r="R115" s="55">
        <v>1.0780000000000001</v>
      </c>
      <c r="S115" s="15">
        <v>1.08</v>
      </c>
      <c r="T115" s="15">
        <v>1.0780000000000001</v>
      </c>
      <c r="U115" s="15">
        <v>1.0760000000000001</v>
      </c>
      <c r="V115" s="15">
        <v>1.075</v>
      </c>
    </row>
    <row r="116" spans="1:22" x14ac:dyDescent="0.25">
      <c r="A116" s="10">
        <v>25003</v>
      </c>
      <c r="B116" s="68" t="s">
        <v>247</v>
      </c>
      <c r="C116" s="55">
        <v>1.0900000000000001</v>
      </c>
      <c r="D116" s="55">
        <v>1.0900000000000001</v>
      </c>
      <c r="E116" s="55">
        <v>1.0900000000000001</v>
      </c>
      <c r="F116" s="55">
        <v>1.0900000000000001</v>
      </c>
      <c r="G116" s="55">
        <v>1.0900000000000001</v>
      </c>
      <c r="H116" s="55">
        <v>1.0900000000000001</v>
      </c>
      <c r="I116" s="55">
        <v>1.0820000000000001</v>
      </c>
      <c r="J116" s="55">
        <v>1.079</v>
      </c>
      <c r="K116" s="22">
        <v>1.079</v>
      </c>
      <c r="L116" s="22">
        <v>1.08</v>
      </c>
      <c r="M116" s="15">
        <v>1.0840000000000001</v>
      </c>
      <c r="N116" s="15">
        <v>1.081</v>
      </c>
      <c r="O116" s="15">
        <v>1.0840000000000001</v>
      </c>
      <c r="P116" s="57">
        <v>1.081</v>
      </c>
      <c r="Q116" s="65">
        <v>1.0780000000000001</v>
      </c>
      <c r="R116" s="55">
        <v>1.0780000000000001</v>
      </c>
      <c r="S116" s="15">
        <v>1.08</v>
      </c>
      <c r="T116" s="15">
        <v>1.0780000000000001</v>
      </c>
      <c r="U116" s="15">
        <v>1.0760000000000001</v>
      </c>
      <c r="V116" s="15">
        <v>1.075</v>
      </c>
    </row>
    <row r="117" spans="1:22" x14ac:dyDescent="0.25">
      <c r="A117" s="10">
        <v>26001</v>
      </c>
      <c r="B117" s="68" t="s">
        <v>248</v>
      </c>
      <c r="C117" s="55">
        <v>1.038</v>
      </c>
      <c r="D117" s="55">
        <v>1.038</v>
      </c>
      <c r="E117" s="55">
        <v>1.038</v>
      </c>
      <c r="F117" s="55">
        <v>1.038</v>
      </c>
      <c r="G117" s="55">
        <v>1.038</v>
      </c>
      <c r="H117" s="55">
        <v>1.038</v>
      </c>
      <c r="I117" s="55">
        <v>1.034</v>
      </c>
      <c r="J117" s="55">
        <v>1.032</v>
      </c>
      <c r="K117" s="22">
        <v>1.0329999999999999</v>
      </c>
      <c r="L117" s="22">
        <v>1.03</v>
      </c>
      <c r="M117" s="15">
        <v>1.036</v>
      </c>
      <c r="N117" s="15">
        <v>1.0329999999999999</v>
      </c>
      <c r="O117" s="15">
        <v>1.0329999999999999</v>
      </c>
      <c r="P117" s="57">
        <v>1.0329999999999999</v>
      </c>
      <c r="Q117" s="65">
        <v>1.0309999999999999</v>
      </c>
      <c r="R117" s="55">
        <v>1.03</v>
      </c>
      <c r="S117" s="15">
        <v>1.0309999999999999</v>
      </c>
      <c r="T117" s="15">
        <v>1.032</v>
      </c>
      <c r="U117" s="15">
        <v>1.0269999999999999</v>
      </c>
      <c r="V117" s="15">
        <v>1.0289999999999999</v>
      </c>
    </row>
    <row r="118" spans="1:22" x14ac:dyDescent="0.25">
      <c r="A118" s="10">
        <v>26002</v>
      </c>
      <c r="B118" s="68" t="s">
        <v>249</v>
      </c>
      <c r="C118" s="55">
        <v>1.038</v>
      </c>
      <c r="D118" s="55">
        <v>1.038</v>
      </c>
      <c r="E118" s="55">
        <v>1.038</v>
      </c>
      <c r="F118" s="55">
        <v>1.038</v>
      </c>
      <c r="G118" s="55">
        <v>1.038</v>
      </c>
      <c r="H118" s="55">
        <v>1.038</v>
      </c>
      <c r="I118" s="55">
        <v>1.034</v>
      </c>
      <c r="J118" s="55">
        <v>1.032</v>
      </c>
      <c r="K118" s="22">
        <v>1.0329999999999999</v>
      </c>
      <c r="L118" s="22">
        <v>1.03</v>
      </c>
      <c r="M118" s="15">
        <v>1.036</v>
      </c>
      <c r="N118" s="15">
        <v>1.0329999999999999</v>
      </c>
      <c r="O118" s="15">
        <v>1.0329999999999999</v>
      </c>
      <c r="P118" s="57">
        <v>1.0329999999999999</v>
      </c>
      <c r="Q118" s="65">
        <v>1.0309999999999999</v>
      </c>
      <c r="R118" s="55">
        <v>1.03</v>
      </c>
      <c r="S118" s="15">
        <v>1.0309999999999999</v>
      </c>
      <c r="T118" s="15">
        <v>1.032</v>
      </c>
      <c r="U118" s="15">
        <v>1.0269999999999999</v>
      </c>
      <c r="V118" s="15">
        <v>1.0289999999999999</v>
      </c>
    </row>
    <row r="119" spans="1:22" x14ac:dyDescent="0.25">
      <c r="A119" s="10">
        <v>26005</v>
      </c>
      <c r="B119" s="68" t="s">
        <v>250</v>
      </c>
      <c r="C119" s="55">
        <v>1.038</v>
      </c>
      <c r="D119" s="55">
        <v>1.038</v>
      </c>
      <c r="E119" s="55">
        <v>1.038</v>
      </c>
      <c r="F119" s="55">
        <v>1.038</v>
      </c>
      <c r="G119" s="55">
        <v>1.038</v>
      </c>
      <c r="H119" s="55">
        <v>1.038</v>
      </c>
      <c r="I119" s="55">
        <v>1.034</v>
      </c>
      <c r="J119" s="55">
        <v>1.032</v>
      </c>
      <c r="K119" s="22">
        <v>1.0329999999999999</v>
      </c>
      <c r="L119" s="22">
        <v>1.03</v>
      </c>
      <c r="M119" s="15">
        <v>1.036</v>
      </c>
      <c r="N119" s="15">
        <v>1.0329999999999999</v>
      </c>
      <c r="O119" s="15">
        <v>1.0329999999999999</v>
      </c>
      <c r="P119" s="57">
        <v>1.0329999999999999</v>
      </c>
      <c r="Q119" s="65">
        <v>1.0309999999999999</v>
      </c>
      <c r="R119" s="55">
        <v>1.03</v>
      </c>
      <c r="S119" s="15">
        <v>1.0309999999999999</v>
      </c>
      <c r="T119" s="15">
        <v>1.032</v>
      </c>
      <c r="U119" s="15">
        <v>1.0269999999999999</v>
      </c>
      <c r="V119" s="15">
        <v>1.0289999999999999</v>
      </c>
    </row>
    <row r="120" spans="1:22" x14ac:dyDescent="0.25">
      <c r="A120" s="10">
        <v>26006</v>
      </c>
      <c r="B120" s="68" t="s">
        <v>251</v>
      </c>
      <c r="C120" s="55">
        <v>1.038</v>
      </c>
      <c r="D120" s="55">
        <v>1.038</v>
      </c>
      <c r="E120" s="55">
        <v>1.038</v>
      </c>
      <c r="F120" s="55">
        <v>1.038</v>
      </c>
      <c r="G120" s="55">
        <v>1.038</v>
      </c>
      <c r="H120" s="55">
        <v>1.038</v>
      </c>
      <c r="I120" s="55">
        <v>1.034</v>
      </c>
      <c r="J120" s="55">
        <v>1.032</v>
      </c>
      <c r="K120" s="22">
        <v>1.0329999999999999</v>
      </c>
      <c r="L120" s="22">
        <v>1.03</v>
      </c>
      <c r="M120" s="15">
        <v>1.036</v>
      </c>
      <c r="N120" s="15">
        <v>1.0329999999999999</v>
      </c>
      <c r="O120" s="15">
        <v>1.0329999999999999</v>
      </c>
      <c r="P120" s="57">
        <v>1.0329999999999999</v>
      </c>
      <c r="Q120" s="65">
        <v>1.0309999999999999</v>
      </c>
      <c r="R120" s="55">
        <v>1.03</v>
      </c>
      <c r="S120" s="15">
        <v>1.0309999999999999</v>
      </c>
      <c r="T120" s="15">
        <v>1.032</v>
      </c>
      <c r="U120" s="15">
        <v>1.0269999999999999</v>
      </c>
      <c r="V120" s="15">
        <v>1.0289999999999999</v>
      </c>
    </row>
    <row r="121" spans="1:22" x14ac:dyDescent="0.25">
      <c r="A121" s="10">
        <v>27055</v>
      </c>
      <c r="B121" s="68" t="s">
        <v>252</v>
      </c>
      <c r="C121" s="55">
        <v>1.0009999999999999</v>
      </c>
      <c r="D121" s="55">
        <v>1.0009999999999999</v>
      </c>
      <c r="E121" s="55">
        <v>1.0009999999999999</v>
      </c>
      <c r="F121" s="55">
        <v>1.0009999999999999</v>
      </c>
      <c r="G121" s="55">
        <v>1.0009999999999999</v>
      </c>
      <c r="H121" s="55">
        <v>1.0009999999999999</v>
      </c>
      <c r="I121" s="55">
        <v>1.0009999999999999</v>
      </c>
      <c r="J121" s="55">
        <v>1.0009999999999999</v>
      </c>
      <c r="K121" s="22">
        <v>1.002</v>
      </c>
      <c r="L121" s="22">
        <v>1.002</v>
      </c>
      <c r="M121" s="15">
        <v>1.002</v>
      </c>
      <c r="N121" s="15">
        <v>1.0029999999999999</v>
      </c>
      <c r="O121" s="15">
        <v>1.0009999999999999</v>
      </c>
      <c r="P121" s="57">
        <v>1</v>
      </c>
      <c r="Q121" s="65">
        <v>1</v>
      </c>
      <c r="R121" s="55">
        <v>1</v>
      </c>
      <c r="S121" s="15">
        <v>1</v>
      </c>
      <c r="T121" s="15">
        <v>1</v>
      </c>
      <c r="U121" s="15">
        <v>1</v>
      </c>
      <c r="V121" s="15">
        <v>1</v>
      </c>
    </row>
    <row r="122" spans="1:22" x14ac:dyDescent="0.25">
      <c r="A122" s="10">
        <v>27056</v>
      </c>
      <c r="B122" s="68" t="s">
        <v>253</v>
      </c>
      <c r="C122" s="55">
        <v>1.0009999999999999</v>
      </c>
      <c r="D122" s="55">
        <v>1.0009999999999999</v>
      </c>
      <c r="E122" s="55">
        <v>1.0009999999999999</v>
      </c>
      <c r="F122" s="55">
        <v>1.0009999999999999</v>
      </c>
      <c r="G122" s="55">
        <v>1.0009999999999999</v>
      </c>
      <c r="H122" s="55">
        <v>1.0009999999999999</v>
      </c>
      <c r="I122" s="55">
        <v>1.0009999999999999</v>
      </c>
      <c r="J122" s="55">
        <v>1.0009999999999999</v>
      </c>
      <c r="K122" s="22">
        <v>1.002</v>
      </c>
      <c r="L122" s="22">
        <v>1.002</v>
      </c>
      <c r="M122" s="15">
        <v>1.002</v>
      </c>
      <c r="N122" s="15">
        <v>1.0029999999999999</v>
      </c>
      <c r="O122" s="15">
        <v>1.0009999999999999</v>
      </c>
      <c r="P122" s="57">
        <v>1</v>
      </c>
      <c r="Q122" s="65">
        <v>1</v>
      </c>
      <c r="R122" s="55">
        <v>1</v>
      </c>
      <c r="S122" s="15">
        <v>1</v>
      </c>
      <c r="T122" s="15">
        <v>1</v>
      </c>
      <c r="U122" s="15">
        <v>1</v>
      </c>
      <c r="V122" s="15">
        <v>1</v>
      </c>
    </row>
    <row r="123" spans="1:22" x14ac:dyDescent="0.25">
      <c r="A123" s="10">
        <v>27057</v>
      </c>
      <c r="B123" s="68" t="s">
        <v>254</v>
      </c>
      <c r="C123" s="55">
        <v>1.0009999999999999</v>
      </c>
      <c r="D123" s="55">
        <v>1.0009999999999999</v>
      </c>
      <c r="E123" s="55">
        <v>1.0009999999999999</v>
      </c>
      <c r="F123" s="55">
        <v>1.0009999999999999</v>
      </c>
      <c r="G123" s="55">
        <v>1.0009999999999999</v>
      </c>
      <c r="H123" s="55">
        <v>1.0009999999999999</v>
      </c>
      <c r="I123" s="55">
        <v>1.0009999999999999</v>
      </c>
      <c r="J123" s="55">
        <v>1.0009999999999999</v>
      </c>
      <c r="K123" s="22">
        <v>1.002</v>
      </c>
      <c r="L123" s="22">
        <v>1.002</v>
      </c>
      <c r="M123" s="15">
        <v>1.002</v>
      </c>
      <c r="N123" s="15">
        <v>1.0029999999999999</v>
      </c>
      <c r="O123" s="15">
        <v>1.0009999999999999</v>
      </c>
      <c r="P123" s="57">
        <v>1</v>
      </c>
      <c r="Q123" s="65">
        <v>1</v>
      </c>
      <c r="R123" s="55">
        <v>1</v>
      </c>
      <c r="S123" s="15">
        <v>1</v>
      </c>
      <c r="T123" s="15">
        <v>1</v>
      </c>
      <c r="U123" s="15">
        <v>1</v>
      </c>
      <c r="V123" s="15">
        <v>1</v>
      </c>
    </row>
    <row r="124" spans="1:22" x14ac:dyDescent="0.25">
      <c r="A124" s="10">
        <v>27058</v>
      </c>
      <c r="B124" s="68" t="s">
        <v>255</v>
      </c>
      <c r="C124" s="55">
        <v>1.0009999999999999</v>
      </c>
      <c r="D124" s="55">
        <v>1.0009999999999999</v>
      </c>
      <c r="E124" s="55">
        <v>1.0009999999999999</v>
      </c>
      <c r="F124" s="55">
        <v>1.0009999999999999</v>
      </c>
      <c r="G124" s="55">
        <v>1.0009999999999999</v>
      </c>
      <c r="H124" s="55">
        <v>1.0009999999999999</v>
      </c>
      <c r="I124" s="55">
        <v>1.0009999999999999</v>
      </c>
      <c r="J124" s="55">
        <v>1.0009999999999999</v>
      </c>
      <c r="K124" s="22">
        <v>1.002</v>
      </c>
      <c r="L124" s="22">
        <v>1.002</v>
      </c>
      <c r="M124" s="15">
        <v>1.002</v>
      </c>
      <c r="N124" s="15">
        <v>1.0029999999999999</v>
      </c>
      <c r="O124" s="15">
        <v>1.0009999999999999</v>
      </c>
      <c r="P124" s="57">
        <v>1</v>
      </c>
      <c r="Q124" s="65">
        <v>1</v>
      </c>
      <c r="R124" s="55">
        <v>1</v>
      </c>
      <c r="S124" s="15">
        <v>1</v>
      </c>
      <c r="T124" s="15">
        <v>1</v>
      </c>
      <c r="U124" s="15">
        <v>1</v>
      </c>
      <c r="V124" s="15">
        <v>1</v>
      </c>
    </row>
    <row r="125" spans="1:22" x14ac:dyDescent="0.25">
      <c r="A125" s="10">
        <v>27059</v>
      </c>
      <c r="B125" s="68" t="s">
        <v>256</v>
      </c>
      <c r="C125" s="55">
        <v>1.0009999999999999</v>
      </c>
      <c r="D125" s="55">
        <v>1.0009999999999999</v>
      </c>
      <c r="E125" s="55">
        <v>1.0009999999999999</v>
      </c>
      <c r="F125" s="55">
        <v>1.0009999999999999</v>
      </c>
      <c r="G125" s="55">
        <v>1.0009999999999999</v>
      </c>
      <c r="H125" s="55">
        <v>1.0009999999999999</v>
      </c>
      <c r="I125" s="55">
        <v>1.0009999999999999</v>
      </c>
      <c r="J125" s="55">
        <v>1.0009999999999999</v>
      </c>
      <c r="K125" s="22">
        <v>1.002</v>
      </c>
      <c r="L125" s="22">
        <v>1.002</v>
      </c>
      <c r="M125" s="15">
        <v>1.002</v>
      </c>
      <c r="N125" s="15">
        <v>1.0029999999999999</v>
      </c>
      <c r="O125" s="15">
        <v>1.0009999999999999</v>
      </c>
      <c r="P125" s="57">
        <v>1</v>
      </c>
      <c r="Q125" s="65">
        <v>1</v>
      </c>
      <c r="R125" s="55">
        <v>1</v>
      </c>
      <c r="S125" s="15">
        <v>1</v>
      </c>
      <c r="T125" s="15">
        <v>1</v>
      </c>
      <c r="U125" s="15">
        <v>1</v>
      </c>
      <c r="V125" s="15">
        <v>1</v>
      </c>
    </row>
    <row r="126" spans="1:22" x14ac:dyDescent="0.25">
      <c r="A126" s="10">
        <v>27061</v>
      </c>
      <c r="B126" s="68" t="s">
        <v>257</v>
      </c>
      <c r="C126" s="55">
        <v>1.0009999999999999</v>
      </c>
      <c r="D126" s="55">
        <v>1.0009999999999999</v>
      </c>
      <c r="E126" s="55">
        <v>1.0009999999999999</v>
      </c>
      <c r="F126" s="55">
        <v>1.0009999999999999</v>
      </c>
      <c r="G126" s="55">
        <v>1.0009999999999999</v>
      </c>
      <c r="H126" s="55">
        <v>1.0009999999999999</v>
      </c>
      <c r="I126" s="55">
        <v>1.0009999999999999</v>
      </c>
      <c r="J126" s="55">
        <v>1.0009999999999999</v>
      </c>
      <c r="K126" s="22">
        <v>1.002</v>
      </c>
      <c r="L126" s="22">
        <v>1.002</v>
      </c>
      <c r="M126" s="15">
        <v>1.002</v>
      </c>
      <c r="N126" s="15">
        <v>1.0029999999999999</v>
      </c>
      <c r="O126" s="15">
        <v>1.0009999999999999</v>
      </c>
      <c r="P126" s="57">
        <v>1</v>
      </c>
      <c r="Q126" s="65">
        <v>1</v>
      </c>
      <c r="R126" s="55">
        <v>1</v>
      </c>
      <c r="S126" s="15">
        <v>1</v>
      </c>
      <c r="T126" s="15">
        <v>1</v>
      </c>
      <c r="U126" s="15">
        <v>1</v>
      </c>
      <c r="V126" s="15">
        <v>1</v>
      </c>
    </row>
    <row r="127" spans="1:22" x14ac:dyDescent="0.25">
      <c r="A127" s="10">
        <v>28101</v>
      </c>
      <c r="B127" s="68" t="s">
        <v>258</v>
      </c>
      <c r="C127" s="55">
        <v>1.0049999999999999</v>
      </c>
      <c r="D127" s="55">
        <v>1.0049999999999999</v>
      </c>
      <c r="E127" s="55">
        <v>1.0049999999999999</v>
      </c>
      <c r="F127" s="55">
        <v>1.0049999999999999</v>
      </c>
      <c r="G127" s="55">
        <v>1.0049999999999999</v>
      </c>
      <c r="H127" s="55">
        <v>1.0049999999999999</v>
      </c>
      <c r="I127" s="55">
        <v>1.01</v>
      </c>
      <c r="J127" s="55">
        <v>1.01</v>
      </c>
      <c r="K127" s="22">
        <v>1.0089999999999999</v>
      </c>
      <c r="L127" s="22">
        <v>1.012</v>
      </c>
      <c r="M127" s="15">
        <v>1.014</v>
      </c>
      <c r="N127" s="15">
        <v>1.0129999999999999</v>
      </c>
      <c r="O127" s="15">
        <v>1.016</v>
      </c>
      <c r="P127" s="57">
        <v>1.0209999999999999</v>
      </c>
      <c r="Q127" s="65">
        <v>1.036</v>
      </c>
      <c r="R127" s="55">
        <v>1.01</v>
      </c>
      <c r="S127" s="15">
        <v>1.01</v>
      </c>
      <c r="T127" s="15">
        <v>1.0049999999999999</v>
      </c>
      <c r="U127" s="15">
        <v>1.0069999999999999</v>
      </c>
      <c r="V127" s="15">
        <v>1.0069999999999999</v>
      </c>
    </row>
    <row r="128" spans="1:22" x14ac:dyDescent="0.25">
      <c r="A128" s="10">
        <v>28102</v>
      </c>
      <c r="B128" s="68" t="s">
        <v>259</v>
      </c>
      <c r="C128" s="55">
        <v>1.0049999999999999</v>
      </c>
      <c r="D128" s="55">
        <v>1.0049999999999999</v>
      </c>
      <c r="E128" s="55">
        <v>1.0049999999999999</v>
      </c>
      <c r="F128" s="55">
        <v>1.0049999999999999</v>
      </c>
      <c r="G128" s="55">
        <v>1.0049999999999999</v>
      </c>
      <c r="H128" s="55">
        <v>1.0049999999999999</v>
      </c>
      <c r="I128" s="55">
        <v>1.01</v>
      </c>
      <c r="J128" s="55">
        <v>1.01</v>
      </c>
      <c r="K128" s="22">
        <v>1.0089999999999999</v>
      </c>
      <c r="L128" s="22">
        <v>1.012</v>
      </c>
      <c r="M128" s="15">
        <v>1.014</v>
      </c>
      <c r="N128" s="15">
        <v>1.0129999999999999</v>
      </c>
      <c r="O128" s="15">
        <v>1.016</v>
      </c>
      <c r="P128" s="57">
        <v>1.0209999999999999</v>
      </c>
      <c r="Q128" s="65">
        <v>1.036</v>
      </c>
      <c r="R128" s="55">
        <v>1.01</v>
      </c>
      <c r="S128" s="15">
        <v>1.01</v>
      </c>
      <c r="T128" s="15">
        <v>1.0049999999999999</v>
      </c>
      <c r="U128" s="15">
        <v>1.0069999999999999</v>
      </c>
      <c r="V128" s="15">
        <v>1.0069999999999999</v>
      </c>
    </row>
    <row r="129" spans="1:22" x14ac:dyDescent="0.25">
      <c r="A129" s="10">
        <v>28103</v>
      </c>
      <c r="B129" s="68" t="s">
        <v>260</v>
      </c>
      <c r="C129" s="55">
        <v>1.0049999999999999</v>
      </c>
      <c r="D129" s="55">
        <v>1.0049999999999999</v>
      </c>
      <c r="E129" s="55">
        <v>1.0049999999999999</v>
      </c>
      <c r="F129" s="55">
        <v>1.0049999999999999</v>
      </c>
      <c r="G129" s="55">
        <v>1.0049999999999999</v>
      </c>
      <c r="H129" s="55">
        <v>1.0049999999999999</v>
      </c>
      <c r="I129" s="55">
        <v>1.01</v>
      </c>
      <c r="J129" s="55">
        <v>1.01</v>
      </c>
      <c r="K129" s="22">
        <v>1.0089999999999999</v>
      </c>
      <c r="L129" s="22">
        <v>1.012</v>
      </c>
      <c r="M129" s="15">
        <v>1.014</v>
      </c>
      <c r="N129" s="15">
        <v>1.0129999999999999</v>
      </c>
      <c r="O129" s="15">
        <v>1.016</v>
      </c>
      <c r="P129" s="57">
        <v>1.0209999999999999</v>
      </c>
      <c r="Q129" s="65">
        <v>1.036</v>
      </c>
      <c r="R129" s="55">
        <v>1.01</v>
      </c>
      <c r="S129" s="15">
        <v>1.01</v>
      </c>
      <c r="T129" s="15">
        <v>1.0049999999999999</v>
      </c>
      <c r="U129" s="15">
        <v>1.0069999999999999</v>
      </c>
      <c r="V129" s="15">
        <v>1.0069999999999999</v>
      </c>
    </row>
    <row r="130" spans="1:22" x14ac:dyDescent="0.25">
      <c r="A130" s="10">
        <v>29001</v>
      </c>
      <c r="B130" s="68" t="s">
        <v>261</v>
      </c>
      <c r="C130" s="55">
        <v>1</v>
      </c>
      <c r="D130" s="55">
        <v>1</v>
      </c>
      <c r="E130" s="55">
        <v>1</v>
      </c>
      <c r="F130" s="55">
        <v>1</v>
      </c>
      <c r="G130" s="55">
        <v>1</v>
      </c>
      <c r="H130" s="55">
        <v>1</v>
      </c>
      <c r="I130" s="55">
        <v>1</v>
      </c>
      <c r="J130" s="55">
        <v>1</v>
      </c>
      <c r="K130" s="22">
        <v>1</v>
      </c>
      <c r="L130" s="22">
        <v>1</v>
      </c>
      <c r="M130" s="15">
        <v>1</v>
      </c>
      <c r="N130" s="15">
        <v>1</v>
      </c>
      <c r="O130" s="15">
        <v>1</v>
      </c>
      <c r="P130" s="57">
        <v>1</v>
      </c>
      <c r="Q130" s="65">
        <v>1</v>
      </c>
      <c r="R130" s="55">
        <v>1</v>
      </c>
      <c r="S130" s="15">
        <v>1</v>
      </c>
      <c r="T130" s="15">
        <v>1</v>
      </c>
      <c r="U130" s="15">
        <v>1</v>
      </c>
      <c r="V130" s="15">
        <v>1</v>
      </c>
    </row>
    <row r="131" spans="1:22" x14ac:dyDescent="0.25">
      <c r="A131" s="10">
        <v>29002</v>
      </c>
      <c r="B131" s="68" t="s">
        <v>262</v>
      </c>
      <c r="C131" s="55">
        <v>1</v>
      </c>
      <c r="D131" s="55">
        <v>1</v>
      </c>
      <c r="E131" s="55">
        <v>1</v>
      </c>
      <c r="F131" s="55">
        <v>1</v>
      </c>
      <c r="G131" s="55">
        <v>1</v>
      </c>
      <c r="H131" s="55">
        <v>1</v>
      </c>
      <c r="I131" s="55">
        <v>1</v>
      </c>
      <c r="J131" s="55">
        <v>1</v>
      </c>
      <c r="K131" s="22">
        <v>1</v>
      </c>
      <c r="L131" s="22">
        <v>1</v>
      </c>
      <c r="M131" s="15">
        <v>1</v>
      </c>
      <c r="N131" s="15">
        <v>1</v>
      </c>
      <c r="O131" s="15">
        <v>1</v>
      </c>
      <c r="P131" s="57">
        <v>1</v>
      </c>
      <c r="Q131" s="65">
        <v>1</v>
      </c>
      <c r="R131" s="55">
        <v>1</v>
      </c>
      <c r="S131" s="15">
        <v>1</v>
      </c>
      <c r="T131" s="15">
        <v>1</v>
      </c>
      <c r="U131" s="15">
        <v>1</v>
      </c>
      <c r="V131" s="15">
        <v>1</v>
      </c>
    </row>
    <row r="132" spans="1:22" x14ac:dyDescent="0.25">
      <c r="A132" s="10">
        <v>29003</v>
      </c>
      <c r="B132" s="68" t="s">
        <v>263</v>
      </c>
      <c r="C132" s="55">
        <v>1</v>
      </c>
      <c r="D132" s="55">
        <v>1</v>
      </c>
      <c r="E132" s="55">
        <v>1</v>
      </c>
      <c r="F132" s="55">
        <v>1</v>
      </c>
      <c r="G132" s="55">
        <v>1</v>
      </c>
      <c r="H132" s="55">
        <v>1</v>
      </c>
      <c r="I132" s="55">
        <v>1</v>
      </c>
      <c r="J132" s="55">
        <v>1</v>
      </c>
      <c r="K132" s="22">
        <v>1</v>
      </c>
      <c r="L132" s="22">
        <v>1</v>
      </c>
      <c r="M132" s="15">
        <v>1</v>
      </c>
      <c r="N132" s="15">
        <v>1</v>
      </c>
      <c r="O132" s="15">
        <v>1</v>
      </c>
      <c r="P132" s="57">
        <v>1</v>
      </c>
      <c r="Q132" s="65">
        <v>1</v>
      </c>
      <c r="R132" s="55">
        <v>1</v>
      </c>
      <c r="S132" s="15">
        <v>1</v>
      </c>
      <c r="T132" s="15">
        <v>1</v>
      </c>
      <c r="U132" s="15">
        <v>1</v>
      </c>
      <c r="V132" s="15">
        <v>1</v>
      </c>
    </row>
    <row r="133" spans="1:22" x14ac:dyDescent="0.25">
      <c r="A133" s="10">
        <v>29004</v>
      </c>
      <c r="B133" s="68" t="s">
        <v>264</v>
      </c>
      <c r="C133" s="55">
        <v>1</v>
      </c>
      <c r="D133" s="55">
        <v>1</v>
      </c>
      <c r="E133" s="55">
        <v>1</v>
      </c>
      <c r="F133" s="55">
        <v>1</v>
      </c>
      <c r="G133" s="55">
        <v>1</v>
      </c>
      <c r="H133" s="55">
        <v>1</v>
      </c>
      <c r="I133" s="55">
        <v>1</v>
      </c>
      <c r="J133" s="55">
        <v>1</v>
      </c>
      <c r="K133" s="22">
        <v>1</v>
      </c>
      <c r="L133" s="22">
        <v>1</v>
      </c>
      <c r="M133" s="15">
        <v>1</v>
      </c>
      <c r="N133" s="15">
        <v>1</v>
      </c>
      <c r="O133" s="15">
        <v>1</v>
      </c>
      <c r="P133" s="57">
        <v>1</v>
      </c>
      <c r="Q133" s="65">
        <v>1</v>
      </c>
      <c r="R133" s="55">
        <v>1</v>
      </c>
      <c r="S133" s="15">
        <v>1</v>
      </c>
      <c r="T133" s="15">
        <v>1</v>
      </c>
      <c r="U133" s="15">
        <v>1</v>
      </c>
      <c r="V133" s="15">
        <v>1</v>
      </c>
    </row>
    <row r="134" spans="1:22" x14ac:dyDescent="0.25">
      <c r="A134" s="10">
        <v>30093</v>
      </c>
      <c r="B134" s="68" t="s">
        <v>265</v>
      </c>
      <c r="C134" s="55">
        <v>1.034</v>
      </c>
      <c r="D134" s="55">
        <v>1.034</v>
      </c>
      <c r="E134" s="55">
        <v>1.034</v>
      </c>
      <c r="F134" s="55">
        <v>1.034</v>
      </c>
      <c r="G134" s="55">
        <v>1.034</v>
      </c>
      <c r="H134" s="55">
        <v>1.034</v>
      </c>
      <c r="I134" s="55">
        <v>1.0289999999999999</v>
      </c>
      <c r="J134" s="55">
        <v>1.026</v>
      </c>
      <c r="K134" s="22">
        <v>1.0269999999999999</v>
      </c>
      <c r="L134" s="22">
        <v>1.026</v>
      </c>
      <c r="M134" s="15">
        <v>1.03</v>
      </c>
      <c r="N134" s="15">
        <v>1.0289999999999999</v>
      </c>
      <c r="O134" s="15">
        <v>1.03</v>
      </c>
      <c r="P134" s="57">
        <v>1.03</v>
      </c>
      <c r="Q134" s="65">
        <v>1.0289999999999999</v>
      </c>
      <c r="R134" s="55">
        <v>1.028</v>
      </c>
      <c r="S134" s="15">
        <v>1.032</v>
      </c>
      <c r="T134" s="15">
        <v>1.0309999999999999</v>
      </c>
      <c r="U134" s="15">
        <v>1.032</v>
      </c>
      <c r="V134" s="15">
        <v>1.0309999999999999</v>
      </c>
    </row>
    <row r="135" spans="1:22" x14ac:dyDescent="0.25">
      <c r="A135" s="10">
        <v>31116</v>
      </c>
      <c r="B135" s="68" t="s">
        <v>266</v>
      </c>
      <c r="C135" s="55">
        <v>1</v>
      </c>
      <c r="D135" s="55">
        <v>1</v>
      </c>
      <c r="E135" s="55">
        <v>1</v>
      </c>
      <c r="F135" s="55">
        <v>1</v>
      </c>
      <c r="G135" s="55">
        <v>1</v>
      </c>
      <c r="H135" s="55">
        <v>1</v>
      </c>
      <c r="I135" s="55">
        <v>1</v>
      </c>
      <c r="J135" s="55">
        <v>1</v>
      </c>
      <c r="K135" s="22">
        <v>1</v>
      </c>
      <c r="L135" s="22">
        <v>1</v>
      </c>
      <c r="M135" s="15">
        <v>1</v>
      </c>
      <c r="N135" s="15">
        <v>1</v>
      </c>
      <c r="O135" s="15">
        <v>1</v>
      </c>
      <c r="P135" s="57">
        <v>1</v>
      </c>
      <c r="Q135" s="65">
        <v>1</v>
      </c>
      <c r="R135" s="55">
        <v>1</v>
      </c>
      <c r="S135" s="15">
        <v>1</v>
      </c>
      <c r="T135" s="15">
        <v>1</v>
      </c>
      <c r="U135" s="15">
        <v>1</v>
      </c>
      <c r="V135" s="15">
        <v>1</v>
      </c>
    </row>
    <row r="136" spans="1:22" x14ac:dyDescent="0.25">
      <c r="A136" s="10">
        <v>31117</v>
      </c>
      <c r="B136" s="68" t="s">
        <v>267</v>
      </c>
      <c r="C136" s="55">
        <v>1</v>
      </c>
      <c r="D136" s="55">
        <v>1</v>
      </c>
      <c r="E136" s="55">
        <v>1</v>
      </c>
      <c r="F136" s="55">
        <v>1</v>
      </c>
      <c r="G136" s="55">
        <v>1</v>
      </c>
      <c r="H136" s="55">
        <v>1</v>
      </c>
      <c r="I136" s="55">
        <v>1</v>
      </c>
      <c r="J136" s="55">
        <v>1</v>
      </c>
      <c r="K136" s="22">
        <v>1</v>
      </c>
      <c r="L136" s="22">
        <v>1</v>
      </c>
      <c r="M136" s="15">
        <v>1</v>
      </c>
      <c r="N136" s="15">
        <v>1</v>
      </c>
      <c r="O136" s="15">
        <v>1</v>
      </c>
      <c r="P136" s="57">
        <v>1</v>
      </c>
      <c r="Q136" s="65">
        <v>1</v>
      </c>
      <c r="R136" s="55">
        <v>1</v>
      </c>
      <c r="S136" s="15">
        <v>1</v>
      </c>
      <c r="T136" s="15">
        <v>1</v>
      </c>
      <c r="U136" s="15">
        <v>1</v>
      </c>
      <c r="V136" s="15">
        <v>1</v>
      </c>
    </row>
    <row r="137" spans="1:22" x14ac:dyDescent="0.25">
      <c r="A137" s="10">
        <v>31118</v>
      </c>
      <c r="B137" s="68" t="s">
        <v>268</v>
      </c>
      <c r="C137" s="55">
        <v>1</v>
      </c>
      <c r="D137" s="55">
        <v>1</v>
      </c>
      <c r="E137" s="55">
        <v>1</v>
      </c>
      <c r="F137" s="55">
        <v>1</v>
      </c>
      <c r="G137" s="55">
        <v>1</v>
      </c>
      <c r="H137" s="55">
        <v>1</v>
      </c>
      <c r="I137" s="55">
        <v>1</v>
      </c>
      <c r="J137" s="55">
        <v>1</v>
      </c>
      <c r="K137" s="22">
        <v>1</v>
      </c>
      <c r="L137" s="22">
        <v>1</v>
      </c>
      <c r="M137" s="15">
        <v>1</v>
      </c>
      <c r="N137" s="15">
        <v>1</v>
      </c>
      <c r="O137" s="15">
        <v>1</v>
      </c>
      <c r="P137" s="57">
        <v>1</v>
      </c>
      <c r="Q137" s="65">
        <v>1</v>
      </c>
      <c r="R137" s="55">
        <v>1</v>
      </c>
      <c r="S137" s="15">
        <v>1</v>
      </c>
      <c r="T137" s="15">
        <v>1</v>
      </c>
      <c r="U137" s="15">
        <v>1</v>
      </c>
      <c r="V137" s="15">
        <v>1</v>
      </c>
    </row>
    <row r="138" spans="1:22" x14ac:dyDescent="0.25">
      <c r="A138" s="10">
        <v>31121</v>
      </c>
      <c r="B138" s="68" t="s">
        <v>269</v>
      </c>
      <c r="C138" s="55">
        <v>1</v>
      </c>
      <c r="D138" s="55">
        <v>1</v>
      </c>
      <c r="E138" s="55">
        <v>1</v>
      </c>
      <c r="F138" s="55">
        <v>1</v>
      </c>
      <c r="G138" s="55">
        <v>1</v>
      </c>
      <c r="H138" s="55">
        <v>1</v>
      </c>
      <c r="I138" s="55">
        <v>1</v>
      </c>
      <c r="J138" s="55">
        <v>1</v>
      </c>
      <c r="K138" s="22">
        <v>1</v>
      </c>
      <c r="L138" s="22">
        <v>1</v>
      </c>
      <c r="M138" s="15">
        <v>1</v>
      </c>
      <c r="N138" s="15">
        <v>1</v>
      </c>
      <c r="O138" s="15">
        <v>1</v>
      </c>
      <c r="P138" s="57">
        <v>1</v>
      </c>
      <c r="Q138" s="65">
        <v>1</v>
      </c>
      <c r="R138" s="55">
        <v>1</v>
      </c>
      <c r="S138" s="15">
        <v>1</v>
      </c>
      <c r="T138" s="15">
        <v>1</v>
      </c>
      <c r="U138" s="15">
        <v>1</v>
      </c>
      <c r="V138" s="15">
        <v>1</v>
      </c>
    </row>
    <row r="139" spans="1:22" x14ac:dyDescent="0.25">
      <c r="A139" s="10">
        <v>31122</v>
      </c>
      <c r="B139" s="68" t="s">
        <v>270</v>
      </c>
      <c r="C139" s="55">
        <v>1</v>
      </c>
      <c r="D139" s="55">
        <v>1</v>
      </c>
      <c r="E139" s="55">
        <v>1</v>
      </c>
      <c r="F139" s="55">
        <v>1</v>
      </c>
      <c r="G139" s="55">
        <v>1</v>
      </c>
      <c r="H139" s="55">
        <v>1</v>
      </c>
      <c r="I139" s="55">
        <v>1</v>
      </c>
      <c r="J139" s="55">
        <v>1</v>
      </c>
      <c r="K139" s="22">
        <v>1</v>
      </c>
      <c r="L139" s="22">
        <v>1</v>
      </c>
      <c r="M139" s="15">
        <v>1</v>
      </c>
      <c r="N139" s="15">
        <v>1</v>
      </c>
      <c r="O139" s="15">
        <v>1</v>
      </c>
      <c r="P139" s="57">
        <v>1</v>
      </c>
      <c r="Q139" s="65">
        <v>1</v>
      </c>
      <c r="R139" s="55">
        <v>1</v>
      </c>
      <c r="S139" s="15">
        <v>1</v>
      </c>
      <c r="T139" s="15">
        <v>1</v>
      </c>
      <c r="U139" s="15">
        <v>1</v>
      </c>
      <c r="V139" s="15">
        <v>1</v>
      </c>
    </row>
    <row r="140" spans="1:22" x14ac:dyDescent="0.25">
      <c r="A140" s="10">
        <v>32054</v>
      </c>
      <c r="B140" s="68" t="s">
        <v>271</v>
      </c>
      <c r="C140" s="55">
        <v>1.036</v>
      </c>
      <c r="D140" s="55">
        <v>1.036</v>
      </c>
      <c r="E140" s="55">
        <v>1.036</v>
      </c>
      <c r="F140" s="55">
        <v>1.036</v>
      </c>
      <c r="G140" s="55">
        <v>1.036</v>
      </c>
      <c r="H140" s="55">
        <v>1.036</v>
      </c>
      <c r="I140" s="55">
        <v>1.03</v>
      </c>
      <c r="J140" s="55">
        <v>1.0309999999999999</v>
      </c>
      <c r="K140" s="22">
        <v>1.0349999999999999</v>
      </c>
      <c r="L140" s="22">
        <v>1.0369999999999999</v>
      </c>
      <c r="M140" s="15">
        <v>1.036</v>
      </c>
      <c r="N140" s="15">
        <v>1.0369999999999999</v>
      </c>
      <c r="O140" s="15">
        <v>1.0389999999999999</v>
      </c>
      <c r="P140" s="57">
        <v>1.0389999999999999</v>
      </c>
      <c r="Q140" s="65">
        <v>1.0409999999999999</v>
      </c>
      <c r="R140" s="55">
        <v>1.038</v>
      </c>
      <c r="S140" s="15">
        <v>1.0409999999999999</v>
      </c>
      <c r="T140" s="15">
        <v>1.04</v>
      </c>
      <c r="U140" s="15">
        <v>1.0389999999999999</v>
      </c>
      <c r="V140" s="15">
        <v>1.0389999999999999</v>
      </c>
    </row>
    <row r="141" spans="1:22" x14ac:dyDescent="0.25">
      <c r="A141" s="10">
        <v>32055</v>
      </c>
      <c r="B141" s="68" t="s">
        <v>272</v>
      </c>
      <c r="C141" s="55">
        <v>1.036</v>
      </c>
      <c r="D141" s="55">
        <v>1.036</v>
      </c>
      <c r="E141" s="55">
        <v>1.036</v>
      </c>
      <c r="F141" s="55">
        <v>1.036</v>
      </c>
      <c r="G141" s="55">
        <v>1.036</v>
      </c>
      <c r="H141" s="55">
        <v>1.036</v>
      </c>
      <c r="I141" s="55">
        <v>1.03</v>
      </c>
      <c r="J141" s="55">
        <v>1.0309999999999999</v>
      </c>
      <c r="K141" s="22">
        <v>1.0349999999999999</v>
      </c>
      <c r="L141" s="22">
        <v>1.0369999999999999</v>
      </c>
      <c r="M141" s="15">
        <v>1.036</v>
      </c>
      <c r="N141" s="15">
        <v>1.0369999999999999</v>
      </c>
      <c r="O141" s="15">
        <v>1.0389999999999999</v>
      </c>
      <c r="P141" s="57">
        <v>1.0389999999999999</v>
      </c>
      <c r="Q141" s="65">
        <v>1.0409999999999999</v>
      </c>
      <c r="R141" s="55">
        <v>1.038</v>
      </c>
      <c r="S141" s="15">
        <v>1.0409999999999999</v>
      </c>
      <c r="T141" s="15">
        <v>1.04</v>
      </c>
      <c r="U141" s="15">
        <v>1.0389999999999999</v>
      </c>
      <c r="V141" s="15">
        <v>1.0389999999999999</v>
      </c>
    </row>
    <row r="142" spans="1:22" x14ac:dyDescent="0.25">
      <c r="A142" s="10">
        <v>32056</v>
      </c>
      <c r="B142" s="68" t="s">
        <v>273</v>
      </c>
      <c r="C142" s="55">
        <v>1.036</v>
      </c>
      <c r="D142" s="55">
        <v>1.036</v>
      </c>
      <c r="E142" s="55">
        <v>1.036</v>
      </c>
      <c r="F142" s="55">
        <v>1.036</v>
      </c>
      <c r="G142" s="55">
        <v>1.036</v>
      </c>
      <c r="H142" s="55">
        <v>1.036</v>
      </c>
      <c r="I142" s="55">
        <v>1.03</v>
      </c>
      <c r="J142" s="55">
        <v>1.0309999999999999</v>
      </c>
      <c r="K142" s="22">
        <v>1.0349999999999999</v>
      </c>
      <c r="L142" s="22">
        <v>1.0369999999999999</v>
      </c>
      <c r="M142" s="15">
        <v>1.036</v>
      </c>
      <c r="N142" s="15">
        <v>1.0369999999999999</v>
      </c>
      <c r="O142" s="15">
        <v>1.0389999999999999</v>
      </c>
      <c r="P142" s="57">
        <v>1.0389999999999999</v>
      </c>
      <c r="Q142" s="65">
        <v>1.0409999999999999</v>
      </c>
      <c r="R142" s="55">
        <v>1.038</v>
      </c>
      <c r="S142" s="15">
        <v>1.0409999999999999</v>
      </c>
      <c r="T142" s="15">
        <v>1.04</v>
      </c>
      <c r="U142" s="15">
        <v>1.0389999999999999</v>
      </c>
      <c r="V142" s="15">
        <v>1.0389999999999999</v>
      </c>
    </row>
    <row r="143" spans="1:22" x14ac:dyDescent="0.25">
      <c r="A143" s="10">
        <v>32058</v>
      </c>
      <c r="B143" s="68" t="s">
        <v>274</v>
      </c>
      <c r="C143" s="55">
        <v>1.036</v>
      </c>
      <c r="D143" s="55">
        <v>1.036</v>
      </c>
      <c r="E143" s="55">
        <v>1.036</v>
      </c>
      <c r="F143" s="55">
        <v>1.036</v>
      </c>
      <c r="G143" s="55">
        <v>1.036</v>
      </c>
      <c r="H143" s="55">
        <v>1.036</v>
      </c>
      <c r="I143" s="55">
        <v>1.03</v>
      </c>
      <c r="J143" s="55">
        <v>1.0309999999999999</v>
      </c>
      <c r="K143" s="22">
        <v>1.0349999999999999</v>
      </c>
      <c r="L143" s="22">
        <v>1.0369999999999999</v>
      </c>
      <c r="M143" s="15">
        <v>1.036</v>
      </c>
      <c r="N143" s="15">
        <v>1.0369999999999999</v>
      </c>
      <c r="O143" s="15">
        <v>1.0389999999999999</v>
      </c>
      <c r="P143" s="57">
        <v>1.0389999999999999</v>
      </c>
      <c r="Q143" s="65">
        <v>1.0409999999999999</v>
      </c>
      <c r="R143" s="55">
        <v>1.038</v>
      </c>
      <c r="S143" s="15">
        <v>1.0409999999999999</v>
      </c>
      <c r="T143" s="15">
        <v>1.04</v>
      </c>
      <c r="U143" s="15">
        <v>1.0389999999999999</v>
      </c>
      <c r="V143" s="15">
        <v>1.0389999999999999</v>
      </c>
    </row>
    <row r="144" spans="1:22" x14ac:dyDescent="0.25">
      <c r="A144" s="10">
        <v>33090</v>
      </c>
      <c r="B144" s="68" t="s">
        <v>275</v>
      </c>
      <c r="C144" s="55">
        <v>1.0029999999999999</v>
      </c>
      <c r="D144" s="55">
        <v>1.0029999999999999</v>
      </c>
      <c r="E144" s="55">
        <v>1.0029999999999999</v>
      </c>
      <c r="F144" s="55">
        <v>1.0029999999999999</v>
      </c>
      <c r="G144" s="55">
        <v>1.0029999999999999</v>
      </c>
      <c r="H144" s="55">
        <v>1.0029999999999999</v>
      </c>
      <c r="I144" s="55">
        <v>1</v>
      </c>
      <c r="J144" s="55">
        <v>1.006</v>
      </c>
      <c r="K144" s="22">
        <v>1.0089999999999999</v>
      </c>
      <c r="L144" s="22">
        <v>1.006</v>
      </c>
      <c r="M144" s="15">
        <v>1</v>
      </c>
      <c r="N144" s="15">
        <v>1</v>
      </c>
      <c r="O144" s="15">
        <v>1</v>
      </c>
      <c r="P144" s="57">
        <v>1</v>
      </c>
      <c r="Q144" s="65">
        <v>1</v>
      </c>
      <c r="R144" s="55">
        <v>1</v>
      </c>
      <c r="S144" s="15">
        <v>1</v>
      </c>
      <c r="T144" s="15">
        <v>1</v>
      </c>
      <c r="U144" s="15">
        <v>1</v>
      </c>
      <c r="V144" s="15">
        <v>1</v>
      </c>
    </row>
    <row r="145" spans="1:22" x14ac:dyDescent="0.25">
      <c r="A145" s="10">
        <v>33091</v>
      </c>
      <c r="B145" s="68" t="s">
        <v>276</v>
      </c>
      <c r="C145" s="55">
        <v>1.0029999999999999</v>
      </c>
      <c r="D145" s="55">
        <v>1.0029999999999999</v>
      </c>
      <c r="E145" s="55">
        <v>1.0029999999999999</v>
      </c>
      <c r="F145" s="55">
        <v>1.0029999999999999</v>
      </c>
      <c r="G145" s="55">
        <v>1.0029999999999999</v>
      </c>
      <c r="H145" s="55">
        <v>1.0029999999999999</v>
      </c>
      <c r="I145" s="55">
        <v>1</v>
      </c>
      <c r="J145" s="55">
        <v>1.006</v>
      </c>
      <c r="K145" s="22">
        <v>1.0089999999999999</v>
      </c>
      <c r="L145" s="22">
        <v>1.006</v>
      </c>
      <c r="M145" s="15">
        <v>1</v>
      </c>
      <c r="N145" s="15">
        <v>1</v>
      </c>
      <c r="O145" s="15">
        <v>1</v>
      </c>
      <c r="P145" s="57">
        <v>1</v>
      </c>
      <c r="Q145" s="65">
        <v>1</v>
      </c>
      <c r="R145" s="55">
        <v>1</v>
      </c>
      <c r="S145" s="15">
        <v>1</v>
      </c>
      <c r="T145" s="15">
        <v>1</v>
      </c>
      <c r="U145" s="15">
        <v>1</v>
      </c>
      <c r="V145" s="15">
        <v>1</v>
      </c>
    </row>
    <row r="146" spans="1:22" x14ac:dyDescent="0.25">
      <c r="A146" s="10">
        <v>33092</v>
      </c>
      <c r="B146" s="68" t="s">
        <v>277</v>
      </c>
      <c r="C146" s="55">
        <v>1.0029999999999999</v>
      </c>
      <c r="D146" s="55">
        <v>1.0029999999999999</v>
      </c>
      <c r="E146" s="55">
        <v>1.0029999999999999</v>
      </c>
      <c r="F146" s="55">
        <v>1.0029999999999999</v>
      </c>
      <c r="G146" s="55">
        <v>1.0029999999999999</v>
      </c>
      <c r="H146" s="55">
        <v>1.0029999999999999</v>
      </c>
      <c r="I146" s="55">
        <v>1</v>
      </c>
      <c r="J146" s="55">
        <v>1.006</v>
      </c>
      <c r="K146" s="22">
        <v>1.0089999999999999</v>
      </c>
      <c r="L146" s="22">
        <v>1.006</v>
      </c>
      <c r="M146" s="15">
        <v>1</v>
      </c>
      <c r="N146" s="15">
        <v>1</v>
      </c>
      <c r="O146" s="15">
        <v>1</v>
      </c>
      <c r="P146" s="57">
        <v>1</v>
      </c>
      <c r="Q146" s="65">
        <v>1</v>
      </c>
      <c r="R146" s="55">
        <v>1</v>
      </c>
      <c r="S146" s="15">
        <v>1</v>
      </c>
      <c r="T146" s="15">
        <v>1</v>
      </c>
      <c r="U146" s="15">
        <v>1</v>
      </c>
      <c r="V146" s="15">
        <v>1</v>
      </c>
    </row>
    <row r="147" spans="1:22" x14ac:dyDescent="0.25">
      <c r="A147" s="10">
        <v>33093</v>
      </c>
      <c r="B147" s="68" t="s">
        <v>278</v>
      </c>
      <c r="C147" s="55">
        <v>1.0029999999999999</v>
      </c>
      <c r="D147" s="55">
        <v>1.0029999999999999</v>
      </c>
      <c r="E147" s="55">
        <v>1.0029999999999999</v>
      </c>
      <c r="F147" s="55">
        <v>1.0029999999999999</v>
      </c>
      <c r="G147" s="55">
        <v>1.0029999999999999</v>
      </c>
      <c r="H147" s="55">
        <v>1.0029999999999999</v>
      </c>
      <c r="I147" s="55">
        <v>1</v>
      </c>
      <c r="J147" s="55">
        <v>1.006</v>
      </c>
      <c r="K147" s="22">
        <v>1.0089999999999999</v>
      </c>
      <c r="L147" s="22">
        <v>1.006</v>
      </c>
      <c r="M147" s="15">
        <v>1</v>
      </c>
      <c r="N147" s="15">
        <v>1</v>
      </c>
      <c r="O147" s="15">
        <v>1</v>
      </c>
      <c r="P147" s="57">
        <v>1</v>
      </c>
      <c r="Q147" s="65">
        <v>1</v>
      </c>
      <c r="R147" s="55">
        <v>1</v>
      </c>
      <c r="S147" s="15">
        <v>1</v>
      </c>
      <c r="T147" s="15">
        <v>1</v>
      </c>
      <c r="U147" s="15">
        <v>1</v>
      </c>
      <c r="V147" s="15">
        <v>1</v>
      </c>
    </row>
    <row r="148" spans="1:22" x14ac:dyDescent="0.25">
      <c r="A148" s="10">
        <v>33094</v>
      </c>
      <c r="B148" s="68" t="s">
        <v>279</v>
      </c>
      <c r="C148" s="55">
        <v>1.0029999999999999</v>
      </c>
      <c r="D148" s="55">
        <v>1.0029999999999999</v>
      </c>
      <c r="E148" s="55">
        <v>1.0029999999999999</v>
      </c>
      <c r="F148" s="55">
        <v>1.0029999999999999</v>
      </c>
      <c r="G148" s="55">
        <v>1.0029999999999999</v>
      </c>
      <c r="H148" s="55">
        <v>1.0029999999999999</v>
      </c>
      <c r="I148" s="55">
        <v>1</v>
      </c>
      <c r="J148" s="55">
        <v>1.006</v>
      </c>
      <c r="K148" s="22">
        <v>1.0089999999999999</v>
      </c>
      <c r="L148" s="22">
        <v>1.006</v>
      </c>
      <c r="M148" s="15">
        <v>1</v>
      </c>
      <c r="N148" s="15">
        <v>1</v>
      </c>
      <c r="O148" s="15">
        <v>1</v>
      </c>
      <c r="P148" s="57">
        <v>1</v>
      </c>
      <c r="Q148" s="65">
        <v>1</v>
      </c>
      <c r="R148" s="55">
        <v>1</v>
      </c>
      <c r="S148" s="15">
        <v>1</v>
      </c>
      <c r="T148" s="15">
        <v>1</v>
      </c>
      <c r="U148" s="15">
        <v>1</v>
      </c>
      <c r="V148" s="15">
        <v>1</v>
      </c>
    </row>
    <row r="149" spans="1:22" x14ac:dyDescent="0.25">
      <c r="A149" s="10">
        <v>34121</v>
      </c>
      <c r="B149" s="68" t="s">
        <v>280</v>
      </c>
      <c r="C149" s="55">
        <v>1.0069999999999999</v>
      </c>
      <c r="D149" s="55">
        <v>1.0069999999999999</v>
      </c>
      <c r="E149" s="55">
        <v>1.0069999999999999</v>
      </c>
      <c r="F149" s="55">
        <v>1.0069999999999999</v>
      </c>
      <c r="G149" s="55">
        <v>1.0069999999999999</v>
      </c>
      <c r="H149" s="55">
        <v>1.0069999999999999</v>
      </c>
      <c r="I149" s="55">
        <v>1.004</v>
      </c>
      <c r="J149" s="55">
        <v>1</v>
      </c>
      <c r="K149" s="22">
        <v>1</v>
      </c>
      <c r="L149" s="22">
        <v>1</v>
      </c>
      <c r="M149" s="15">
        <v>1</v>
      </c>
      <c r="N149" s="15">
        <v>1</v>
      </c>
      <c r="O149" s="15">
        <v>1</v>
      </c>
      <c r="P149" s="57">
        <v>1</v>
      </c>
      <c r="Q149" s="65">
        <v>1</v>
      </c>
      <c r="R149" s="55">
        <v>1</v>
      </c>
      <c r="S149" s="15">
        <v>1</v>
      </c>
      <c r="T149" s="15">
        <v>1</v>
      </c>
      <c r="U149" s="15">
        <v>1</v>
      </c>
      <c r="V149" s="15">
        <v>1</v>
      </c>
    </row>
    <row r="150" spans="1:22" x14ac:dyDescent="0.25">
      <c r="A150" s="10">
        <v>34122</v>
      </c>
      <c r="B150" s="68" t="s">
        <v>281</v>
      </c>
      <c r="C150" s="55">
        <v>1.0069999999999999</v>
      </c>
      <c r="D150" s="55">
        <v>1.0069999999999999</v>
      </c>
      <c r="E150" s="55">
        <v>1.0069999999999999</v>
      </c>
      <c r="F150" s="55">
        <v>1.0069999999999999</v>
      </c>
      <c r="G150" s="55">
        <v>1.0069999999999999</v>
      </c>
      <c r="H150" s="55">
        <v>1.0069999999999999</v>
      </c>
      <c r="I150" s="55">
        <v>1.004</v>
      </c>
      <c r="J150" s="55">
        <v>1</v>
      </c>
      <c r="K150" s="22">
        <v>1</v>
      </c>
      <c r="L150" s="22">
        <v>1</v>
      </c>
      <c r="M150" s="15">
        <v>1</v>
      </c>
      <c r="N150" s="15">
        <v>1</v>
      </c>
      <c r="O150" s="15">
        <v>1</v>
      </c>
      <c r="P150" s="57">
        <v>1</v>
      </c>
      <c r="Q150" s="65">
        <v>1</v>
      </c>
      <c r="R150" s="55">
        <v>1</v>
      </c>
      <c r="S150" s="15">
        <v>1</v>
      </c>
      <c r="T150" s="15">
        <v>1</v>
      </c>
      <c r="U150" s="15">
        <v>1</v>
      </c>
      <c r="V150" s="15">
        <v>1</v>
      </c>
    </row>
    <row r="151" spans="1:22" x14ac:dyDescent="0.25">
      <c r="A151" s="10">
        <v>34124</v>
      </c>
      <c r="B151" s="68" t="s">
        <v>282</v>
      </c>
      <c r="C151" s="55">
        <v>1.0069999999999999</v>
      </c>
      <c r="D151" s="55">
        <v>1.0069999999999999</v>
      </c>
      <c r="E151" s="55">
        <v>1.0069999999999999</v>
      </c>
      <c r="F151" s="55">
        <v>1.0069999999999999</v>
      </c>
      <c r="G151" s="55">
        <v>1.0069999999999999</v>
      </c>
      <c r="H151" s="55">
        <v>1.0069999999999999</v>
      </c>
      <c r="I151" s="55">
        <v>1.004</v>
      </c>
      <c r="J151" s="55">
        <v>1</v>
      </c>
      <c r="K151" s="22">
        <v>1</v>
      </c>
      <c r="L151" s="22">
        <v>1</v>
      </c>
      <c r="M151" s="15">
        <v>1</v>
      </c>
      <c r="N151" s="15">
        <v>1</v>
      </c>
      <c r="O151" s="15">
        <v>1</v>
      </c>
      <c r="P151" s="57">
        <v>1</v>
      </c>
      <c r="Q151" s="65">
        <v>1</v>
      </c>
      <c r="R151" s="55">
        <v>1</v>
      </c>
      <c r="S151" s="15">
        <v>1</v>
      </c>
      <c r="T151" s="15">
        <v>1</v>
      </c>
      <c r="U151" s="15">
        <v>1</v>
      </c>
      <c r="V151" s="15">
        <v>1</v>
      </c>
    </row>
    <row r="152" spans="1:22" x14ac:dyDescent="0.25">
      <c r="A152" s="10">
        <v>35092</v>
      </c>
      <c r="B152" s="68" t="s">
        <v>283</v>
      </c>
      <c r="C152" s="55">
        <v>1</v>
      </c>
      <c r="D152" s="55">
        <v>1</v>
      </c>
      <c r="E152" s="55">
        <v>1</v>
      </c>
      <c r="F152" s="55">
        <v>1</v>
      </c>
      <c r="G152" s="55">
        <v>1</v>
      </c>
      <c r="H152" s="55">
        <v>1</v>
      </c>
      <c r="I152" s="55">
        <v>1</v>
      </c>
      <c r="J152" s="55">
        <v>1</v>
      </c>
      <c r="K152" s="22">
        <v>1</v>
      </c>
      <c r="L152" s="22">
        <v>1</v>
      </c>
      <c r="M152" s="15">
        <v>1</v>
      </c>
      <c r="N152" s="15">
        <v>1</v>
      </c>
      <c r="O152" s="15">
        <v>1</v>
      </c>
      <c r="P152" s="57">
        <v>1</v>
      </c>
      <c r="Q152" s="65">
        <v>1</v>
      </c>
      <c r="R152" s="55">
        <v>1</v>
      </c>
      <c r="S152" s="15">
        <v>1</v>
      </c>
      <c r="T152" s="15">
        <v>1</v>
      </c>
      <c r="U152" s="15">
        <v>1</v>
      </c>
      <c r="V152" s="15">
        <v>1</v>
      </c>
    </row>
    <row r="153" spans="1:22" x14ac:dyDescent="0.25">
      <c r="A153" s="10">
        <v>35093</v>
      </c>
      <c r="B153" s="68" t="s">
        <v>284</v>
      </c>
      <c r="C153" s="55">
        <v>1</v>
      </c>
      <c r="D153" s="55">
        <v>1</v>
      </c>
      <c r="E153" s="55">
        <v>1</v>
      </c>
      <c r="F153" s="55">
        <v>1</v>
      </c>
      <c r="G153" s="55">
        <v>1</v>
      </c>
      <c r="H153" s="55">
        <v>1</v>
      </c>
      <c r="I153" s="55">
        <v>1</v>
      </c>
      <c r="J153" s="55">
        <v>1</v>
      </c>
      <c r="K153" s="22">
        <v>1</v>
      </c>
      <c r="L153" s="22">
        <v>1</v>
      </c>
      <c r="M153" s="15">
        <v>1</v>
      </c>
      <c r="N153" s="15">
        <v>1</v>
      </c>
      <c r="O153" s="15">
        <v>1</v>
      </c>
      <c r="P153" s="57">
        <v>1</v>
      </c>
      <c r="Q153" s="65">
        <v>1</v>
      </c>
      <c r="R153" s="55">
        <v>1</v>
      </c>
      <c r="S153" s="15">
        <v>1</v>
      </c>
      <c r="T153" s="15">
        <v>1</v>
      </c>
      <c r="U153" s="15">
        <v>1</v>
      </c>
      <c r="V153" s="15">
        <v>1</v>
      </c>
    </row>
    <row r="154" spans="1:22" x14ac:dyDescent="0.25">
      <c r="A154" s="10">
        <v>35094</v>
      </c>
      <c r="B154" s="68" t="s">
        <v>285</v>
      </c>
      <c r="C154" s="55">
        <v>1</v>
      </c>
      <c r="D154" s="55">
        <v>1</v>
      </c>
      <c r="E154" s="55">
        <v>1</v>
      </c>
      <c r="F154" s="55">
        <v>1</v>
      </c>
      <c r="G154" s="55">
        <v>1</v>
      </c>
      <c r="H154" s="55">
        <v>1</v>
      </c>
      <c r="I154" s="55">
        <v>1</v>
      </c>
      <c r="J154" s="55">
        <v>1</v>
      </c>
      <c r="K154" s="22">
        <v>1</v>
      </c>
      <c r="L154" s="22">
        <v>1</v>
      </c>
      <c r="M154" s="15">
        <v>1</v>
      </c>
      <c r="N154" s="15">
        <v>1</v>
      </c>
      <c r="O154" s="15">
        <v>1</v>
      </c>
      <c r="P154" s="57">
        <v>1</v>
      </c>
      <c r="Q154" s="65">
        <v>1</v>
      </c>
      <c r="R154" s="55">
        <v>1</v>
      </c>
      <c r="S154" s="15">
        <v>1</v>
      </c>
      <c r="T154" s="15">
        <v>1</v>
      </c>
      <c r="U154" s="15">
        <v>1</v>
      </c>
      <c r="V154" s="15">
        <v>1</v>
      </c>
    </row>
    <row r="155" spans="1:22" x14ac:dyDescent="0.25">
      <c r="A155" s="10">
        <v>35097</v>
      </c>
      <c r="B155" s="68" t="s">
        <v>286</v>
      </c>
      <c r="C155" s="55">
        <v>1</v>
      </c>
      <c r="D155" s="55">
        <v>1</v>
      </c>
      <c r="E155" s="55">
        <v>1</v>
      </c>
      <c r="F155" s="55">
        <v>1</v>
      </c>
      <c r="G155" s="55">
        <v>1</v>
      </c>
      <c r="H155" s="55">
        <v>1</v>
      </c>
      <c r="I155" s="55">
        <v>1</v>
      </c>
      <c r="J155" s="55">
        <v>1</v>
      </c>
      <c r="K155" s="22">
        <v>1</v>
      </c>
      <c r="L155" s="22">
        <v>1</v>
      </c>
      <c r="M155" s="15">
        <v>1</v>
      </c>
      <c r="N155" s="15">
        <v>1</v>
      </c>
      <c r="O155" s="15">
        <v>1</v>
      </c>
      <c r="P155" s="57">
        <v>1</v>
      </c>
      <c r="Q155" s="65">
        <v>1</v>
      </c>
      <c r="R155" s="55">
        <v>1</v>
      </c>
      <c r="S155" s="15">
        <v>1</v>
      </c>
      <c r="T155" s="15">
        <v>1</v>
      </c>
      <c r="U155" s="15">
        <v>1</v>
      </c>
      <c r="V155" s="15">
        <v>1</v>
      </c>
    </row>
    <row r="156" spans="1:22" x14ac:dyDescent="0.25">
      <c r="A156" s="10">
        <v>35098</v>
      </c>
      <c r="B156" s="68" t="s">
        <v>287</v>
      </c>
      <c r="C156" s="55">
        <v>1</v>
      </c>
      <c r="D156" s="55">
        <v>1</v>
      </c>
      <c r="E156" s="55">
        <v>1</v>
      </c>
      <c r="F156" s="55">
        <v>1</v>
      </c>
      <c r="G156" s="55">
        <v>1</v>
      </c>
      <c r="H156" s="55">
        <v>1</v>
      </c>
      <c r="I156" s="55">
        <v>1</v>
      </c>
      <c r="J156" s="55">
        <v>1</v>
      </c>
      <c r="K156" s="22">
        <v>1</v>
      </c>
      <c r="L156" s="22">
        <v>1</v>
      </c>
      <c r="M156" s="15">
        <v>1</v>
      </c>
      <c r="N156" s="15">
        <v>1</v>
      </c>
      <c r="O156" s="15">
        <v>1</v>
      </c>
      <c r="P156" s="57">
        <v>1</v>
      </c>
      <c r="Q156" s="65">
        <v>1</v>
      </c>
      <c r="R156" s="55">
        <v>1</v>
      </c>
      <c r="S156" s="15">
        <v>1</v>
      </c>
      <c r="T156" s="15">
        <v>1</v>
      </c>
      <c r="U156" s="15">
        <v>1</v>
      </c>
      <c r="V156" s="15">
        <v>1</v>
      </c>
    </row>
    <row r="157" spans="1:22" x14ac:dyDescent="0.25">
      <c r="A157" s="10">
        <v>35099</v>
      </c>
      <c r="B157" s="68" t="s">
        <v>288</v>
      </c>
      <c r="C157" s="55">
        <v>1</v>
      </c>
      <c r="D157" s="55">
        <v>1</v>
      </c>
      <c r="E157" s="55">
        <v>1</v>
      </c>
      <c r="F157" s="55">
        <v>1</v>
      </c>
      <c r="G157" s="55">
        <v>1</v>
      </c>
      <c r="H157" s="55">
        <v>1</v>
      </c>
      <c r="I157" s="55">
        <v>1</v>
      </c>
      <c r="J157" s="55">
        <v>1</v>
      </c>
      <c r="K157" s="22">
        <v>1</v>
      </c>
      <c r="L157" s="22">
        <v>1</v>
      </c>
      <c r="M157" s="15">
        <v>1</v>
      </c>
      <c r="N157" s="15">
        <v>1</v>
      </c>
      <c r="O157" s="15">
        <v>1</v>
      </c>
      <c r="P157" s="57">
        <v>1</v>
      </c>
      <c r="Q157" s="65">
        <v>1</v>
      </c>
      <c r="R157" s="55">
        <v>1</v>
      </c>
      <c r="S157" s="15">
        <v>1</v>
      </c>
      <c r="T157" s="15">
        <v>1</v>
      </c>
      <c r="U157" s="15">
        <v>1</v>
      </c>
      <c r="V157" s="15">
        <v>1</v>
      </c>
    </row>
    <row r="158" spans="1:22" x14ac:dyDescent="0.25">
      <c r="A158" s="10">
        <v>35102</v>
      </c>
      <c r="B158" s="68" t="s">
        <v>289</v>
      </c>
      <c r="C158" s="55">
        <v>1</v>
      </c>
      <c r="D158" s="55">
        <v>1</v>
      </c>
      <c r="E158" s="55">
        <v>1</v>
      </c>
      <c r="F158" s="55">
        <v>1</v>
      </c>
      <c r="G158" s="55">
        <v>1</v>
      </c>
      <c r="H158" s="55">
        <v>1</v>
      </c>
      <c r="I158" s="55">
        <v>1</v>
      </c>
      <c r="J158" s="55">
        <v>1</v>
      </c>
      <c r="K158" s="22">
        <v>1</v>
      </c>
      <c r="L158" s="22">
        <v>1</v>
      </c>
      <c r="M158" s="15">
        <v>1</v>
      </c>
      <c r="N158" s="15">
        <v>1</v>
      </c>
      <c r="O158" s="15">
        <v>1</v>
      </c>
      <c r="P158" s="57">
        <v>1</v>
      </c>
      <c r="Q158" s="65">
        <v>1</v>
      </c>
      <c r="R158" s="55">
        <v>1</v>
      </c>
      <c r="S158" s="15">
        <v>1</v>
      </c>
      <c r="T158" s="15">
        <v>1</v>
      </c>
      <c r="U158" s="15">
        <v>1</v>
      </c>
      <c r="V158" s="15">
        <v>1</v>
      </c>
    </row>
    <row r="159" spans="1:22" x14ac:dyDescent="0.25">
      <c r="A159" s="10">
        <v>36123</v>
      </c>
      <c r="B159" s="68" t="s">
        <v>290</v>
      </c>
      <c r="C159" s="55">
        <v>1.1040000000000001</v>
      </c>
      <c r="D159" s="55">
        <v>1.1040000000000001</v>
      </c>
      <c r="E159" s="55">
        <v>1.1040000000000001</v>
      </c>
      <c r="F159" s="55">
        <v>1.1040000000000001</v>
      </c>
      <c r="G159" s="55">
        <v>1.1040000000000001</v>
      </c>
      <c r="H159" s="55">
        <v>1.1040000000000001</v>
      </c>
      <c r="I159" s="55">
        <v>1.0920000000000001</v>
      </c>
      <c r="J159" s="55">
        <v>1.089</v>
      </c>
      <c r="K159" s="22">
        <v>1.091</v>
      </c>
      <c r="L159" s="22">
        <v>1.0920000000000001</v>
      </c>
      <c r="M159" s="15">
        <v>1.095</v>
      </c>
      <c r="N159" s="15">
        <v>1.0940000000000001</v>
      </c>
      <c r="O159" s="15">
        <v>1.095</v>
      </c>
      <c r="P159" s="57">
        <v>1.0920000000000001</v>
      </c>
      <c r="Q159" s="65">
        <v>1.089</v>
      </c>
      <c r="R159" s="55">
        <v>1.0920000000000001</v>
      </c>
      <c r="S159" s="15">
        <v>1.093</v>
      </c>
      <c r="T159" s="15">
        <v>1.0920000000000001</v>
      </c>
      <c r="U159" s="15">
        <v>1.0880000000000001</v>
      </c>
      <c r="V159" s="15">
        <v>1.0880000000000001</v>
      </c>
    </row>
    <row r="160" spans="1:22" x14ac:dyDescent="0.25">
      <c r="A160" s="10">
        <v>36126</v>
      </c>
      <c r="B160" s="68" t="s">
        <v>291</v>
      </c>
      <c r="C160" s="55">
        <v>1.1040000000000001</v>
      </c>
      <c r="D160" s="55">
        <v>1.1040000000000001</v>
      </c>
      <c r="E160" s="55">
        <v>1.1040000000000001</v>
      </c>
      <c r="F160" s="55">
        <v>1.1040000000000001</v>
      </c>
      <c r="G160" s="55">
        <v>1.1040000000000001</v>
      </c>
      <c r="H160" s="55">
        <v>1.1040000000000001</v>
      </c>
      <c r="I160" s="55">
        <v>1.0920000000000001</v>
      </c>
      <c r="J160" s="55">
        <v>1.089</v>
      </c>
      <c r="K160" s="22">
        <v>1.091</v>
      </c>
      <c r="L160" s="22">
        <v>1.0920000000000001</v>
      </c>
      <c r="M160" s="15">
        <v>1.095</v>
      </c>
      <c r="N160" s="15">
        <v>1.0940000000000001</v>
      </c>
      <c r="O160" s="15">
        <v>1.095</v>
      </c>
      <c r="P160" s="57">
        <v>1.0920000000000001</v>
      </c>
      <c r="Q160" s="65">
        <v>1.089</v>
      </c>
      <c r="R160" s="55">
        <v>1.0920000000000001</v>
      </c>
      <c r="S160" s="15">
        <v>1.093</v>
      </c>
      <c r="T160" s="15">
        <v>1.0920000000000001</v>
      </c>
      <c r="U160" s="15">
        <v>1.0880000000000001</v>
      </c>
      <c r="V160" s="15">
        <v>1.0880000000000001</v>
      </c>
    </row>
    <row r="161" spans="1:22" x14ac:dyDescent="0.25">
      <c r="A161" s="10">
        <v>36131</v>
      </c>
      <c r="B161" s="68" t="s">
        <v>292</v>
      </c>
      <c r="C161" s="55">
        <v>1.1040000000000001</v>
      </c>
      <c r="D161" s="55">
        <v>1.1040000000000001</v>
      </c>
      <c r="E161" s="55">
        <v>1.1040000000000001</v>
      </c>
      <c r="F161" s="55">
        <v>1.1040000000000001</v>
      </c>
      <c r="G161" s="55">
        <v>1.1040000000000001</v>
      </c>
      <c r="H161" s="55">
        <v>1.1040000000000001</v>
      </c>
      <c r="I161" s="55">
        <v>1.0920000000000001</v>
      </c>
      <c r="J161" s="55">
        <v>1.089</v>
      </c>
      <c r="K161" s="22">
        <v>1.091</v>
      </c>
      <c r="L161" s="22">
        <v>1.0920000000000001</v>
      </c>
      <c r="M161" s="15">
        <v>1.095</v>
      </c>
      <c r="N161" s="15">
        <v>1.0940000000000001</v>
      </c>
      <c r="O161" s="15">
        <v>1.095</v>
      </c>
      <c r="P161" s="57">
        <v>1.0920000000000001</v>
      </c>
      <c r="Q161" s="65">
        <v>1.089</v>
      </c>
      <c r="R161" s="55">
        <v>1.0920000000000001</v>
      </c>
      <c r="S161" s="15">
        <v>1.093</v>
      </c>
      <c r="T161" s="15">
        <v>1.0920000000000001</v>
      </c>
      <c r="U161" s="15">
        <v>1.0880000000000001</v>
      </c>
      <c r="V161" s="15">
        <v>1.0880000000000001</v>
      </c>
    </row>
    <row r="162" spans="1:22" x14ac:dyDescent="0.25">
      <c r="A162" s="10">
        <v>36133</v>
      </c>
      <c r="B162" s="68" t="s">
        <v>293</v>
      </c>
      <c r="C162" s="55">
        <v>1.1040000000000001</v>
      </c>
      <c r="D162" s="55">
        <v>1.1040000000000001</v>
      </c>
      <c r="E162" s="55">
        <v>1.1040000000000001</v>
      </c>
      <c r="F162" s="55">
        <v>1.1040000000000001</v>
      </c>
      <c r="G162" s="55">
        <v>1.1040000000000001</v>
      </c>
      <c r="H162" s="55">
        <v>1.1040000000000001</v>
      </c>
      <c r="I162" s="55">
        <v>1.0920000000000001</v>
      </c>
      <c r="J162" s="55">
        <v>1.089</v>
      </c>
      <c r="K162" s="22">
        <v>1.091</v>
      </c>
      <c r="L162" s="22">
        <v>1.0920000000000001</v>
      </c>
      <c r="M162" s="15">
        <v>1.095</v>
      </c>
      <c r="N162" s="15">
        <v>1.0940000000000001</v>
      </c>
      <c r="O162" s="15">
        <v>1.095</v>
      </c>
      <c r="P162" s="57">
        <v>1.0920000000000001</v>
      </c>
      <c r="Q162" s="65">
        <v>1.089</v>
      </c>
      <c r="R162" s="55">
        <v>1.0920000000000001</v>
      </c>
      <c r="S162" s="15">
        <v>1.093</v>
      </c>
      <c r="T162" s="15">
        <v>1.0920000000000001</v>
      </c>
      <c r="U162" s="15">
        <v>1.0880000000000001</v>
      </c>
      <c r="V162" s="15">
        <v>1.0880000000000001</v>
      </c>
    </row>
    <row r="163" spans="1:22" x14ac:dyDescent="0.25">
      <c r="A163" s="10">
        <v>36134</v>
      </c>
      <c r="B163" s="68" t="s">
        <v>294</v>
      </c>
      <c r="C163" s="55">
        <v>1.1040000000000001</v>
      </c>
      <c r="D163" s="55">
        <v>1.1040000000000001</v>
      </c>
      <c r="E163" s="55">
        <v>1.1040000000000001</v>
      </c>
      <c r="F163" s="55">
        <v>1.1040000000000001</v>
      </c>
      <c r="G163" s="55">
        <v>1.1040000000000001</v>
      </c>
      <c r="H163" s="55">
        <v>1.1040000000000001</v>
      </c>
      <c r="I163" s="55">
        <v>1.0920000000000001</v>
      </c>
      <c r="J163" s="55">
        <v>1.089</v>
      </c>
      <c r="K163" s="22">
        <v>1.091</v>
      </c>
      <c r="L163" s="22">
        <v>1.0920000000000001</v>
      </c>
      <c r="M163" s="15">
        <v>1.095</v>
      </c>
      <c r="N163" s="15">
        <v>1.0940000000000001</v>
      </c>
      <c r="O163" s="15">
        <v>1.095</v>
      </c>
      <c r="P163" s="57">
        <v>1.0920000000000001</v>
      </c>
      <c r="Q163" s="65">
        <v>1.089</v>
      </c>
      <c r="R163" s="55">
        <v>1.0920000000000001</v>
      </c>
      <c r="S163" s="15">
        <v>1.093</v>
      </c>
      <c r="T163" s="15">
        <v>1.0920000000000001</v>
      </c>
      <c r="U163" s="15">
        <v>1.0880000000000001</v>
      </c>
      <c r="V163" s="15">
        <v>1.0880000000000001</v>
      </c>
    </row>
    <row r="164" spans="1:22" x14ac:dyDescent="0.25">
      <c r="A164" s="10">
        <v>36135</v>
      </c>
      <c r="B164" s="68" t="s">
        <v>295</v>
      </c>
      <c r="C164" s="55">
        <v>1.1040000000000001</v>
      </c>
      <c r="D164" s="55">
        <v>1.1040000000000001</v>
      </c>
      <c r="E164" s="55">
        <v>1.1040000000000001</v>
      </c>
      <c r="F164" s="55">
        <v>1.1040000000000001</v>
      </c>
      <c r="G164" s="55">
        <v>1.1040000000000001</v>
      </c>
      <c r="H164" s="55">
        <v>1.1040000000000001</v>
      </c>
      <c r="I164" s="55">
        <v>1.0920000000000001</v>
      </c>
      <c r="J164" s="55">
        <v>1.089</v>
      </c>
      <c r="K164" s="22">
        <v>1.091</v>
      </c>
      <c r="L164" s="22">
        <v>1.0920000000000001</v>
      </c>
      <c r="M164" s="15">
        <v>1.095</v>
      </c>
      <c r="N164" s="15">
        <v>1.0940000000000001</v>
      </c>
      <c r="O164" s="15">
        <v>1.095</v>
      </c>
      <c r="P164" s="57">
        <v>1.0920000000000001</v>
      </c>
      <c r="Q164" s="65">
        <v>1.089</v>
      </c>
      <c r="R164" s="55">
        <v>1.0920000000000001</v>
      </c>
      <c r="S164" s="15">
        <v>1.093</v>
      </c>
      <c r="T164" s="15">
        <v>1.0920000000000001</v>
      </c>
      <c r="U164" s="15">
        <v>1.0880000000000001</v>
      </c>
      <c r="V164" s="15">
        <v>1.0880000000000001</v>
      </c>
    </row>
    <row r="165" spans="1:22" x14ac:dyDescent="0.25">
      <c r="A165" s="10">
        <v>36136</v>
      </c>
      <c r="B165" s="68" t="s">
        <v>296</v>
      </c>
      <c r="C165" s="55">
        <v>1.1040000000000001</v>
      </c>
      <c r="D165" s="55">
        <v>1.1040000000000001</v>
      </c>
      <c r="E165" s="55">
        <v>1.1040000000000001</v>
      </c>
      <c r="F165" s="55">
        <v>1.1040000000000001</v>
      </c>
      <c r="G165" s="55">
        <v>1.1040000000000001</v>
      </c>
      <c r="H165" s="55">
        <v>1.1040000000000001</v>
      </c>
      <c r="I165" s="55">
        <v>1.0920000000000001</v>
      </c>
      <c r="J165" s="55">
        <v>1.089</v>
      </c>
      <c r="K165" s="22">
        <v>1.091</v>
      </c>
      <c r="L165" s="22">
        <v>1.0920000000000001</v>
      </c>
      <c r="M165" s="15">
        <v>1.095</v>
      </c>
      <c r="N165" s="15">
        <v>1.0940000000000001</v>
      </c>
      <c r="O165" s="15">
        <v>1.095</v>
      </c>
      <c r="P165" s="57">
        <v>1.0920000000000001</v>
      </c>
      <c r="Q165" s="65">
        <v>1.089</v>
      </c>
      <c r="R165" s="55">
        <v>1.0920000000000001</v>
      </c>
      <c r="S165" s="15">
        <v>1.093</v>
      </c>
      <c r="T165" s="15">
        <v>1.0920000000000001</v>
      </c>
      <c r="U165" s="15">
        <v>1.0880000000000001</v>
      </c>
      <c r="V165" s="15">
        <v>1.0880000000000001</v>
      </c>
    </row>
    <row r="166" spans="1:22" x14ac:dyDescent="0.25">
      <c r="A166" s="10">
        <v>36137</v>
      </c>
      <c r="B166" s="68" t="s">
        <v>297</v>
      </c>
      <c r="C166" s="55">
        <v>1.1040000000000001</v>
      </c>
      <c r="D166" s="55">
        <v>1.1040000000000001</v>
      </c>
      <c r="E166" s="55">
        <v>1.1040000000000001</v>
      </c>
      <c r="F166" s="55">
        <v>1.1040000000000001</v>
      </c>
      <c r="G166" s="55">
        <v>1.1040000000000001</v>
      </c>
      <c r="H166" s="55">
        <v>1.1040000000000001</v>
      </c>
      <c r="I166" s="55">
        <v>1.0920000000000001</v>
      </c>
      <c r="J166" s="55">
        <v>1.089</v>
      </c>
      <c r="K166" s="22">
        <v>1.091</v>
      </c>
      <c r="L166" s="22">
        <v>1.0920000000000001</v>
      </c>
      <c r="M166" s="15">
        <v>1.095</v>
      </c>
      <c r="N166" s="15">
        <v>1.0940000000000001</v>
      </c>
      <c r="O166" s="15">
        <v>1.095</v>
      </c>
      <c r="P166" s="57">
        <v>1.0920000000000001</v>
      </c>
      <c r="Q166" s="65">
        <v>1.089</v>
      </c>
      <c r="R166" s="55">
        <v>1.0920000000000001</v>
      </c>
      <c r="S166" s="15">
        <v>1.093</v>
      </c>
      <c r="T166" s="15">
        <v>1.0920000000000001</v>
      </c>
      <c r="U166" s="15">
        <v>1.0880000000000001</v>
      </c>
      <c r="V166" s="15">
        <v>1.0880000000000001</v>
      </c>
    </row>
    <row r="167" spans="1:22" x14ac:dyDescent="0.25">
      <c r="A167" s="10">
        <v>36138</v>
      </c>
      <c r="B167" s="68" t="s">
        <v>298</v>
      </c>
      <c r="C167" s="55">
        <v>1.1040000000000001</v>
      </c>
      <c r="D167" s="55">
        <v>1.1040000000000001</v>
      </c>
      <c r="E167" s="55">
        <v>1.1040000000000001</v>
      </c>
      <c r="F167" s="55">
        <v>1.1040000000000001</v>
      </c>
      <c r="G167" s="55">
        <v>1.1040000000000001</v>
      </c>
      <c r="H167" s="55">
        <v>1.1040000000000001</v>
      </c>
      <c r="I167" s="55">
        <v>1.0920000000000001</v>
      </c>
      <c r="J167" s="55">
        <v>1.089</v>
      </c>
      <c r="K167" s="22">
        <v>1.091</v>
      </c>
      <c r="L167" s="22">
        <v>1.0920000000000001</v>
      </c>
      <c r="M167" s="15">
        <v>1.095</v>
      </c>
      <c r="N167" s="15">
        <v>1.0940000000000001</v>
      </c>
      <c r="O167" s="15">
        <v>1.095</v>
      </c>
      <c r="P167" s="57">
        <v>1.0920000000000001</v>
      </c>
      <c r="Q167" s="65">
        <v>1.089</v>
      </c>
      <c r="R167" s="55">
        <v>1.0920000000000001</v>
      </c>
      <c r="S167" s="15">
        <v>1.093</v>
      </c>
      <c r="T167" s="15">
        <v>1.0920000000000001</v>
      </c>
      <c r="U167" s="15">
        <v>1.0880000000000001</v>
      </c>
      <c r="V167" s="15">
        <v>1.0880000000000001</v>
      </c>
    </row>
    <row r="168" spans="1:22" x14ac:dyDescent="0.25">
      <c r="A168" s="10">
        <v>36139</v>
      </c>
      <c r="B168" s="68" t="s">
        <v>299</v>
      </c>
      <c r="C168" s="55">
        <v>1.1040000000000001</v>
      </c>
      <c r="D168" s="55">
        <v>1.1040000000000001</v>
      </c>
      <c r="E168" s="55">
        <v>1.1040000000000001</v>
      </c>
      <c r="F168" s="55">
        <v>1.1040000000000001</v>
      </c>
      <c r="G168" s="55">
        <v>1.1040000000000001</v>
      </c>
      <c r="H168" s="55">
        <v>1.1040000000000001</v>
      </c>
      <c r="I168" s="55">
        <v>1.0920000000000001</v>
      </c>
      <c r="J168" s="55">
        <v>1.089</v>
      </c>
      <c r="K168" s="22">
        <v>1.091</v>
      </c>
      <c r="L168" s="22">
        <v>1.0920000000000001</v>
      </c>
      <c r="M168" s="15">
        <v>1.095</v>
      </c>
      <c r="N168" s="15">
        <v>1.0940000000000001</v>
      </c>
      <c r="O168" s="15">
        <v>1.095</v>
      </c>
      <c r="P168" s="57">
        <v>1.0920000000000001</v>
      </c>
      <c r="Q168" s="65">
        <v>1.089</v>
      </c>
      <c r="R168" s="55">
        <v>1.0920000000000001</v>
      </c>
      <c r="S168" s="15">
        <v>1.093</v>
      </c>
      <c r="T168" s="15">
        <v>1.0920000000000001</v>
      </c>
      <c r="U168" s="15">
        <v>1.0880000000000001</v>
      </c>
      <c r="V168" s="15">
        <v>1.0880000000000001</v>
      </c>
    </row>
    <row r="169" spans="1:22" x14ac:dyDescent="0.25">
      <c r="A169" s="10">
        <v>37037</v>
      </c>
      <c r="B169" s="68" t="s">
        <v>300</v>
      </c>
      <c r="C169" s="55">
        <v>1</v>
      </c>
      <c r="D169" s="55">
        <v>1</v>
      </c>
      <c r="E169" s="55">
        <v>1</v>
      </c>
      <c r="F169" s="55">
        <v>1</v>
      </c>
      <c r="G169" s="55">
        <v>1</v>
      </c>
      <c r="H169" s="55">
        <v>1</v>
      </c>
      <c r="I169" s="55">
        <v>1</v>
      </c>
      <c r="J169" s="55">
        <v>1</v>
      </c>
      <c r="K169" s="22">
        <v>1</v>
      </c>
      <c r="L169" s="22">
        <v>1</v>
      </c>
      <c r="M169" s="15">
        <v>1</v>
      </c>
      <c r="N169" s="15">
        <v>1</v>
      </c>
      <c r="O169" s="15">
        <v>1</v>
      </c>
      <c r="P169" s="57">
        <v>1</v>
      </c>
      <c r="Q169" s="65">
        <v>1</v>
      </c>
      <c r="R169" s="55">
        <v>1</v>
      </c>
      <c r="S169" s="15">
        <v>1</v>
      </c>
      <c r="T169" s="15">
        <v>1.0920000000000001</v>
      </c>
      <c r="U169" s="15">
        <v>1.0880000000000001</v>
      </c>
      <c r="V169" s="15">
        <v>1.0880000000000001</v>
      </c>
    </row>
    <row r="170" spans="1:22" x14ac:dyDescent="0.25">
      <c r="A170" s="10">
        <v>37039</v>
      </c>
      <c r="B170" s="68" t="s">
        <v>301</v>
      </c>
      <c r="C170" s="55">
        <v>1</v>
      </c>
      <c r="D170" s="55">
        <v>1</v>
      </c>
      <c r="E170" s="55">
        <v>1</v>
      </c>
      <c r="F170" s="55">
        <v>1</v>
      </c>
      <c r="G170" s="55">
        <v>1</v>
      </c>
      <c r="H170" s="55">
        <v>1</v>
      </c>
      <c r="I170" s="55">
        <v>1</v>
      </c>
      <c r="J170" s="55">
        <v>1</v>
      </c>
      <c r="K170" s="22">
        <v>1</v>
      </c>
      <c r="L170" s="22">
        <v>1</v>
      </c>
      <c r="M170" s="15">
        <v>1</v>
      </c>
      <c r="N170" s="15">
        <v>1</v>
      </c>
      <c r="O170" s="15">
        <v>1</v>
      </c>
      <c r="P170" s="57">
        <v>1</v>
      </c>
      <c r="Q170" s="65">
        <v>1</v>
      </c>
      <c r="R170" s="55">
        <v>1</v>
      </c>
      <c r="S170" s="15">
        <v>1</v>
      </c>
      <c r="T170" s="15">
        <v>1</v>
      </c>
      <c r="U170" s="15">
        <v>1</v>
      </c>
      <c r="V170" s="15">
        <v>1</v>
      </c>
    </row>
    <row r="171" spans="1:22" x14ac:dyDescent="0.25">
      <c r="A171" s="10">
        <v>38044</v>
      </c>
      <c r="B171" s="68" t="s">
        <v>302</v>
      </c>
      <c r="C171" s="55">
        <v>1</v>
      </c>
      <c r="D171" s="55">
        <v>1</v>
      </c>
      <c r="E171" s="55">
        <v>1</v>
      </c>
      <c r="F171" s="55">
        <v>1</v>
      </c>
      <c r="G171" s="55">
        <v>1</v>
      </c>
      <c r="H171" s="55">
        <v>1</v>
      </c>
      <c r="I171" s="55">
        <v>1</v>
      </c>
      <c r="J171" s="55">
        <v>1</v>
      </c>
      <c r="K171" s="22">
        <v>1</v>
      </c>
      <c r="L171" s="22">
        <v>1</v>
      </c>
      <c r="M171" s="15">
        <v>1</v>
      </c>
      <c r="N171" s="15">
        <v>1</v>
      </c>
      <c r="O171" s="15">
        <v>1.002</v>
      </c>
      <c r="P171" s="57">
        <v>1.002</v>
      </c>
      <c r="Q171" s="65">
        <v>1.0029999999999999</v>
      </c>
      <c r="R171" s="55">
        <v>1.0009999999999999</v>
      </c>
      <c r="S171" s="15">
        <v>1.008</v>
      </c>
      <c r="T171" s="15">
        <v>1.006</v>
      </c>
      <c r="U171" s="15">
        <v>1.006</v>
      </c>
      <c r="V171" s="15">
        <v>1.0069999999999999</v>
      </c>
    </row>
    <row r="172" spans="1:22" x14ac:dyDescent="0.25">
      <c r="A172" s="10">
        <v>38045</v>
      </c>
      <c r="B172" s="68" t="s">
        <v>303</v>
      </c>
      <c r="C172" s="55">
        <v>1</v>
      </c>
      <c r="D172" s="55">
        <v>1</v>
      </c>
      <c r="E172" s="55">
        <v>1</v>
      </c>
      <c r="F172" s="55">
        <v>1</v>
      </c>
      <c r="G172" s="55">
        <v>1</v>
      </c>
      <c r="H172" s="55">
        <v>1</v>
      </c>
      <c r="I172" s="55">
        <v>1</v>
      </c>
      <c r="J172" s="55">
        <v>1</v>
      </c>
      <c r="K172" s="22">
        <v>1</v>
      </c>
      <c r="L172" s="22">
        <v>1</v>
      </c>
      <c r="M172" s="15">
        <v>1</v>
      </c>
      <c r="N172" s="15">
        <v>1</v>
      </c>
      <c r="O172" s="15">
        <v>1.002</v>
      </c>
      <c r="P172" s="57">
        <v>1.002</v>
      </c>
      <c r="Q172" s="65">
        <v>1.0029999999999999</v>
      </c>
      <c r="R172" s="55">
        <v>1.0009999999999999</v>
      </c>
      <c r="S172" s="15">
        <v>1.008</v>
      </c>
      <c r="T172" s="15">
        <v>1.006</v>
      </c>
      <c r="U172" s="15">
        <v>1.006</v>
      </c>
      <c r="V172" s="15">
        <v>1.0069999999999999</v>
      </c>
    </row>
    <row r="173" spans="1:22" x14ac:dyDescent="0.25">
      <c r="A173" s="10">
        <v>38046</v>
      </c>
      <c r="B173" s="68" t="s">
        <v>304</v>
      </c>
      <c r="C173" s="55">
        <v>1</v>
      </c>
      <c r="D173" s="55">
        <v>1</v>
      </c>
      <c r="E173" s="55">
        <v>1</v>
      </c>
      <c r="F173" s="55">
        <v>1</v>
      </c>
      <c r="G173" s="55">
        <v>1</v>
      </c>
      <c r="H173" s="55">
        <v>1</v>
      </c>
      <c r="I173" s="55">
        <v>1</v>
      </c>
      <c r="J173" s="55">
        <v>1</v>
      </c>
      <c r="K173" s="22">
        <v>1</v>
      </c>
      <c r="L173" s="22">
        <v>1</v>
      </c>
      <c r="M173" s="15">
        <v>1</v>
      </c>
      <c r="N173" s="15">
        <v>1</v>
      </c>
      <c r="O173" s="15">
        <v>1.002</v>
      </c>
      <c r="P173" s="57">
        <v>1.002</v>
      </c>
      <c r="Q173" s="65">
        <v>1.0029999999999999</v>
      </c>
      <c r="R173" s="55">
        <v>1.0009999999999999</v>
      </c>
      <c r="S173" s="15">
        <v>1.008</v>
      </c>
      <c r="T173" s="15">
        <v>1.006</v>
      </c>
      <c r="U173" s="15">
        <v>1.006</v>
      </c>
      <c r="V173" s="15">
        <v>1.0069999999999999</v>
      </c>
    </row>
    <row r="174" spans="1:22" x14ac:dyDescent="0.25">
      <c r="A174" s="10">
        <v>39133</v>
      </c>
      <c r="B174" s="68" t="s">
        <v>305</v>
      </c>
      <c r="C174" s="55">
        <v>1.034</v>
      </c>
      <c r="D174" s="55">
        <v>1.034</v>
      </c>
      <c r="E174" s="55">
        <v>1.034</v>
      </c>
      <c r="F174" s="55">
        <v>1.034</v>
      </c>
      <c r="G174" s="55">
        <v>1.034</v>
      </c>
      <c r="H174" s="55">
        <v>1.034</v>
      </c>
      <c r="I174" s="55">
        <v>1.0289999999999999</v>
      </c>
      <c r="J174" s="55">
        <v>1.026</v>
      </c>
      <c r="K174" s="22">
        <v>1.0269999999999999</v>
      </c>
      <c r="L174" s="22">
        <v>1.026</v>
      </c>
      <c r="M174" s="15">
        <v>1.03</v>
      </c>
      <c r="N174" s="15">
        <v>1.0289999999999999</v>
      </c>
      <c r="O174" s="15">
        <v>1.03</v>
      </c>
      <c r="P174" s="57">
        <v>1.03</v>
      </c>
      <c r="Q174" s="65">
        <v>1.0289999999999999</v>
      </c>
      <c r="R174" s="55">
        <v>1.028</v>
      </c>
      <c r="S174" s="15">
        <v>1.032</v>
      </c>
      <c r="T174" s="15">
        <v>1.0309999999999999</v>
      </c>
      <c r="U174" s="15">
        <v>1.032</v>
      </c>
      <c r="V174" s="15">
        <v>1.0309999999999999</v>
      </c>
    </row>
    <row r="175" spans="1:22" x14ac:dyDescent="0.25">
      <c r="A175" s="10">
        <v>39134</v>
      </c>
      <c r="B175" s="68" t="s">
        <v>306</v>
      </c>
      <c r="C175" s="55">
        <v>1.034</v>
      </c>
      <c r="D175" s="55">
        <v>1.034</v>
      </c>
      <c r="E175" s="55">
        <v>1.034</v>
      </c>
      <c r="F175" s="55">
        <v>1.034</v>
      </c>
      <c r="G175" s="55">
        <v>1.034</v>
      </c>
      <c r="H175" s="55">
        <v>1.034</v>
      </c>
      <c r="I175" s="55">
        <v>1.0289999999999999</v>
      </c>
      <c r="J175" s="55">
        <v>1.026</v>
      </c>
      <c r="K175" s="22">
        <v>1.0269999999999999</v>
      </c>
      <c r="L175" s="22">
        <v>1.026</v>
      </c>
      <c r="M175" s="15">
        <v>1.03</v>
      </c>
      <c r="N175" s="15">
        <v>1.0289999999999999</v>
      </c>
      <c r="O175" s="15">
        <v>1.03</v>
      </c>
      <c r="P175" s="57">
        <v>1.03</v>
      </c>
      <c r="Q175" s="65">
        <v>1.0289999999999999</v>
      </c>
      <c r="R175" s="55">
        <v>1.028</v>
      </c>
      <c r="S175" s="15">
        <v>1.032</v>
      </c>
      <c r="T175" s="15">
        <v>1.0309999999999999</v>
      </c>
      <c r="U175" s="15">
        <v>1.032</v>
      </c>
      <c r="V175" s="15">
        <v>1.0309999999999999</v>
      </c>
    </row>
    <row r="176" spans="1:22" x14ac:dyDescent="0.25">
      <c r="A176" s="10">
        <v>39135</v>
      </c>
      <c r="B176" s="68" t="s">
        <v>307</v>
      </c>
      <c r="C176" s="55">
        <v>1.034</v>
      </c>
      <c r="D176" s="55">
        <v>1.034</v>
      </c>
      <c r="E176" s="55">
        <v>1.034</v>
      </c>
      <c r="F176" s="55">
        <v>1.034</v>
      </c>
      <c r="G176" s="55">
        <v>1.034</v>
      </c>
      <c r="H176" s="55">
        <v>1.034</v>
      </c>
      <c r="I176" s="55">
        <v>1.0289999999999999</v>
      </c>
      <c r="J176" s="55">
        <v>1.026</v>
      </c>
      <c r="K176" s="22">
        <v>1.0269999999999999</v>
      </c>
      <c r="L176" s="22">
        <v>1.026</v>
      </c>
      <c r="M176" s="15">
        <v>1.03</v>
      </c>
      <c r="N176" s="15">
        <v>1.0289999999999999</v>
      </c>
      <c r="O176" s="15">
        <v>1.03</v>
      </c>
      <c r="P176" s="57">
        <v>1.03</v>
      </c>
      <c r="Q176" s="65">
        <v>1.0289999999999999</v>
      </c>
      <c r="R176" s="55">
        <v>1.028</v>
      </c>
      <c r="S176" s="15">
        <v>1.032</v>
      </c>
      <c r="T176" s="15">
        <v>1.0309999999999999</v>
      </c>
      <c r="U176" s="15">
        <v>1.032</v>
      </c>
      <c r="V176" s="15">
        <v>1.0309999999999999</v>
      </c>
    </row>
    <row r="177" spans="1:22" x14ac:dyDescent="0.25">
      <c r="A177" s="10">
        <v>39136</v>
      </c>
      <c r="B177" s="68" t="s">
        <v>308</v>
      </c>
      <c r="C177" s="55">
        <v>1.034</v>
      </c>
      <c r="D177" s="55">
        <v>1.034</v>
      </c>
      <c r="E177" s="55">
        <v>1.034</v>
      </c>
      <c r="F177" s="55">
        <v>1.034</v>
      </c>
      <c r="G177" s="55">
        <v>1.034</v>
      </c>
      <c r="H177" s="55">
        <v>1.034</v>
      </c>
      <c r="I177" s="55">
        <v>1.0289999999999999</v>
      </c>
      <c r="J177" s="55">
        <v>1.026</v>
      </c>
      <c r="K177" s="22">
        <v>1.0269999999999999</v>
      </c>
      <c r="L177" s="22">
        <v>1.026</v>
      </c>
      <c r="M177" s="15">
        <v>1.03</v>
      </c>
      <c r="N177" s="15">
        <v>1.0289999999999999</v>
      </c>
      <c r="O177" s="15">
        <v>1.03</v>
      </c>
      <c r="P177" s="57">
        <v>1.03</v>
      </c>
      <c r="Q177" s="65">
        <v>1.0289999999999999</v>
      </c>
      <c r="R177" s="55">
        <v>1.028</v>
      </c>
      <c r="S177" s="15">
        <v>1.032</v>
      </c>
      <c r="T177" s="15">
        <v>1.0309999999999999</v>
      </c>
      <c r="U177" s="15">
        <v>1.032</v>
      </c>
      <c r="V177" s="15">
        <v>1.0309999999999999</v>
      </c>
    </row>
    <row r="178" spans="1:22" x14ac:dyDescent="0.25">
      <c r="A178" s="10">
        <v>39137</v>
      </c>
      <c r="B178" s="68" t="s">
        <v>309</v>
      </c>
      <c r="C178" s="55">
        <v>1.034</v>
      </c>
      <c r="D178" s="55">
        <v>1.034</v>
      </c>
      <c r="E178" s="55">
        <v>1.034</v>
      </c>
      <c r="F178" s="55">
        <v>1.034</v>
      </c>
      <c r="G178" s="55">
        <v>1.034</v>
      </c>
      <c r="H178" s="55">
        <v>1.034</v>
      </c>
      <c r="I178" s="55">
        <v>1.0289999999999999</v>
      </c>
      <c r="J178" s="55">
        <v>1.026</v>
      </c>
      <c r="K178" s="22">
        <v>1.0269999999999999</v>
      </c>
      <c r="L178" s="22">
        <v>1.026</v>
      </c>
      <c r="M178" s="15">
        <v>1.03</v>
      </c>
      <c r="N178" s="15">
        <v>1.0289999999999999</v>
      </c>
      <c r="O178" s="15">
        <v>1.03</v>
      </c>
      <c r="P178" s="57">
        <v>1.03</v>
      </c>
      <c r="Q178" s="65">
        <v>1.0289999999999999</v>
      </c>
      <c r="R178" s="55">
        <v>1.028</v>
      </c>
      <c r="S178" s="15">
        <v>1.032</v>
      </c>
      <c r="T178" s="15">
        <v>1.0309999999999999</v>
      </c>
      <c r="U178" s="15">
        <v>1.032</v>
      </c>
      <c r="V178" s="15">
        <v>1.0309999999999999</v>
      </c>
    </row>
    <row r="179" spans="1:22" x14ac:dyDescent="0.25">
      <c r="A179" s="10">
        <v>39139</v>
      </c>
      <c r="B179" s="68" t="s">
        <v>310</v>
      </c>
      <c r="C179" s="55">
        <v>1.034</v>
      </c>
      <c r="D179" s="55">
        <v>1.034</v>
      </c>
      <c r="E179" s="55">
        <v>1.034</v>
      </c>
      <c r="F179" s="55">
        <v>1.034</v>
      </c>
      <c r="G179" s="55">
        <v>1.034</v>
      </c>
      <c r="H179" s="55">
        <v>1.034</v>
      </c>
      <c r="I179" s="55">
        <v>1.0289999999999999</v>
      </c>
      <c r="J179" s="55">
        <v>1.026</v>
      </c>
      <c r="K179" s="22">
        <v>1.0269999999999999</v>
      </c>
      <c r="L179" s="22">
        <v>1.026</v>
      </c>
      <c r="M179" s="15">
        <v>1.03</v>
      </c>
      <c r="N179" s="15">
        <v>1.0289999999999999</v>
      </c>
      <c r="O179" s="15">
        <v>1.03</v>
      </c>
      <c r="P179" s="57">
        <v>1.03</v>
      </c>
      <c r="Q179" s="65">
        <v>1.0289999999999999</v>
      </c>
      <c r="R179" s="55">
        <v>1.028</v>
      </c>
      <c r="S179" s="15">
        <v>1.032</v>
      </c>
      <c r="T179" s="15">
        <v>1.0309999999999999</v>
      </c>
      <c r="U179" s="15">
        <v>1.032</v>
      </c>
      <c r="V179" s="15">
        <v>1.0309999999999999</v>
      </c>
    </row>
    <row r="180" spans="1:22" x14ac:dyDescent="0.25">
      <c r="A180" s="10">
        <v>39141</v>
      </c>
      <c r="B180" s="68" t="s">
        <v>311</v>
      </c>
      <c r="C180" s="55">
        <v>1.034</v>
      </c>
      <c r="D180" s="55">
        <v>1.034</v>
      </c>
      <c r="E180" s="55">
        <v>1.034</v>
      </c>
      <c r="F180" s="55">
        <v>1.034</v>
      </c>
      <c r="G180" s="55">
        <v>1.034</v>
      </c>
      <c r="H180" s="55">
        <v>1.034</v>
      </c>
      <c r="I180" s="55">
        <v>1.0289999999999999</v>
      </c>
      <c r="J180" s="55">
        <v>1.026</v>
      </c>
      <c r="K180" s="22">
        <v>1.0269999999999999</v>
      </c>
      <c r="L180" s="22">
        <v>1.026</v>
      </c>
      <c r="M180" s="15">
        <v>1.03</v>
      </c>
      <c r="N180" s="15">
        <v>1.0289999999999999</v>
      </c>
      <c r="O180" s="15">
        <v>1.03</v>
      </c>
      <c r="P180" s="57">
        <v>1.03</v>
      </c>
      <c r="Q180" s="65">
        <v>1.0289999999999999</v>
      </c>
      <c r="R180" s="55">
        <v>1.028</v>
      </c>
      <c r="S180" s="15">
        <v>1.032</v>
      </c>
      <c r="T180" s="15">
        <v>1.0309999999999999</v>
      </c>
      <c r="U180" s="15">
        <v>1.032</v>
      </c>
      <c r="V180" s="15">
        <v>1.0309999999999999</v>
      </c>
    </row>
    <row r="181" spans="1:22" x14ac:dyDescent="0.25">
      <c r="A181" s="10">
        <v>39142</v>
      </c>
      <c r="B181" s="68" t="s">
        <v>312</v>
      </c>
      <c r="C181" s="55">
        <v>1.034</v>
      </c>
      <c r="D181" s="55">
        <v>1.034</v>
      </c>
      <c r="E181" s="55">
        <v>1.034</v>
      </c>
      <c r="F181" s="55">
        <v>1.034</v>
      </c>
      <c r="G181" s="55">
        <v>1.034</v>
      </c>
      <c r="H181" s="55">
        <v>1.034</v>
      </c>
      <c r="I181" s="55">
        <v>1.0289999999999999</v>
      </c>
      <c r="J181" s="55">
        <v>1.026</v>
      </c>
      <c r="K181" s="22">
        <v>1.0269999999999999</v>
      </c>
      <c r="L181" s="22">
        <v>1.026</v>
      </c>
      <c r="M181" s="15">
        <v>1.03</v>
      </c>
      <c r="N181" s="15">
        <v>1.0289999999999999</v>
      </c>
      <c r="O181" s="15">
        <v>1.03</v>
      </c>
      <c r="P181" s="57">
        <v>1.03</v>
      </c>
      <c r="Q181" s="65">
        <v>1.0289999999999999</v>
      </c>
      <c r="R181" s="55">
        <v>1.028</v>
      </c>
      <c r="S181" s="15">
        <v>1.032</v>
      </c>
      <c r="T181" s="15">
        <v>1.0309999999999999</v>
      </c>
      <c r="U181" s="15">
        <v>1.032</v>
      </c>
      <c r="V181" s="15">
        <v>1.0309999999999999</v>
      </c>
    </row>
    <row r="182" spans="1:22" x14ac:dyDescent="0.25">
      <c r="A182" s="10">
        <v>40100</v>
      </c>
      <c r="B182" s="68" t="s">
        <v>313</v>
      </c>
      <c r="C182" s="55">
        <v>1</v>
      </c>
      <c r="D182" s="55">
        <v>1</v>
      </c>
      <c r="E182" s="55">
        <v>1</v>
      </c>
      <c r="F182" s="55">
        <v>1</v>
      </c>
      <c r="G182" s="55">
        <v>1</v>
      </c>
      <c r="H182" s="55">
        <v>1</v>
      </c>
      <c r="I182" s="55">
        <v>1.0029999999999999</v>
      </c>
      <c r="J182" s="55">
        <v>1.008</v>
      </c>
      <c r="K182" s="22">
        <v>1.006</v>
      </c>
      <c r="L182" s="22">
        <v>1.008</v>
      </c>
      <c r="M182" s="15">
        <v>1.01</v>
      </c>
      <c r="N182" s="15">
        <v>1.006</v>
      </c>
      <c r="O182" s="15">
        <v>1.006</v>
      </c>
      <c r="P182" s="57">
        <v>1.006</v>
      </c>
      <c r="Q182" s="65">
        <v>1.0049999999999999</v>
      </c>
      <c r="R182" s="55">
        <v>1.0049999999999999</v>
      </c>
      <c r="S182" s="15">
        <v>1</v>
      </c>
      <c r="T182" s="15">
        <v>1</v>
      </c>
      <c r="U182" s="15">
        <v>1</v>
      </c>
      <c r="V182" s="15">
        <v>1</v>
      </c>
    </row>
    <row r="183" spans="1:22" x14ac:dyDescent="0.25">
      <c r="A183" s="10">
        <v>40101</v>
      </c>
      <c r="B183" s="68" t="s">
        <v>314</v>
      </c>
      <c r="C183" s="55">
        <v>1</v>
      </c>
      <c r="D183" s="55">
        <v>1</v>
      </c>
      <c r="E183" s="55">
        <v>1</v>
      </c>
      <c r="F183" s="55">
        <v>1</v>
      </c>
      <c r="G183" s="55">
        <v>1</v>
      </c>
      <c r="H183" s="55">
        <v>1</v>
      </c>
      <c r="I183" s="55">
        <v>1.0029999999999999</v>
      </c>
      <c r="J183" s="55">
        <v>1.008</v>
      </c>
      <c r="K183" s="22">
        <v>1.006</v>
      </c>
      <c r="L183" s="22">
        <v>1.008</v>
      </c>
      <c r="M183" s="15">
        <v>1.01</v>
      </c>
      <c r="N183" s="15">
        <v>1.006</v>
      </c>
      <c r="O183" s="15">
        <v>1.006</v>
      </c>
      <c r="P183" s="57">
        <v>1.006</v>
      </c>
      <c r="Q183" s="65">
        <v>1.0049999999999999</v>
      </c>
      <c r="R183" s="55">
        <v>1.0049999999999999</v>
      </c>
      <c r="S183" s="15">
        <v>1</v>
      </c>
      <c r="T183" s="15">
        <v>1</v>
      </c>
      <c r="U183" s="15">
        <v>1</v>
      </c>
      <c r="V183" s="15">
        <v>1</v>
      </c>
    </row>
    <row r="184" spans="1:22" x14ac:dyDescent="0.25">
      <c r="A184" s="10">
        <v>40103</v>
      </c>
      <c r="B184" s="68" t="s">
        <v>315</v>
      </c>
      <c r="C184" s="55">
        <v>1</v>
      </c>
      <c r="D184" s="55">
        <v>1</v>
      </c>
      <c r="E184" s="55">
        <v>1</v>
      </c>
      <c r="F184" s="55">
        <v>1</v>
      </c>
      <c r="G184" s="55">
        <v>1</v>
      </c>
      <c r="H184" s="55">
        <v>1</v>
      </c>
      <c r="I184" s="55">
        <v>1.0029999999999999</v>
      </c>
      <c r="J184" s="55">
        <v>1.008</v>
      </c>
      <c r="K184" s="22">
        <v>1.006</v>
      </c>
      <c r="L184" s="22">
        <v>1.008</v>
      </c>
      <c r="M184" s="15">
        <v>1.01</v>
      </c>
      <c r="N184" s="15">
        <v>1.006</v>
      </c>
      <c r="O184" s="15">
        <v>1.006</v>
      </c>
      <c r="P184" s="57">
        <v>1.006</v>
      </c>
      <c r="Q184" s="65">
        <v>1.0049999999999999</v>
      </c>
      <c r="R184" s="55">
        <v>1.0049999999999999</v>
      </c>
      <c r="S184" s="15">
        <v>1</v>
      </c>
      <c r="T184" s="15">
        <v>1</v>
      </c>
      <c r="U184" s="15">
        <v>1</v>
      </c>
      <c r="V184" s="15">
        <v>1</v>
      </c>
    </row>
    <row r="185" spans="1:22" x14ac:dyDescent="0.25">
      <c r="A185" s="10">
        <v>40104</v>
      </c>
      <c r="B185" s="68" t="s">
        <v>316</v>
      </c>
      <c r="C185" s="55">
        <v>1</v>
      </c>
      <c r="D185" s="55">
        <v>1</v>
      </c>
      <c r="E185" s="55">
        <v>1</v>
      </c>
      <c r="F185" s="55">
        <v>1</v>
      </c>
      <c r="G185" s="55">
        <v>1</v>
      </c>
      <c r="H185" s="55">
        <v>1</v>
      </c>
      <c r="I185" s="55">
        <v>1.0029999999999999</v>
      </c>
      <c r="J185" s="55">
        <v>1.008</v>
      </c>
      <c r="K185" s="22">
        <v>1.006</v>
      </c>
      <c r="L185" s="22">
        <v>1.008</v>
      </c>
      <c r="M185" s="15">
        <v>1.01</v>
      </c>
      <c r="N185" s="15">
        <v>1.006</v>
      </c>
      <c r="O185" s="15">
        <v>1.006</v>
      </c>
      <c r="P185" s="57">
        <v>1.006</v>
      </c>
      <c r="Q185" s="65">
        <v>1.0049999999999999</v>
      </c>
      <c r="R185" s="55">
        <v>1.0049999999999999</v>
      </c>
      <c r="S185" s="15">
        <v>1</v>
      </c>
      <c r="T185" s="15">
        <v>1</v>
      </c>
      <c r="U185" s="15">
        <v>1</v>
      </c>
      <c r="V185" s="15">
        <v>1</v>
      </c>
    </row>
    <row r="186" spans="1:22" x14ac:dyDescent="0.25">
      <c r="A186" s="10">
        <v>40107</v>
      </c>
      <c r="B186" s="68" t="s">
        <v>317</v>
      </c>
      <c r="C186" s="55">
        <v>1</v>
      </c>
      <c r="D186" s="55">
        <v>1</v>
      </c>
      <c r="E186" s="55">
        <v>1</v>
      </c>
      <c r="F186" s="55">
        <v>1</v>
      </c>
      <c r="G186" s="55">
        <v>1</v>
      </c>
      <c r="H186" s="55">
        <v>1</v>
      </c>
      <c r="I186" s="55">
        <v>1.0029999999999999</v>
      </c>
      <c r="J186" s="55">
        <v>1.008</v>
      </c>
      <c r="K186" s="22">
        <v>1.006</v>
      </c>
      <c r="L186" s="22">
        <v>1.008</v>
      </c>
      <c r="M186" s="15">
        <v>1.01</v>
      </c>
      <c r="N186" s="15">
        <v>1.006</v>
      </c>
      <c r="O186" s="15">
        <v>1.006</v>
      </c>
      <c r="P186" s="57">
        <v>1.006</v>
      </c>
      <c r="Q186" s="65">
        <v>1.0049999999999999</v>
      </c>
      <c r="R186" s="55">
        <v>1.0049999999999999</v>
      </c>
      <c r="S186" s="15">
        <v>1</v>
      </c>
      <c r="T186" s="15">
        <v>1</v>
      </c>
      <c r="U186" s="15">
        <v>1</v>
      </c>
      <c r="V186" s="15">
        <v>1</v>
      </c>
    </row>
    <row r="187" spans="1:22" x14ac:dyDescent="0.25">
      <c r="A187" s="10">
        <v>41001</v>
      </c>
      <c r="B187" s="68" t="s">
        <v>318</v>
      </c>
      <c r="C187" s="55">
        <v>1</v>
      </c>
      <c r="D187" s="55">
        <v>1</v>
      </c>
      <c r="E187" s="55">
        <v>1</v>
      </c>
      <c r="F187" s="55">
        <v>1</v>
      </c>
      <c r="G187" s="55">
        <v>1</v>
      </c>
      <c r="H187" s="55">
        <v>1</v>
      </c>
      <c r="I187" s="55">
        <v>1</v>
      </c>
      <c r="J187" s="55">
        <v>1</v>
      </c>
      <c r="K187" s="22">
        <v>1</v>
      </c>
      <c r="L187" s="22">
        <v>1</v>
      </c>
      <c r="M187" s="15">
        <v>1</v>
      </c>
      <c r="N187" s="15">
        <v>1</v>
      </c>
      <c r="O187" s="15">
        <v>1</v>
      </c>
      <c r="P187" s="57">
        <v>1</v>
      </c>
      <c r="Q187" s="65">
        <v>1</v>
      </c>
      <c r="R187" s="55">
        <v>1</v>
      </c>
      <c r="S187" s="15">
        <v>1</v>
      </c>
      <c r="T187" s="15">
        <v>1</v>
      </c>
      <c r="U187" s="15">
        <v>1</v>
      </c>
      <c r="V187" s="15">
        <v>1</v>
      </c>
    </row>
    <row r="188" spans="1:22" x14ac:dyDescent="0.25">
      <c r="A188" s="10">
        <v>41002</v>
      </c>
      <c r="B188" s="68" t="s">
        <v>319</v>
      </c>
      <c r="C188" s="55">
        <v>1</v>
      </c>
      <c r="D188" s="55">
        <v>1</v>
      </c>
      <c r="E188" s="55">
        <v>1</v>
      </c>
      <c r="F188" s="55">
        <v>1</v>
      </c>
      <c r="G188" s="55">
        <v>1</v>
      </c>
      <c r="H188" s="55">
        <v>1</v>
      </c>
      <c r="I188" s="55">
        <v>1</v>
      </c>
      <c r="J188" s="55">
        <v>1</v>
      </c>
      <c r="K188" s="22">
        <v>1</v>
      </c>
      <c r="L188" s="22">
        <v>1</v>
      </c>
      <c r="M188" s="15">
        <v>1</v>
      </c>
      <c r="N188" s="15">
        <v>1</v>
      </c>
      <c r="O188" s="15">
        <v>1</v>
      </c>
      <c r="P188" s="57">
        <v>1</v>
      </c>
      <c r="Q188" s="65">
        <v>1</v>
      </c>
      <c r="R188" s="55">
        <v>1</v>
      </c>
      <c r="S188" s="15">
        <v>1</v>
      </c>
      <c r="T188" s="15">
        <v>1</v>
      </c>
      <c r="U188" s="15">
        <v>1</v>
      </c>
      <c r="V188" s="15">
        <v>1</v>
      </c>
    </row>
    <row r="189" spans="1:22" x14ac:dyDescent="0.25">
      <c r="A189" s="10">
        <v>41003</v>
      </c>
      <c r="B189" s="68" t="s">
        <v>320</v>
      </c>
      <c r="C189" s="55">
        <v>1</v>
      </c>
      <c r="D189" s="55">
        <v>1</v>
      </c>
      <c r="E189" s="55">
        <v>1</v>
      </c>
      <c r="F189" s="55">
        <v>1</v>
      </c>
      <c r="G189" s="55">
        <v>1</v>
      </c>
      <c r="H189" s="55">
        <v>1</v>
      </c>
      <c r="I189" s="55">
        <v>1</v>
      </c>
      <c r="J189" s="55">
        <v>1</v>
      </c>
      <c r="K189" s="22">
        <v>1</v>
      </c>
      <c r="L189" s="22">
        <v>1</v>
      </c>
      <c r="M189" s="15">
        <v>1</v>
      </c>
      <c r="N189" s="15">
        <v>1</v>
      </c>
      <c r="O189" s="15">
        <v>1</v>
      </c>
      <c r="P189" s="57">
        <v>1</v>
      </c>
      <c r="Q189" s="65">
        <v>1</v>
      </c>
      <c r="R189" s="55">
        <v>1</v>
      </c>
      <c r="S189" s="15">
        <v>1</v>
      </c>
      <c r="T189" s="15">
        <v>1</v>
      </c>
      <c r="U189" s="15">
        <v>1</v>
      </c>
      <c r="V189" s="15">
        <v>1</v>
      </c>
    </row>
    <row r="190" spans="1:22" x14ac:dyDescent="0.25">
      <c r="A190" s="10">
        <v>41004</v>
      </c>
      <c r="B190" s="68" t="s">
        <v>321</v>
      </c>
      <c r="C190" s="55">
        <v>1</v>
      </c>
      <c r="D190" s="55">
        <v>1</v>
      </c>
      <c r="E190" s="55">
        <v>1</v>
      </c>
      <c r="F190" s="55">
        <v>1</v>
      </c>
      <c r="G190" s="55">
        <v>1</v>
      </c>
      <c r="H190" s="55">
        <v>1</v>
      </c>
      <c r="I190" s="55">
        <v>1</v>
      </c>
      <c r="J190" s="55">
        <v>1</v>
      </c>
      <c r="K190" s="22">
        <v>1</v>
      </c>
      <c r="L190" s="22">
        <v>1</v>
      </c>
      <c r="M190" s="15">
        <v>1</v>
      </c>
      <c r="N190" s="15">
        <v>1</v>
      </c>
      <c r="O190" s="15">
        <v>1</v>
      </c>
      <c r="P190" s="57">
        <v>1</v>
      </c>
      <c r="Q190" s="65">
        <v>1</v>
      </c>
      <c r="R190" s="55">
        <v>1</v>
      </c>
      <c r="S190" s="15">
        <v>1</v>
      </c>
      <c r="T190" s="15">
        <v>1</v>
      </c>
      <c r="U190" s="15">
        <v>1</v>
      </c>
      <c r="V190" s="15">
        <v>1</v>
      </c>
    </row>
    <row r="191" spans="1:22" x14ac:dyDescent="0.25">
      <c r="A191" s="10">
        <v>41005</v>
      </c>
      <c r="B191" s="68" t="s">
        <v>322</v>
      </c>
      <c r="C191" s="55">
        <v>1</v>
      </c>
      <c r="D191" s="55">
        <v>1</v>
      </c>
      <c r="E191" s="55">
        <v>1</v>
      </c>
      <c r="F191" s="55">
        <v>1</v>
      </c>
      <c r="G191" s="55">
        <v>1</v>
      </c>
      <c r="H191" s="55">
        <v>1</v>
      </c>
      <c r="I191" s="55">
        <v>1</v>
      </c>
      <c r="J191" s="55">
        <v>1</v>
      </c>
      <c r="K191" s="22">
        <v>1</v>
      </c>
      <c r="L191" s="22">
        <v>1</v>
      </c>
      <c r="M191" s="15">
        <v>1</v>
      </c>
      <c r="N191" s="15">
        <v>1</v>
      </c>
      <c r="O191" s="15">
        <v>1</v>
      </c>
      <c r="P191" s="57">
        <v>1</v>
      </c>
      <c r="Q191" s="65">
        <v>1</v>
      </c>
      <c r="R191" s="55">
        <v>1</v>
      </c>
      <c r="S191" s="15">
        <v>1</v>
      </c>
      <c r="T191" s="15">
        <v>1</v>
      </c>
      <c r="U191" s="15">
        <v>1</v>
      </c>
      <c r="V191" s="15">
        <v>1</v>
      </c>
    </row>
    <row r="192" spans="1:22" x14ac:dyDescent="0.25">
      <c r="A192" s="10">
        <v>42111</v>
      </c>
      <c r="B192" s="68" t="s">
        <v>323</v>
      </c>
      <c r="C192" s="55">
        <v>1.006</v>
      </c>
      <c r="D192" s="55">
        <v>1.006</v>
      </c>
      <c r="E192" s="55">
        <v>1.006</v>
      </c>
      <c r="F192" s="55">
        <v>1.006</v>
      </c>
      <c r="G192" s="55">
        <v>1.006</v>
      </c>
      <c r="H192" s="55">
        <v>1.006</v>
      </c>
      <c r="I192" s="55">
        <v>1.012</v>
      </c>
      <c r="J192" s="55">
        <v>1.0089999999999999</v>
      </c>
      <c r="K192" s="22">
        <v>1.0089999999999999</v>
      </c>
      <c r="L192" s="22">
        <v>1.008</v>
      </c>
      <c r="M192" s="15">
        <v>1.028</v>
      </c>
      <c r="N192" s="15">
        <v>1.026</v>
      </c>
      <c r="O192" s="15">
        <v>1.0229999999999999</v>
      </c>
      <c r="P192" s="57">
        <v>1.0129999999999999</v>
      </c>
      <c r="Q192" s="65">
        <v>1.01</v>
      </c>
      <c r="R192" s="55">
        <v>1.0089999999999999</v>
      </c>
      <c r="S192" s="15">
        <v>1.01</v>
      </c>
      <c r="T192" s="15">
        <v>1.012</v>
      </c>
      <c r="U192" s="15">
        <v>1.01</v>
      </c>
      <c r="V192" s="15">
        <v>1.0089999999999999</v>
      </c>
    </row>
    <row r="193" spans="1:22" x14ac:dyDescent="0.25">
      <c r="A193" s="10">
        <v>42113</v>
      </c>
      <c r="B193" s="68" t="s">
        <v>324</v>
      </c>
      <c r="C193" s="55">
        <v>1.006</v>
      </c>
      <c r="D193" s="55">
        <v>1.006</v>
      </c>
      <c r="E193" s="55">
        <v>1.006</v>
      </c>
      <c r="F193" s="55">
        <v>1.006</v>
      </c>
      <c r="G193" s="55">
        <v>1.006</v>
      </c>
      <c r="H193" s="55">
        <v>1.006</v>
      </c>
      <c r="I193" s="55">
        <v>1.012</v>
      </c>
      <c r="J193" s="55">
        <v>1.0089999999999999</v>
      </c>
      <c r="K193" s="22">
        <v>1.0089999999999999</v>
      </c>
      <c r="L193" s="22">
        <v>1.008</v>
      </c>
      <c r="M193" s="15">
        <v>1.028</v>
      </c>
      <c r="N193" s="15">
        <v>1.026</v>
      </c>
      <c r="O193" s="15">
        <v>1.0229999999999999</v>
      </c>
      <c r="P193" s="57">
        <v>1.0129999999999999</v>
      </c>
      <c r="Q193" s="65">
        <v>1.01</v>
      </c>
      <c r="R193" s="55">
        <v>1.0089999999999999</v>
      </c>
      <c r="S193" s="15">
        <v>1.01</v>
      </c>
      <c r="T193" s="15">
        <v>1.012</v>
      </c>
      <c r="U193" s="15">
        <v>1.01</v>
      </c>
      <c r="V193" s="15">
        <v>1.0089999999999999</v>
      </c>
    </row>
    <row r="194" spans="1:22" x14ac:dyDescent="0.25">
      <c r="A194" s="10">
        <v>42117</v>
      </c>
      <c r="B194" s="68" t="s">
        <v>325</v>
      </c>
      <c r="C194" s="55">
        <v>1.006</v>
      </c>
      <c r="D194" s="55">
        <v>1.006</v>
      </c>
      <c r="E194" s="55">
        <v>1.006</v>
      </c>
      <c r="F194" s="55">
        <v>1.006</v>
      </c>
      <c r="G194" s="55">
        <v>1.006</v>
      </c>
      <c r="H194" s="55">
        <v>1.006</v>
      </c>
      <c r="I194" s="55">
        <v>1.012</v>
      </c>
      <c r="J194" s="55">
        <v>1.0089999999999999</v>
      </c>
      <c r="K194" s="22">
        <v>1.0089999999999999</v>
      </c>
      <c r="L194" s="22">
        <v>1.008</v>
      </c>
      <c r="M194" s="15">
        <v>1.028</v>
      </c>
      <c r="N194" s="15">
        <v>1.026</v>
      </c>
      <c r="O194" s="15">
        <v>1.0229999999999999</v>
      </c>
      <c r="P194" s="57">
        <v>1.0129999999999999</v>
      </c>
      <c r="Q194" s="65">
        <v>1.01</v>
      </c>
      <c r="R194" s="55">
        <v>1.0089999999999999</v>
      </c>
      <c r="S194" s="15">
        <v>1.01</v>
      </c>
      <c r="T194" s="15">
        <v>1.012</v>
      </c>
      <c r="U194" s="15">
        <v>1.01</v>
      </c>
      <c r="V194" s="15">
        <v>1.0089999999999999</v>
      </c>
    </row>
    <row r="195" spans="1:22" x14ac:dyDescent="0.25">
      <c r="A195" s="10">
        <v>42118</v>
      </c>
      <c r="B195" s="68" t="s">
        <v>326</v>
      </c>
      <c r="C195" s="55">
        <v>1.006</v>
      </c>
      <c r="D195" s="55">
        <v>1.006</v>
      </c>
      <c r="E195" s="55">
        <v>1.006</v>
      </c>
      <c r="F195" s="55">
        <v>1.006</v>
      </c>
      <c r="G195" s="55">
        <v>1.006</v>
      </c>
      <c r="H195" s="55">
        <v>1.006</v>
      </c>
      <c r="I195" s="55">
        <v>1.012</v>
      </c>
      <c r="J195" s="55">
        <v>1.0089999999999999</v>
      </c>
      <c r="K195" s="22">
        <v>1.0089999999999999</v>
      </c>
      <c r="L195" s="22">
        <v>1.008</v>
      </c>
      <c r="M195" s="15">
        <v>1.028</v>
      </c>
      <c r="N195" s="15">
        <v>1.026</v>
      </c>
      <c r="O195" s="15">
        <v>1.0229999999999999</v>
      </c>
      <c r="P195" s="57">
        <v>1.0129999999999999</v>
      </c>
      <c r="Q195" s="65">
        <v>1.01</v>
      </c>
      <c r="R195" s="55">
        <v>1.0089999999999999</v>
      </c>
      <c r="S195" s="15">
        <v>1.01</v>
      </c>
      <c r="T195" s="15">
        <v>1.012</v>
      </c>
      <c r="U195" s="15">
        <v>1.01</v>
      </c>
      <c r="V195" s="15">
        <v>1.0089999999999999</v>
      </c>
    </row>
    <row r="196" spans="1:22" x14ac:dyDescent="0.25">
      <c r="A196" s="10">
        <v>42119</v>
      </c>
      <c r="B196" s="68" t="s">
        <v>327</v>
      </c>
      <c r="C196" s="55">
        <v>1.006</v>
      </c>
      <c r="D196" s="55">
        <v>1.006</v>
      </c>
      <c r="E196" s="55">
        <v>1.006</v>
      </c>
      <c r="F196" s="55">
        <v>1.006</v>
      </c>
      <c r="G196" s="55">
        <v>1.006</v>
      </c>
      <c r="H196" s="55">
        <v>1.006</v>
      </c>
      <c r="I196" s="55">
        <v>1.012</v>
      </c>
      <c r="J196" s="55">
        <v>1.0089999999999999</v>
      </c>
      <c r="K196" s="22">
        <v>1.0089999999999999</v>
      </c>
      <c r="L196" s="22">
        <v>1.008</v>
      </c>
      <c r="M196" s="15">
        <v>1.028</v>
      </c>
      <c r="N196" s="15">
        <v>1.026</v>
      </c>
      <c r="O196" s="15">
        <v>1.0229999999999999</v>
      </c>
      <c r="P196" s="57">
        <v>1.0129999999999999</v>
      </c>
      <c r="Q196" s="65">
        <v>1.01</v>
      </c>
      <c r="R196" s="55">
        <v>1.0089999999999999</v>
      </c>
      <c r="S196" s="15">
        <v>1.01</v>
      </c>
      <c r="T196" s="15">
        <v>1.012</v>
      </c>
      <c r="U196" s="15">
        <v>1.01</v>
      </c>
      <c r="V196" s="15">
        <v>1.0089999999999999</v>
      </c>
    </row>
    <row r="197" spans="1:22" x14ac:dyDescent="0.25">
      <c r="A197" s="10">
        <v>42121</v>
      </c>
      <c r="B197" s="68" t="s">
        <v>328</v>
      </c>
      <c r="C197" s="55">
        <v>1.006</v>
      </c>
      <c r="D197" s="55">
        <v>1.006</v>
      </c>
      <c r="E197" s="55">
        <v>1.006</v>
      </c>
      <c r="F197" s="55">
        <v>1.006</v>
      </c>
      <c r="G197" s="55">
        <v>1.006</v>
      </c>
      <c r="H197" s="55">
        <v>1.006</v>
      </c>
      <c r="I197" s="55">
        <v>1.012</v>
      </c>
      <c r="J197" s="55">
        <v>1.0089999999999999</v>
      </c>
      <c r="K197" s="22">
        <v>1.0089999999999999</v>
      </c>
      <c r="L197" s="22">
        <v>1.008</v>
      </c>
      <c r="M197" s="15">
        <v>1.028</v>
      </c>
      <c r="N197" s="15">
        <v>1.026</v>
      </c>
      <c r="O197" s="15">
        <v>1.0229999999999999</v>
      </c>
      <c r="P197" s="57">
        <v>1.0129999999999999</v>
      </c>
      <c r="Q197" s="65">
        <v>1.01</v>
      </c>
      <c r="R197" s="55">
        <v>1.0089999999999999</v>
      </c>
      <c r="S197" s="15">
        <v>1.01</v>
      </c>
      <c r="T197" s="15">
        <v>1.012</v>
      </c>
      <c r="U197" s="15">
        <v>1.01</v>
      </c>
      <c r="V197" s="15">
        <v>1.0089999999999999</v>
      </c>
    </row>
    <row r="198" spans="1:22" x14ac:dyDescent="0.25">
      <c r="A198" s="10">
        <v>42124</v>
      </c>
      <c r="B198" s="68" t="s">
        <v>329</v>
      </c>
      <c r="C198" s="55">
        <v>1.006</v>
      </c>
      <c r="D198" s="55">
        <v>1.006</v>
      </c>
      <c r="E198" s="55">
        <v>1.006</v>
      </c>
      <c r="F198" s="55">
        <v>1.006</v>
      </c>
      <c r="G198" s="55">
        <v>1.006</v>
      </c>
      <c r="H198" s="55">
        <v>1.006</v>
      </c>
      <c r="I198" s="55">
        <v>1.012</v>
      </c>
      <c r="J198" s="55">
        <v>1.0089999999999999</v>
      </c>
      <c r="K198" s="22">
        <v>1.0089999999999999</v>
      </c>
      <c r="L198" s="22">
        <v>1.008</v>
      </c>
      <c r="M198" s="15">
        <v>1.028</v>
      </c>
      <c r="N198" s="15">
        <v>1.026</v>
      </c>
      <c r="O198" s="15">
        <v>1.0229999999999999</v>
      </c>
      <c r="P198" s="57">
        <v>1.0129999999999999</v>
      </c>
      <c r="Q198" s="65">
        <v>1.01</v>
      </c>
      <c r="R198" s="55">
        <v>1.0089999999999999</v>
      </c>
      <c r="S198" s="15">
        <v>1.01</v>
      </c>
      <c r="T198" s="15">
        <v>1.012</v>
      </c>
      <c r="U198" s="15">
        <v>1.01</v>
      </c>
      <c r="V198" s="15">
        <v>1.0089999999999999</v>
      </c>
    </row>
    <row r="199" spans="1:22" x14ac:dyDescent="0.25">
      <c r="A199" s="10">
        <v>43001</v>
      </c>
      <c r="B199" s="68" t="s">
        <v>330</v>
      </c>
      <c r="C199" s="55">
        <v>1</v>
      </c>
      <c r="D199" s="55">
        <v>1</v>
      </c>
      <c r="E199" s="55">
        <v>1</v>
      </c>
      <c r="F199" s="55">
        <v>1</v>
      </c>
      <c r="G199" s="55">
        <v>1</v>
      </c>
      <c r="H199" s="55">
        <v>1</v>
      </c>
      <c r="I199" s="55">
        <v>1</v>
      </c>
      <c r="J199" s="55">
        <v>1</v>
      </c>
      <c r="K199" s="22">
        <v>1</v>
      </c>
      <c r="L199" s="22">
        <v>1</v>
      </c>
      <c r="M199" s="15">
        <v>1</v>
      </c>
      <c r="N199" s="15">
        <v>1</v>
      </c>
      <c r="O199" s="15">
        <v>1</v>
      </c>
      <c r="P199" s="57">
        <v>1</v>
      </c>
      <c r="Q199" s="65">
        <v>1</v>
      </c>
      <c r="R199" s="55">
        <v>1</v>
      </c>
      <c r="S199" s="15">
        <v>1</v>
      </c>
      <c r="T199" s="15">
        <v>1</v>
      </c>
      <c r="U199" s="15">
        <v>1</v>
      </c>
      <c r="V199" s="15">
        <v>1</v>
      </c>
    </row>
    <row r="200" spans="1:22" x14ac:dyDescent="0.25">
      <c r="A200" s="10">
        <v>43002</v>
      </c>
      <c r="B200" s="68" t="s">
        <v>331</v>
      </c>
      <c r="C200" s="55">
        <v>1</v>
      </c>
      <c r="D200" s="55">
        <v>1</v>
      </c>
      <c r="E200" s="55">
        <v>1</v>
      </c>
      <c r="F200" s="55">
        <v>1</v>
      </c>
      <c r="G200" s="55">
        <v>1</v>
      </c>
      <c r="H200" s="55">
        <v>1</v>
      </c>
      <c r="I200" s="55">
        <v>1</v>
      </c>
      <c r="J200" s="55">
        <v>1</v>
      </c>
      <c r="K200" s="22">
        <v>1</v>
      </c>
      <c r="L200" s="22">
        <v>1</v>
      </c>
      <c r="M200" s="15">
        <v>1</v>
      </c>
      <c r="N200" s="15">
        <v>1</v>
      </c>
      <c r="O200" s="15">
        <v>1</v>
      </c>
      <c r="P200" s="57">
        <v>1</v>
      </c>
      <c r="Q200" s="65">
        <v>1</v>
      </c>
      <c r="R200" s="55">
        <v>1</v>
      </c>
      <c r="S200" s="15">
        <v>1</v>
      </c>
      <c r="T200" s="15">
        <v>1</v>
      </c>
      <c r="U200" s="15">
        <v>1</v>
      </c>
      <c r="V200" s="15">
        <v>1</v>
      </c>
    </row>
    <row r="201" spans="1:22" x14ac:dyDescent="0.25">
      <c r="A201" s="10">
        <v>43003</v>
      </c>
      <c r="B201" s="68" t="s">
        <v>332</v>
      </c>
      <c r="C201" s="55">
        <v>1</v>
      </c>
      <c r="D201" s="55">
        <v>1</v>
      </c>
      <c r="E201" s="55">
        <v>1</v>
      </c>
      <c r="F201" s="55">
        <v>1</v>
      </c>
      <c r="G201" s="55">
        <v>1</v>
      </c>
      <c r="H201" s="55">
        <v>1</v>
      </c>
      <c r="I201" s="55">
        <v>1</v>
      </c>
      <c r="J201" s="55">
        <v>1</v>
      </c>
      <c r="K201" s="22">
        <v>1</v>
      </c>
      <c r="L201" s="22">
        <v>1</v>
      </c>
      <c r="M201" s="15">
        <v>1</v>
      </c>
      <c r="N201" s="15">
        <v>1</v>
      </c>
      <c r="O201" s="15">
        <v>1</v>
      </c>
      <c r="P201" s="57">
        <v>1</v>
      </c>
      <c r="Q201" s="65">
        <v>1</v>
      </c>
      <c r="R201" s="55">
        <v>1</v>
      </c>
      <c r="S201" s="15">
        <v>1</v>
      </c>
      <c r="T201" s="15">
        <v>1</v>
      </c>
      <c r="U201" s="15">
        <v>1</v>
      </c>
      <c r="V201" s="15">
        <v>1</v>
      </c>
    </row>
    <row r="202" spans="1:22" x14ac:dyDescent="0.25">
      <c r="A202" s="10">
        <v>43004</v>
      </c>
      <c r="B202" s="68" t="s">
        <v>333</v>
      </c>
      <c r="C202" s="55">
        <v>1</v>
      </c>
      <c r="D202" s="55">
        <v>1</v>
      </c>
      <c r="E202" s="55">
        <v>1</v>
      </c>
      <c r="F202" s="55">
        <v>1</v>
      </c>
      <c r="G202" s="55">
        <v>1</v>
      </c>
      <c r="H202" s="55">
        <v>1</v>
      </c>
      <c r="I202" s="55">
        <v>1</v>
      </c>
      <c r="J202" s="55">
        <v>1</v>
      </c>
      <c r="K202" s="22">
        <v>1</v>
      </c>
      <c r="L202" s="22">
        <v>1</v>
      </c>
      <c r="M202" s="15">
        <v>1</v>
      </c>
      <c r="N202" s="15">
        <v>1</v>
      </c>
      <c r="O202" s="15">
        <v>1</v>
      </c>
      <c r="P202" s="57">
        <v>1</v>
      </c>
      <c r="Q202" s="65">
        <v>1</v>
      </c>
      <c r="R202" s="55">
        <v>1</v>
      </c>
      <c r="S202" s="15">
        <v>1</v>
      </c>
      <c r="T202" s="15">
        <v>1</v>
      </c>
      <c r="U202" s="15">
        <v>1</v>
      </c>
      <c r="V202" s="15">
        <v>1</v>
      </c>
    </row>
    <row r="203" spans="1:22" x14ac:dyDescent="0.25">
      <c r="A203" s="10">
        <v>44078</v>
      </c>
      <c r="B203" s="68" t="s">
        <v>334</v>
      </c>
      <c r="C203" s="55">
        <v>1</v>
      </c>
      <c r="D203" s="55">
        <v>1</v>
      </c>
      <c r="E203" s="55">
        <v>1</v>
      </c>
      <c r="F203" s="55">
        <v>1</v>
      </c>
      <c r="G203" s="55">
        <v>1</v>
      </c>
      <c r="H203" s="55">
        <v>1</v>
      </c>
      <c r="I203" s="55">
        <v>1</v>
      </c>
      <c r="J203" s="55">
        <v>1</v>
      </c>
      <c r="K203" s="22">
        <v>1</v>
      </c>
      <c r="L203" s="22">
        <v>1</v>
      </c>
      <c r="M203" s="15">
        <v>1</v>
      </c>
      <c r="N203" s="15">
        <v>1</v>
      </c>
      <c r="O203" s="15">
        <v>1.002</v>
      </c>
      <c r="P203" s="57">
        <v>1.0069999999999999</v>
      </c>
      <c r="Q203" s="65">
        <v>1.006</v>
      </c>
      <c r="R203" s="55">
        <v>1.01</v>
      </c>
      <c r="S203" s="15">
        <v>1.0109999999999999</v>
      </c>
      <c r="T203" s="15">
        <v>1.014</v>
      </c>
      <c r="U203" s="15">
        <v>1.008</v>
      </c>
      <c r="V203" s="15">
        <v>1.008</v>
      </c>
    </row>
    <row r="204" spans="1:22" x14ac:dyDescent="0.25">
      <c r="A204" s="10">
        <v>44083</v>
      </c>
      <c r="B204" s="68" t="s">
        <v>335</v>
      </c>
      <c r="C204" s="55">
        <v>1</v>
      </c>
      <c r="D204" s="55">
        <v>1</v>
      </c>
      <c r="E204" s="55">
        <v>1</v>
      </c>
      <c r="F204" s="55">
        <v>1</v>
      </c>
      <c r="G204" s="55">
        <v>1</v>
      </c>
      <c r="H204" s="55">
        <v>1</v>
      </c>
      <c r="I204" s="55">
        <v>1</v>
      </c>
      <c r="J204" s="55">
        <v>1</v>
      </c>
      <c r="K204" s="22">
        <v>1</v>
      </c>
      <c r="L204" s="22">
        <v>1</v>
      </c>
      <c r="M204" s="15">
        <v>1</v>
      </c>
      <c r="N204" s="15">
        <v>1</v>
      </c>
      <c r="O204" s="15">
        <v>1.002</v>
      </c>
      <c r="P204" s="57">
        <v>1.0069999999999999</v>
      </c>
      <c r="Q204" s="65">
        <v>1.006</v>
      </c>
      <c r="R204" s="55">
        <v>1.01</v>
      </c>
      <c r="S204" s="15">
        <v>1.0109999999999999</v>
      </c>
      <c r="T204" s="15">
        <v>1.014</v>
      </c>
      <c r="U204" s="15">
        <v>1.008</v>
      </c>
      <c r="V204" s="15">
        <v>1.008</v>
      </c>
    </row>
    <row r="205" spans="1:22" x14ac:dyDescent="0.25">
      <c r="A205" s="10">
        <v>44084</v>
      </c>
      <c r="B205" s="68" t="s">
        <v>336</v>
      </c>
      <c r="C205" s="55">
        <v>1</v>
      </c>
      <c r="D205" s="55">
        <v>1</v>
      </c>
      <c r="E205" s="55">
        <v>1</v>
      </c>
      <c r="F205" s="55">
        <v>1</v>
      </c>
      <c r="G205" s="55">
        <v>1</v>
      </c>
      <c r="H205" s="55">
        <v>1</v>
      </c>
      <c r="I205" s="55">
        <v>1</v>
      </c>
      <c r="J205" s="55">
        <v>1</v>
      </c>
      <c r="K205" s="22">
        <v>1</v>
      </c>
      <c r="L205" s="22">
        <v>1</v>
      </c>
      <c r="M205" s="15">
        <v>1</v>
      </c>
      <c r="N205" s="15">
        <v>1</v>
      </c>
      <c r="O205" s="15">
        <v>1.002</v>
      </c>
      <c r="P205" s="57">
        <v>1.0069999999999999</v>
      </c>
      <c r="Q205" s="65">
        <v>1.006</v>
      </c>
      <c r="R205" s="55">
        <v>1.01</v>
      </c>
      <c r="S205" s="15">
        <v>1.0109999999999999</v>
      </c>
      <c r="T205" s="15">
        <v>1.014</v>
      </c>
      <c r="U205" s="15">
        <v>1.008</v>
      </c>
      <c r="V205" s="15">
        <v>1.008</v>
      </c>
    </row>
    <row r="206" spans="1:22" x14ac:dyDescent="0.25">
      <c r="A206" s="10">
        <v>45076</v>
      </c>
      <c r="B206" s="68" t="s">
        <v>337</v>
      </c>
      <c r="C206" s="55">
        <v>1.0309999999999999</v>
      </c>
      <c r="D206" s="55">
        <v>1.0309999999999999</v>
      </c>
      <c r="E206" s="55">
        <v>1.0309999999999999</v>
      </c>
      <c r="F206" s="55">
        <v>1.0309999999999999</v>
      </c>
      <c r="G206" s="55">
        <v>1.0309999999999999</v>
      </c>
      <c r="H206" s="55">
        <v>1.0309999999999999</v>
      </c>
      <c r="I206" s="55">
        <v>1.03</v>
      </c>
      <c r="J206" s="55">
        <v>1.028</v>
      </c>
      <c r="K206" s="22">
        <v>1.0309999999999999</v>
      </c>
      <c r="L206" s="22">
        <v>1.0309999999999999</v>
      </c>
      <c r="M206" s="15">
        <v>1.034</v>
      </c>
      <c r="N206" s="15">
        <v>1.032</v>
      </c>
      <c r="O206" s="15">
        <v>1.0349999999999999</v>
      </c>
      <c r="P206" s="57">
        <v>1.036</v>
      </c>
      <c r="Q206" s="65">
        <v>1.034</v>
      </c>
      <c r="R206" s="55">
        <v>1.0329999999999999</v>
      </c>
      <c r="S206" s="15">
        <v>1.038</v>
      </c>
      <c r="T206" s="15">
        <v>1.042</v>
      </c>
      <c r="U206" s="15">
        <v>1.0389999999999999</v>
      </c>
      <c r="V206" s="15">
        <v>1.0349999999999999</v>
      </c>
    </row>
    <row r="207" spans="1:22" x14ac:dyDescent="0.25">
      <c r="A207" s="10">
        <v>45077</v>
      </c>
      <c r="B207" s="68" t="s">
        <v>338</v>
      </c>
      <c r="C207" s="55">
        <v>1.0309999999999999</v>
      </c>
      <c r="D207" s="55">
        <v>1.0309999999999999</v>
      </c>
      <c r="E207" s="55">
        <v>1.0309999999999999</v>
      </c>
      <c r="F207" s="55">
        <v>1.0309999999999999</v>
      </c>
      <c r="G207" s="55">
        <v>1.0309999999999999</v>
      </c>
      <c r="H207" s="55">
        <v>1.0309999999999999</v>
      </c>
      <c r="I207" s="55">
        <v>1.03</v>
      </c>
      <c r="J207" s="55">
        <v>1.028</v>
      </c>
      <c r="K207" s="22">
        <v>1.0309999999999999</v>
      </c>
      <c r="L207" s="22">
        <v>1.0309999999999999</v>
      </c>
      <c r="M207" s="15">
        <v>1.034</v>
      </c>
      <c r="N207" s="15">
        <v>1.032</v>
      </c>
      <c r="O207" s="15">
        <v>1.0349999999999999</v>
      </c>
      <c r="P207" s="57">
        <v>1.036</v>
      </c>
      <c r="Q207" s="65">
        <v>1.034</v>
      </c>
      <c r="R207" s="55">
        <v>1.0329999999999999</v>
      </c>
      <c r="S207" s="15">
        <v>1.038</v>
      </c>
      <c r="T207" s="15">
        <v>1.042</v>
      </c>
      <c r="U207" s="15">
        <v>1.0389999999999999</v>
      </c>
      <c r="V207" s="15">
        <v>1.0349999999999999</v>
      </c>
    </row>
    <row r="208" spans="1:22" x14ac:dyDescent="0.25">
      <c r="A208" s="10">
        <v>45078</v>
      </c>
      <c r="B208" s="68" t="s">
        <v>339</v>
      </c>
      <c r="C208" s="55">
        <v>1.0309999999999999</v>
      </c>
      <c r="D208" s="55">
        <v>1.0309999999999999</v>
      </c>
      <c r="E208" s="55">
        <v>1.0309999999999999</v>
      </c>
      <c r="F208" s="55">
        <v>1.0309999999999999</v>
      </c>
      <c r="G208" s="55">
        <v>1.0309999999999999</v>
      </c>
      <c r="H208" s="55">
        <v>1.0309999999999999</v>
      </c>
      <c r="I208" s="55">
        <v>1.03</v>
      </c>
      <c r="J208" s="55">
        <v>1.028</v>
      </c>
      <c r="K208" s="22">
        <v>1.0309999999999999</v>
      </c>
      <c r="L208" s="22">
        <v>1.0309999999999999</v>
      </c>
      <c r="M208" s="15">
        <v>1.034</v>
      </c>
      <c r="N208" s="15">
        <v>1.032</v>
      </c>
      <c r="O208" s="15">
        <v>1.0349999999999999</v>
      </c>
      <c r="P208" s="57">
        <v>1.036</v>
      </c>
      <c r="Q208" s="65">
        <v>1.034</v>
      </c>
      <c r="R208" s="55">
        <v>1.0329999999999999</v>
      </c>
      <c r="S208" s="15">
        <v>1.038</v>
      </c>
      <c r="T208" s="15">
        <v>1.042</v>
      </c>
      <c r="U208" s="15">
        <v>1.0389999999999999</v>
      </c>
      <c r="V208" s="15">
        <v>1.0349999999999999</v>
      </c>
    </row>
    <row r="209" spans="1:22" x14ac:dyDescent="0.25">
      <c r="A209" s="10">
        <v>46128</v>
      </c>
      <c r="B209" s="68" t="s">
        <v>340</v>
      </c>
      <c r="C209" s="55">
        <v>1</v>
      </c>
      <c r="D209" s="55">
        <v>1</v>
      </c>
      <c r="E209" s="55">
        <v>1</v>
      </c>
      <c r="F209" s="55">
        <v>1</v>
      </c>
      <c r="G209" s="55">
        <v>1</v>
      </c>
      <c r="H209" s="55">
        <v>1</v>
      </c>
      <c r="I209" s="55">
        <v>1</v>
      </c>
      <c r="J209" s="55">
        <v>1.0009999999999999</v>
      </c>
      <c r="K209" s="22">
        <v>1</v>
      </c>
      <c r="L209" s="22">
        <v>1</v>
      </c>
      <c r="M209" s="15">
        <v>1.002</v>
      </c>
      <c r="N209" s="15">
        <v>1.0009999999999999</v>
      </c>
      <c r="O209" s="15">
        <v>1.006</v>
      </c>
      <c r="P209" s="57">
        <v>1.0009999999999999</v>
      </c>
      <c r="Q209" s="65">
        <v>1</v>
      </c>
      <c r="R209" s="55">
        <v>1</v>
      </c>
      <c r="S209" s="15">
        <v>1</v>
      </c>
      <c r="T209" s="15">
        <v>1</v>
      </c>
      <c r="U209" s="15">
        <v>1</v>
      </c>
      <c r="V209" s="15">
        <v>1</v>
      </c>
    </row>
    <row r="210" spans="1:22" x14ac:dyDescent="0.25">
      <c r="A210" s="10">
        <v>46130</v>
      </c>
      <c r="B210" s="68" t="s">
        <v>341</v>
      </c>
      <c r="C210" s="55">
        <v>1</v>
      </c>
      <c r="D210" s="55">
        <v>1</v>
      </c>
      <c r="E210" s="55">
        <v>1</v>
      </c>
      <c r="F210" s="55">
        <v>1</v>
      </c>
      <c r="G210" s="55">
        <v>1</v>
      </c>
      <c r="H210" s="55">
        <v>1</v>
      </c>
      <c r="I210" s="55">
        <v>1</v>
      </c>
      <c r="J210" s="55">
        <v>1.0009999999999999</v>
      </c>
      <c r="K210" s="22">
        <v>1</v>
      </c>
      <c r="L210" s="22">
        <v>1</v>
      </c>
      <c r="M210" s="15">
        <v>1.002</v>
      </c>
      <c r="N210" s="15">
        <v>1.0009999999999999</v>
      </c>
      <c r="O210" s="15">
        <v>1.006</v>
      </c>
      <c r="P210" s="57">
        <v>1.0009999999999999</v>
      </c>
      <c r="Q210" s="65">
        <v>1</v>
      </c>
      <c r="R210" s="55">
        <v>1</v>
      </c>
      <c r="S210" s="15">
        <v>1</v>
      </c>
      <c r="T210" s="15">
        <v>1</v>
      </c>
      <c r="U210" s="15">
        <v>1</v>
      </c>
      <c r="V210" s="15">
        <v>1</v>
      </c>
    </row>
    <row r="211" spans="1:22" x14ac:dyDescent="0.25">
      <c r="A211" s="10">
        <v>46131</v>
      </c>
      <c r="B211" s="68" t="s">
        <v>342</v>
      </c>
      <c r="C211" s="55">
        <v>1</v>
      </c>
      <c r="D211" s="55">
        <v>1</v>
      </c>
      <c r="E211" s="55">
        <v>1</v>
      </c>
      <c r="F211" s="55">
        <v>1</v>
      </c>
      <c r="G211" s="55">
        <v>1</v>
      </c>
      <c r="H211" s="55">
        <v>1</v>
      </c>
      <c r="I211" s="55">
        <v>1</v>
      </c>
      <c r="J211" s="55">
        <v>1.0009999999999999</v>
      </c>
      <c r="K211" s="22">
        <v>1</v>
      </c>
      <c r="L211" s="22">
        <v>1</v>
      </c>
      <c r="M211" s="15">
        <v>1.002</v>
      </c>
      <c r="N211" s="15">
        <v>1.0009999999999999</v>
      </c>
      <c r="O211" s="15">
        <v>1.006</v>
      </c>
      <c r="P211" s="57">
        <v>1.0009999999999999</v>
      </c>
      <c r="Q211" s="65">
        <v>1</v>
      </c>
      <c r="R211" s="55">
        <v>1</v>
      </c>
      <c r="S211" s="15">
        <v>1</v>
      </c>
      <c r="T211" s="15">
        <v>1</v>
      </c>
      <c r="U211" s="15">
        <v>1</v>
      </c>
      <c r="V211" s="15">
        <v>1</v>
      </c>
    </row>
    <row r="212" spans="1:22" x14ac:dyDescent="0.25">
      <c r="A212" s="10">
        <v>46132</v>
      </c>
      <c r="B212" s="68" t="s">
        <v>343</v>
      </c>
      <c r="C212" s="55">
        <v>1</v>
      </c>
      <c r="D212" s="55">
        <v>1</v>
      </c>
      <c r="E212" s="55">
        <v>1</v>
      </c>
      <c r="F212" s="55">
        <v>1</v>
      </c>
      <c r="G212" s="55">
        <v>1</v>
      </c>
      <c r="H212" s="55">
        <v>1</v>
      </c>
      <c r="I212" s="55">
        <v>1</v>
      </c>
      <c r="J212" s="55">
        <v>1.0009999999999999</v>
      </c>
      <c r="K212" s="22">
        <v>1</v>
      </c>
      <c r="L212" s="22">
        <v>1</v>
      </c>
      <c r="M212" s="15">
        <v>1.002</v>
      </c>
      <c r="N212" s="15">
        <v>1.0009999999999999</v>
      </c>
      <c r="O212" s="15">
        <v>1.006</v>
      </c>
      <c r="P212" s="57">
        <v>1.0009999999999999</v>
      </c>
      <c r="Q212" s="65">
        <v>1</v>
      </c>
      <c r="R212" s="55">
        <v>1</v>
      </c>
      <c r="S212" s="15">
        <v>1</v>
      </c>
      <c r="T212" s="15">
        <v>1</v>
      </c>
      <c r="U212" s="15">
        <v>1</v>
      </c>
      <c r="V212" s="15">
        <v>1</v>
      </c>
    </row>
    <row r="213" spans="1:22" x14ac:dyDescent="0.25">
      <c r="A213" s="10">
        <v>46134</v>
      </c>
      <c r="B213" s="68" t="s">
        <v>344</v>
      </c>
      <c r="C213" s="55">
        <v>1</v>
      </c>
      <c r="D213" s="55">
        <v>1</v>
      </c>
      <c r="E213" s="55">
        <v>1</v>
      </c>
      <c r="F213" s="55">
        <v>1</v>
      </c>
      <c r="G213" s="55">
        <v>1</v>
      </c>
      <c r="H213" s="55">
        <v>1</v>
      </c>
      <c r="I213" s="55">
        <v>1</v>
      </c>
      <c r="J213" s="55">
        <v>1.0009999999999999</v>
      </c>
      <c r="K213" s="22">
        <v>1</v>
      </c>
      <c r="L213" s="22">
        <v>1</v>
      </c>
      <c r="M213" s="15">
        <v>1.002</v>
      </c>
      <c r="N213" s="15">
        <v>1.0009999999999999</v>
      </c>
      <c r="O213" s="15">
        <v>1.006</v>
      </c>
      <c r="P213" s="57">
        <v>1.0009999999999999</v>
      </c>
      <c r="Q213" s="65">
        <v>1</v>
      </c>
      <c r="R213" s="55">
        <v>1</v>
      </c>
      <c r="S213" s="15">
        <v>1</v>
      </c>
      <c r="T213" s="15">
        <v>1</v>
      </c>
      <c r="U213" s="15">
        <v>1</v>
      </c>
      <c r="V213" s="15">
        <v>1</v>
      </c>
    </row>
    <row r="214" spans="1:22" x14ac:dyDescent="0.25">
      <c r="A214" s="10">
        <v>46135</v>
      </c>
      <c r="B214" s="68" t="s">
        <v>345</v>
      </c>
      <c r="C214" s="55">
        <v>1</v>
      </c>
      <c r="D214" s="55">
        <v>1</v>
      </c>
      <c r="E214" s="55">
        <v>1</v>
      </c>
      <c r="F214" s="55">
        <v>1</v>
      </c>
      <c r="G214" s="55">
        <v>1</v>
      </c>
      <c r="H214" s="55">
        <v>1</v>
      </c>
      <c r="I214" s="55">
        <v>1</v>
      </c>
      <c r="J214" s="55">
        <v>1.0009999999999999</v>
      </c>
      <c r="K214" s="22">
        <v>1</v>
      </c>
      <c r="L214" s="22">
        <v>1</v>
      </c>
      <c r="M214" s="15">
        <v>1.002</v>
      </c>
      <c r="N214" s="15">
        <v>1.0009999999999999</v>
      </c>
      <c r="O214" s="15">
        <v>1.006</v>
      </c>
      <c r="P214" s="57">
        <v>1.0009999999999999</v>
      </c>
      <c r="Q214" s="65">
        <v>1</v>
      </c>
      <c r="R214" s="55">
        <v>1</v>
      </c>
      <c r="S214" s="15">
        <v>1</v>
      </c>
      <c r="T214" s="15">
        <v>1</v>
      </c>
      <c r="U214" s="15">
        <v>1</v>
      </c>
      <c r="V214" s="15">
        <v>1</v>
      </c>
    </row>
    <row r="215" spans="1:22" x14ac:dyDescent="0.25">
      <c r="A215" s="10">
        <v>46137</v>
      </c>
      <c r="B215" s="68" t="s">
        <v>346</v>
      </c>
      <c r="C215" s="55">
        <v>1</v>
      </c>
      <c r="D215" s="55">
        <v>1</v>
      </c>
      <c r="E215" s="55">
        <v>1</v>
      </c>
      <c r="F215" s="55">
        <v>1</v>
      </c>
      <c r="G215" s="55">
        <v>1</v>
      </c>
      <c r="H215" s="55">
        <v>1</v>
      </c>
      <c r="I215" s="55">
        <v>1</v>
      </c>
      <c r="J215" s="55">
        <v>1.0009999999999999</v>
      </c>
      <c r="K215" s="22">
        <v>1</v>
      </c>
      <c r="L215" s="22">
        <v>1</v>
      </c>
      <c r="M215" s="15">
        <v>1.002</v>
      </c>
      <c r="N215" s="15">
        <v>1.0009999999999999</v>
      </c>
      <c r="O215" s="15">
        <v>1.006</v>
      </c>
      <c r="P215" s="57">
        <v>1.0009999999999999</v>
      </c>
      <c r="Q215" s="65">
        <v>1</v>
      </c>
      <c r="R215" s="55">
        <v>1</v>
      </c>
      <c r="S215" s="15">
        <v>1</v>
      </c>
      <c r="T215" s="15">
        <v>1</v>
      </c>
      <c r="U215" s="15">
        <v>1</v>
      </c>
      <c r="V215" s="15">
        <v>1</v>
      </c>
    </row>
    <row r="216" spans="1:22" x14ac:dyDescent="0.25">
      <c r="A216" s="10">
        <v>46140</v>
      </c>
      <c r="B216" s="68" t="s">
        <v>347</v>
      </c>
      <c r="C216" s="55">
        <v>1</v>
      </c>
      <c r="D216" s="55">
        <v>1</v>
      </c>
      <c r="E216" s="55">
        <v>1</v>
      </c>
      <c r="F216" s="55">
        <v>1</v>
      </c>
      <c r="G216" s="55">
        <v>1</v>
      </c>
      <c r="H216" s="55">
        <v>1</v>
      </c>
      <c r="I216" s="55">
        <v>1</v>
      </c>
      <c r="J216" s="55">
        <v>1.0009999999999999</v>
      </c>
      <c r="K216" s="22">
        <v>1</v>
      </c>
      <c r="L216" s="22">
        <v>1</v>
      </c>
      <c r="M216" s="15">
        <v>1.002</v>
      </c>
      <c r="N216" s="15">
        <v>1.0009999999999999</v>
      </c>
      <c r="O216" s="15">
        <v>1.006</v>
      </c>
      <c r="P216" s="57">
        <v>1.0009999999999999</v>
      </c>
      <c r="Q216" s="65">
        <v>1</v>
      </c>
      <c r="R216" s="55">
        <v>1</v>
      </c>
      <c r="S216" s="15">
        <v>1</v>
      </c>
      <c r="T216" s="15">
        <v>1</v>
      </c>
      <c r="U216" s="15">
        <v>1</v>
      </c>
      <c r="V216" s="15">
        <v>1</v>
      </c>
    </row>
    <row r="217" spans="1:22" x14ac:dyDescent="0.25">
      <c r="A217" s="10">
        <v>47060</v>
      </c>
      <c r="B217" s="68" t="s">
        <v>348</v>
      </c>
      <c r="C217" s="55">
        <v>1.016</v>
      </c>
      <c r="D217" s="55">
        <v>1.016</v>
      </c>
      <c r="E217" s="55">
        <v>1.016</v>
      </c>
      <c r="F217" s="55">
        <v>1.016</v>
      </c>
      <c r="G217" s="55">
        <v>1.016</v>
      </c>
      <c r="H217" s="55">
        <v>1.016</v>
      </c>
      <c r="I217" s="55">
        <v>1.0780000000000001</v>
      </c>
      <c r="J217" s="55">
        <v>1.0449999999999999</v>
      </c>
      <c r="K217" s="22">
        <v>1.042</v>
      </c>
      <c r="L217" s="22">
        <v>1.0389999999999999</v>
      </c>
      <c r="M217" s="15">
        <v>1.044</v>
      </c>
      <c r="N217" s="15">
        <v>1.038</v>
      </c>
      <c r="O217" s="15">
        <v>1.0269999999999999</v>
      </c>
      <c r="P217" s="57">
        <v>1.0169999999999999</v>
      </c>
      <c r="Q217" s="65">
        <v>1.0209999999999999</v>
      </c>
      <c r="R217" s="55">
        <v>1.024</v>
      </c>
      <c r="S217" s="15">
        <v>1.02</v>
      </c>
      <c r="T217" s="15">
        <v>1.0129999999999999</v>
      </c>
      <c r="U217" s="15">
        <v>1.008</v>
      </c>
      <c r="V217" s="15">
        <v>1.01</v>
      </c>
    </row>
    <row r="218" spans="1:22" x14ac:dyDescent="0.25">
      <c r="A218" s="10">
        <v>47062</v>
      </c>
      <c r="B218" s="68" t="s">
        <v>349</v>
      </c>
      <c r="C218" s="55">
        <v>1.016</v>
      </c>
      <c r="D218" s="55">
        <v>1.016</v>
      </c>
      <c r="E218" s="55">
        <v>1.016</v>
      </c>
      <c r="F218" s="55">
        <v>1.016</v>
      </c>
      <c r="G218" s="55">
        <v>1.016</v>
      </c>
      <c r="H218" s="55">
        <v>1.016</v>
      </c>
      <c r="I218" s="55">
        <v>1.0780000000000001</v>
      </c>
      <c r="J218" s="55">
        <v>1.0449999999999999</v>
      </c>
      <c r="K218" s="22">
        <v>1.042</v>
      </c>
      <c r="L218" s="22">
        <v>1.0389999999999999</v>
      </c>
      <c r="M218" s="15">
        <v>1.044</v>
      </c>
      <c r="N218" s="15">
        <v>1.038</v>
      </c>
      <c r="O218" s="15">
        <v>1.0269999999999999</v>
      </c>
      <c r="P218" s="57">
        <v>1.0169999999999999</v>
      </c>
      <c r="Q218" s="65">
        <v>1.0209999999999999</v>
      </c>
      <c r="R218" s="55">
        <v>1.024</v>
      </c>
      <c r="S218" s="15">
        <v>1.02</v>
      </c>
      <c r="T218" s="15">
        <v>1.0129999999999999</v>
      </c>
      <c r="U218" s="15">
        <v>1.008</v>
      </c>
      <c r="V218" s="15">
        <v>1.01</v>
      </c>
    </row>
    <row r="219" spans="1:22" x14ac:dyDescent="0.25">
      <c r="A219" s="10">
        <v>47064</v>
      </c>
      <c r="B219" s="68" t="s">
        <v>350</v>
      </c>
      <c r="C219" s="55">
        <v>1.016</v>
      </c>
      <c r="D219" s="55">
        <v>1.016</v>
      </c>
      <c r="E219" s="55">
        <v>1.016</v>
      </c>
      <c r="F219" s="55">
        <v>1.016</v>
      </c>
      <c r="G219" s="55">
        <v>1.016</v>
      </c>
      <c r="H219" s="55">
        <v>1.016</v>
      </c>
      <c r="I219" s="55">
        <v>1.0780000000000001</v>
      </c>
      <c r="J219" s="55">
        <v>1.0449999999999999</v>
      </c>
      <c r="K219" s="22">
        <v>1.042</v>
      </c>
      <c r="L219" s="22">
        <v>1.0389999999999999</v>
      </c>
      <c r="M219" s="15">
        <v>1.044</v>
      </c>
      <c r="N219" s="15">
        <v>1.038</v>
      </c>
      <c r="O219" s="15">
        <v>1.0269999999999999</v>
      </c>
      <c r="P219" s="57">
        <v>1.0169999999999999</v>
      </c>
      <c r="Q219" s="65">
        <v>1.0209999999999999</v>
      </c>
      <c r="R219" s="55">
        <v>1.024</v>
      </c>
      <c r="S219" s="15">
        <v>1.02</v>
      </c>
      <c r="T219" s="15">
        <v>1.0129999999999999</v>
      </c>
      <c r="U219" s="15">
        <v>1.008</v>
      </c>
      <c r="V219" s="15">
        <v>1.01</v>
      </c>
    </row>
    <row r="220" spans="1:22" x14ac:dyDescent="0.25">
      <c r="A220" s="10">
        <v>47065</v>
      </c>
      <c r="B220" s="68" t="s">
        <v>351</v>
      </c>
      <c r="C220" s="55">
        <v>1.016</v>
      </c>
      <c r="D220" s="55">
        <v>1.016</v>
      </c>
      <c r="E220" s="55">
        <v>1.016</v>
      </c>
      <c r="F220" s="55">
        <v>1.016</v>
      </c>
      <c r="G220" s="55">
        <v>1.016</v>
      </c>
      <c r="H220" s="55">
        <v>1.016</v>
      </c>
      <c r="I220" s="55">
        <v>1.0780000000000001</v>
      </c>
      <c r="J220" s="55">
        <v>1.0449999999999999</v>
      </c>
      <c r="K220" s="22">
        <v>1.042</v>
      </c>
      <c r="L220" s="22">
        <v>1.0389999999999999</v>
      </c>
      <c r="M220" s="15">
        <v>1.044</v>
      </c>
      <c r="N220" s="15">
        <v>1.038</v>
      </c>
      <c r="O220" s="15">
        <v>1.0269999999999999</v>
      </c>
      <c r="P220" s="57">
        <v>1.0169999999999999</v>
      </c>
      <c r="Q220" s="65">
        <v>1.0209999999999999</v>
      </c>
      <c r="R220" s="55">
        <v>1.024</v>
      </c>
      <c r="S220" s="15">
        <v>1.02</v>
      </c>
      <c r="T220" s="15">
        <v>1.0129999999999999</v>
      </c>
      <c r="U220" s="15">
        <v>1.008</v>
      </c>
      <c r="V220" s="15">
        <v>1.01</v>
      </c>
    </row>
    <row r="221" spans="1:22" x14ac:dyDescent="0.25">
      <c r="A221" s="10">
        <v>48066</v>
      </c>
      <c r="B221" s="68" t="s">
        <v>352</v>
      </c>
      <c r="C221" s="55">
        <v>1.0900000000000001</v>
      </c>
      <c r="D221" s="55">
        <v>1.0900000000000001</v>
      </c>
      <c r="E221" s="55">
        <v>1.0900000000000001</v>
      </c>
      <c r="F221" s="55">
        <v>1.0900000000000001</v>
      </c>
      <c r="G221" s="55">
        <v>1.0900000000000001</v>
      </c>
      <c r="H221" s="55">
        <v>1.0900000000000001</v>
      </c>
      <c r="I221" s="55">
        <v>1.0820000000000001</v>
      </c>
      <c r="J221" s="55">
        <v>1.079</v>
      </c>
      <c r="K221" s="22">
        <v>1.079</v>
      </c>
      <c r="L221" s="22">
        <v>1.08</v>
      </c>
      <c r="M221" s="15">
        <v>1.0840000000000001</v>
      </c>
      <c r="N221" s="15">
        <v>1.081</v>
      </c>
      <c r="O221" s="15">
        <v>1.0840000000000001</v>
      </c>
      <c r="P221" s="57">
        <v>1.081</v>
      </c>
      <c r="Q221" s="65">
        <v>1.0780000000000001</v>
      </c>
      <c r="R221" s="55">
        <v>1.0780000000000001</v>
      </c>
      <c r="S221" s="15">
        <v>1.08</v>
      </c>
      <c r="T221" s="15">
        <v>1.0780000000000001</v>
      </c>
      <c r="U221" s="15">
        <v>1.0760000000000001</v>
      </c>
      <c r="V221" s="15">
        <v>1.075</v>
      </c>
    </row>
    <row r="222" spans="1:22" x14ac:dyDescent="0.25">
      <c r="A222" s="10">
        <v>48068</v>
      </c>
      <c r="B222" s="68" t="s">
        <v>353</v>
      </c>
      <c r="C222" s="55">
        <v>1.0900000000000001</v>
      </c>
      <c r="D222" s="55">
        <v>1.0900000000000001</v>
      </c>
      <c r="E222" s="55">
        <v>1.0900000000000001</v>
      </c>
      <c r="F222" s="55">
        <v>1.0900000000000001</v>
      </c>
      <c r="G222" s="55">
        <v>1.0900000000000001</v>
      </c>
      <c r="H222" s="55">
        <v>1.0900000000000001</v>
      </c>
      <c r="I222" s="55">
        <v>1.0820000000000001</v>
      </c>
      <c r="J222" s="55">
        <v>1.079</v>
      </c>
      <c r="K222" s="22">
        <v>1.079</v>
      </c>
      <c r="L222" s="22">
        <v>1.08</v>
      </c>
      <c r="M222" s="15">
        <v>1.0840000000000001</v>
      </c>
      <c r="N222" s="15">
        <v>1.081</v>
      </c>
      <c r="O222" s="15">
        <v>1.0840000000000001</v>
      </c>
      <c r="P222" s="57">
        <v>1.081</v>
      </c>
      <c r="Q222" s="65">
        <v>1.0780000000000001</v>
      </c>
      <c r="R222" s="55">
        <v>1.0780000000000001</v>
      </c>
      <c r="S222" s="15">
        <v>1.08</v>
      </c>
      <c r="T222" s="15">
        <v>1.0780000000000001</v>
      </c>
      <c r="U222" s="15">
        <v>1.0760000000000001</v>
      </c>
      <c r="V222" s="15">
        <v>1.075</v>
      </c>
    </row>
    <row r="223" spans="1:22" x14ac:dyDescent="0.25">
      <c r="A223" s="10">
        <v>48069</v>
      </c>
      <c r="B223" s="68" t="s">
        <v>354</v>
      </c>
      <c r="C223" s="55">
        <v>1.0900000000000001</v>
      </c>
      <c r="D223" s="55">
        <v>1.0900000000000001</v>
      </c>
      <c r="E223" s="55">
        <v>1.0900000000000001</v>
      </c>
      <c r="F223" s="55">
        <v>1.0900000000000001</v>
      </c>
      <c r="G223" s="55">
        <v>1.0900000000000001</v>
      </c>
      <c r="H223" s="55">
        <v>1.0900000000000001</v>
      </c>
      <c r="I223" s="55">
        <v>1.0820000000000001</v>
      </c>
      <c r="J223" s="55">
        <v>1.079</v>
      </c>
      <c r="K223" s="22">
        <v>1.079</v>
      </c>
      <c r="L223" s="22">
        <v>1.08</v>
      </c>
      <c r="M223" s="15">
        <v>1.0840000000000001</v>
      </c>
      <c r="N223" s="15">
        <v>1.081</v>
      </c>
      <c r="O223" s="15">
        <v>1.0840000000000001</v>
      </c>
      <c r="P223" s="57">
        <v>1.081</v>
      </c>
      <c r="Q223" s="65">
        <v>1.0780000000000001</v>
      </c>
      <c r="R223" s="55">
        <v>1.0780000000000001</v>
      </c>
      <c r="S223" s="15">
        <v>1.08</v>
      </c>
      <c r="T223" s="15">
        <v>1.0780000000000001</v>
      </c>
      <c r="U223" s="15">
        <v>1.0760000000000001</v>
      </c>
      <c r="V223" s="15">
        <v>1.075</v>
      </c>
    </row>
    <row r="224" spans="1:22" x14ac:dyDescent="0.25">
      <c r="A224" s="10">
        <v>48070</v>
      </c>
      <c r="B224" s="68" t="s">
        <v>355</v>
      </c>
      <c r="C224" s="55">
        <v>1.0900000000000001</v>
      </c>
      <c r="D224" s="55">
        <v>1.0900000000000001</v>
      </c>
      <c r="E224" s="55">
        <v>1.0900000000000001</v>
      </c>
      <c r="F224" s="55">
        <v>1.0900000000000001</v>
      </c>
      <c r="G224" s="55">
        <v>1.0900000000000001</v>
      </c>
      <c r="H224" s="55">
        <v>1.0900000000000001</v>
      </c>
      <c r="I224" s="55">
        <v>1.0820000000000001</v>
      </c>
      <c r="J224" s="55">
        <v>1.079</v>
      </c>
      <c r="K224" s="22">
        <v>1.079</v>
      </c>
      <c r="L224" s="22">
        <v>1.08</v>
      </c>
      <c r="M224" s="15">
        <v>1.0840000000000001</v>
      </c>
      <c r="N224" s="15">
        <v>1.081</v>
      </c>
      <c r="O224" s="15">
        <v>1.0840000000000001</v>
      </c>
      <c r="P224" s="57">
        <v>1.081</v>
      </c>
      <c r="Q224" s="65">
        <v>1.0780000000000001</v>
      </c>
      <c r="R224" s="55">
        <v>1.0780000000000001</v>
      </c>
      <c r="S224" s="15">
        <v>1.08</v>
      </c>
      <c r="T224" s="15">
        <v>1.0780000000000001</v>
      </c>
      <c r="U224" s="15">
        <v>1.0760000000000001</v>
      </c>
      <c r="V224" s="15">
        <v>1.075</v>
      </c>
    </row>
    <row r="225" spans="1:22" x14ac:dyDescent="0.25">
      <c r="A225" s="10">
        <v>48071</v>
      </c>
      <c r="B225" s="68" t="s">
        <v>356</v>
      </c>
      <c r="C225" s="55">
        <v>1.0900000000000001</v>
      </c>
      <c r="D225" s="55">
        <v>1.0900000000000001</v>
      </c>
      <c r="E225" s="55">
        <v>1.0900000000000001</v>
      </c>
      <c r="F225" s="55">
        <v>1.0900000000000001</v>
      </c>
      <c r="G225" s="55">
        <v>1.0900000000000001</v>
      </c>
      <c r="H225" s="55">
        <v>1.0900000000000001</v>
      </c>
      <c r="I225" s="55">
        <v>1.0820000000000001</v>
      </c>
      <c r="J225" s="55">
        <v>1.079</v>
      </c>
      <c r="K225" s="22">
        <v>1.079</v>
      </c>
      <c r="L225" s="22">
        <v>1.08</v>
      </c>
      <c r="M225" s="15">
        <v>1.0840000000000001</v>
      </c>
      <c r="N225" s="15">
        <v>1.081</v>
      </c>
      <c r="O225" s="15">
        <v>1.0840000000000001</v>
      </c>
      <c r="P225" s="57">
        <v>1.081</v>
      </c>
      <c r="Q225" s="65">
        <v>1.0780000000000001</v>
      </c>
      <c r="R225" s="55">
        <v>1.0780000000000001</v>
      </c>
      <c r="S225" s="15">
        <v>1.08</v>
      </c>
      <c r="T225" s="15">
        <v>1.0780000000000001</v>
      </c>
      <c r="U225" s="15">
        <v>1.0760000000000001</v>
      </c>
      <c r="V225" s="15">
        <v>1.075</v>
      </c>
    </row>
    <row r="226" spans="1:22" x14ac:dyDescent="0.25">
      <c r="A226" s="10">
        <v>48072</v>
      </c>
      <c r="B226" s="68" t="s">
        <v>357</v>
      </c>
      <c r="C226" s="55">
        <v>1.0900000000000001</v>
      </c>
      <c r="D226" s="55">
        <v>1.0900000000000001</v>
      </c>
      <c r="E226" s="55">
        <v>1.0900000000000001</v>
      </c>
      <c r="F226" s="55">
        <v>1.0900000000000001</v>
      </c>
      <c r="G226" s="55">
        <v>1.0900000000000001</v>
      </c>
      <c r="H226" s="55">
        <v>1.0900000000000001</v>
      </c>
      <c r="I226" s="55">
        <v>1.0820000000000001</v>
      </c>
      <c r="J226" s="55">
        <v>1.079</v>
      </c>
      <c r="K226" s="22">
        <v>1.079</v>
      </c>
      <c r="L226" s="22">
        <v>1.08</v>
      </c>
      <c r="M226" s="15">
        <v>1.0840000000000001</v>
      </c>
      <c r="N226" s="15">
        <v>1.081</v>
      </c>
      <c r="O226" s="15">
        <v>1.0840000000000001</v>
      </c>
      <c r="P226" s="57">
        <v>1.081</v>
      </c>
      <c r="Q226" s="65">
        <v>1.0780000000000001</v>
      </c>
      <c r="R226" s="55">
        <v>1.0780000000000001</v>
      </c>
      <c r="S226" s="15">
        <v>1.08</v>
      </c>
      <c r="T226" s="15">
        <v>1.0780000000000001</v>
      </c>
      <c r="U226" s="15">
        <v>1.0760000000000001</v>
      </c>
      <c r="V226" s="15">
        <v>1.075</v>
      </c>
    </row>
    <row r="227" spans="1:22" x14ac:dyDescent="0.25">
      <c r="A227" s="10">
        <v>48073</v>
      </c>
      <c r="B227" s="68" t="s">
        <v>358</v>
      </c>
      <c r="C227" s="55">
        <v>1.0900000000000001</v>
      </c>
      <c r="D227" s="55">
        <v>1.0900000000000001</v>
      </c>
      <c r="E227" s="55">
        <v>1.0900000000000001</v>
      </c>
      <c r="F227" s="55">
        <v>1.0900000000000001</v>
      </c>
      <c r="G227" s="55">
        <v>1.0900000000000001</v>
      </c>
      <c r="H227" s="55">
        <v>1.0900000000000001</v>
      </c>
      <c r="I227" s="55">
        <v>1.0820000000000001</v>
      </c>
      <c r="J227" s="55">
        <v>1.079</v>
      </c>
      <c r="K227" s="22">
        <v>1.079</v>
      </c>
      <c r="L227" s="22">
        <v>1.08</v>
      </c>
      <c r="M227" s="15">
        <v>1.0840000000000001</v>
      </c>
      <c r="N227" s="15">
        <v>1.081</v>
      </c>
      <c r="O227" s="15">
        <v>1.0840000000000001</v>
      </c>
      <c r="P227" s="57">
        <v>1.081</v>
      </c>
      <c r="Q227" s="65">
        <v>1.0780000000000001</v>
      </c>
      <c r="R227" s="55">
        <v>1.0780000000000001</v>
      </c>
      <c r="S227" s="15">
        <v>1.08</v>
      </c>
      <c r="T227" s="15">
        <v>1.0780000000000001</v>
      </c>
      <c r="U227" s="15">
        <v>1.0760000000000001</v>
      </c>
      <c r="V227" s="15">
        <v>1.075</v>
      </c>
    </row>
    <row r="228" spans="1:22" x14ac:dyDescent="0.25">
      <c r="A228" s="10">
        <v>48074</v>
      </c>
      <c r="B228" s="68" t="s">
        <v>359</v>
      </c>
      <c r="C228" s="55">
        <v>1.0900000000000001</v>
      </c>
      <c r="D228" s="55">
        <v>1.0900000000000001</v>
      </c>
      <c r="E228" s="55">
        <v>1.0900000000000001</v>
      </c>
      <c r="F228" s="55">
        <v>1.0900000000000001</v>
      </c>
      <c r="G228" s="55">
        <v>1.0900000000000001</v>
      </c>
      <c r="H228" s="55">
        <v>1.0900000000000001</v>
      </c>
      <c r="I228" s="55">
        <v>1.0820000000000001</v>
      </c>
      <c r="J228" s="55">
        <v>1.079</v>
      </c>
      <c r="K228" s="22">
        <v>1.079</v>
      </c>
      <c r="L228" s="22">
        <v>1.08</v>
      </c>
      <c r="M228" s="15">
        <v>1.0840000000000001</v>
      </c>
      <c r="N228" s="15">
        <v>1.081</v>
      </c>
      <c r="O228" s="15">
        <v>1.0840000000000001</v>
      </c>
      <c r="P228" s="57">
        <v>1.081</v>
      </c>
      <c r="Q228" s="65">
        <v>1.0780000000000001</v>
      </c>
      <c r="R228" s="55">
        <v>1.0780000000000001</v>
      </c>
      <c r="S228" s="15">
        <v>1.08</v>
      </c>
      <c r="T228" s="15">
        <v>1.0780000000000001</v>
      </c>
      <c r="U228" s="15">
        <v>1.0760000000000001</v>
      </c>
      <c r="V228" s="15">
        <v>1.075</v>
      </c>
    </row>
    <row r="229" spans="1:22" x14ac:dyDescent="0.25">
      <c r="A229" s="10">
        <v>48075</v>
      </c>
      <c r="B229" s="68" t="s">
        <v>360</v>
      </c>
      <c r="C229" s="55">
        <v>1.0900000000000001</v>
      </c>
      <c r="D229" s="55">
        <v>1.0900000000000001</v>
      </c>
      <c r="E229" s="55">
        <v>1.0900000000000001</v>
      </c>
      <c r="F229" s="55">
        <v>1.0900000000000001</v>
      </c>
      <c r="G229" s="55">
        <v>1.0900000000000001</v>
      </c>
      <c r="H229" s="55">
        <v>1.0900000000000001</v>
      </c>
      <c r="I229" s="55">
        <v>1.0820000000000001</v>
      </c>
      <c r="J229" s="55">
        <v>1.079</v>
      </c>
      <c r="K229" s="22">
        <v>1.079</v>
      </c>
      <c r="L229" s="22">
        <v>1.08</v>
      </c>
      <c r="M229" s="15">
        <v>1.0840000000000001</v>
      </c>
      <c r="N229" s="15">
        <v>1.081</v>
      </c>
      <c r="O229" s="15">
        <v>1.0840000000000001</v>
      </c>
      <c r="P229" s="57">
        <v>1.081</v>
      </c>
      <c r="Q229" s="65">
        <v>1.0780000000000001</v>
      </c>
      <c r="R229" s="55">
        <v>1.0780000000000001</v>
      </c>
      <c r="S229" s="15">
        <v>1.08</v>
      </c>
      <c r="T229" s="15">
        <v>1.0780000000000001</v>
      </c>
      <c r="U229" s="15">
        <v>1.0760000000000001</v>
      </c>
      <c r="V229" s="15">
        <v>1.075</v>
      </c>
    </row>
    <row r="230" spans="1:22" x14ac:dyDescent="0.25">
      <c r="A230" s="10">
        <v>48077</v>
      </c>
      <c r="B230" s="68" t="s">
        <v>361</v>
      </c>
      <c r="C230" s="55">
        <v>1.0900000000000001</v>
      </c>
      <c r="D230" s="55">
        <v>1.0900000000000001</v>
      </c>
      <c r="E230" s="55">
        <v>1.0900000000000001</v>
      </c>
      <c r="F230" s="55">
        <v>1.0900000000000001</v>
      </c>
      <c r="G230" s="55">
        <v>1.0900000000000001</v>
      </c>
      <c r="H230" s="55">
        <v>1.0900000000000001</v>
      </c>
      <c r="I230" s="55">
        <v>1.0820000000000001</v>
      </c>
      <c r="J230" s="55">
        <v>1.079</v>
      </c>
      <c r="K230" s="22">
        <v>1.079</v>
      </c>
      <c r="L230" s="22">
        <v>1.08</v>
      </c>
      <c r="M230" s="15">
        <v>1.0840000000000001</v>
      </c>
      <c r="N230" s="15">
        <v>1.081</v>
      </c>
      <c r="O230" s="15">
        <v>1.0840000000000001</v>
      </c>
      <c r="P230" s="57">
        <v>1.081</v>
      </c>
      <c r="Q230" s="65">
        <v>1.0780000000000001</v>
      </c>
      <c r="R230" s="55">
        <v>1.0780000000000001</v>
      </c>
      <c r="S230" s="15">
        <v>1.08</v>
      </c>
      <c r="T230" s="15">
        <v>1.0780000000000001</v>
      </c>
      <c r="U230" s="15">
        <v>1.0760000000000001</v>
      </c>
      <c r="V230" s="15">
        <v>1.075</v>
      </c>
    </row>
    <row r="231" spans="1:22" x14ac:dyDescent="0.25">
      <c r="A231" s="10">
        <v>48078</v>
      </c>
      <c r="B231" s="68" t="s">
        <v>993</v>
      </c>
      <c r="C231" s="55">
        <v>1.0900000000000001</v>
      </c>
      <c r="D231" s="55">
        <v>1.0900000000000001</v>
      </c>
      <c r="E231" s="55">
        <v>1.0900000000000001</v>
      </c>
      <c r="F231" s="55">
        <v>1.0900000000000001</v>
      </c>
      <c r="G231" s="55">
        <v>1.0900000000000001</v>
      </c>
      <c r="H231" s="55">
        <v>1.0900000000000001</v>
      </c>
      <c r="I231" s="55">
        <v>1.0820000000000001</v>
      </c>
      <c r="J231" s="55">
        <v>1.079</v>
      </c>
      <c r="K231" s="22">
        <v>1.079</v>
      </c>
      <c r="L231" s="22">
        <v>1.08</v>
      </c>
      <c r="M231" s="15">
        <v>1.0840000000000001</v>
      </c>
      <c r="N231" s="15">
        <v>1.081</v>
      </c>
      <c r="O231" s="15">
        <v>1.0840000000000001</v>
      </c>
      <c r="P231" s="57">
        <v>1.081</v>
      </c>
      <c r="Q231" s="65">
        <v>1.0780000000000001</v>
      </c>
      <c r="R231" s="55">
        <v>1.0780000000000001</v>
      </c>
      <c r="S231" s="15">
        <v>1.08</v>
      </c>
      <c r="T231" s="15">
        <v>1.0780000000000001</v>
      </c>
      <c r="U231" s="15">
        <v>1.0760000000000001</v>
      </c>
      <c r="V231" s="15">
        <v>1.075</v>
      </c>
    </row>
    <row r="232" spans="1:22" x14ac:dyDescent="0.25">
      <c r="A232" s="10">
        <v>48080</v>
      </c>
      <c r="B232" s="68" t="s">
        <v>363</v>
      </c>
      <c r="C232" s="55">
        <v>1.0900000000000001</v>
      </c>
      <c r="D232" s="55">
        <v>1.0900000000000001</v>
      </c>
      <c r="E232" s="55">
        <v>1.0900000000000001</v>
      </c>
      <c r="F232" s="55">
        <v>1.0900000000000001</v>
      </c>
      <c r="G232" s="55">
        <v>1.0900000000000001</v>
      </c>
      <c r="H232" s="55">
        <v>1.0900000000000001</v>
      </c>
      <c r="I232" s="55">
        <v>1.0820000000000001</v>
      </c>
      <c r="J232" s="55">
        <v>1.079</v>
      </c>
      <c r="K232" s="22">
        <v>1.079</v>
      </c>
      <c r="L232" s="22">
        <v>1.08</v>
      </c>
      <c r="M232" s="15">
        <v>1.0840000000000001</v>
      </c>
      <c r="N232" s="15">
        <v>1.081</v>
      </c>
      <c r="O232" s="15">
        <v>1.0840000000000001</v>
      </c>
      <c r="P232" s="57">
        <v>1.081</v>
      </c>
      <c r="Q232" s="65">
        <v>1.0780000000000001</v>
      </c>
      <c r="R232" s="55">
        <v>1.0780000000000001</v>
      </c>
      <c r="S232" s="15">
        <v>1.08</v>
      </c>
      <c r="T232" s="15">
        <v>1.0780000000000001</v>
      </c>
      <c r="U232" s="15">
        <v>1.0760000000000001</v>
      </c>
      <c r="V232" s="15">
        <v>1.075</v>
      </c>
    </row>
    <row r="233" spans="1:22" x14ac:dyDescent="0.25">
      <c r="A233" s="10">
        <v>49132</v>
      </c>
      <c r="B233" s="68" t="s">
        <v>364</v>
      </c>
      <c r="C233" s="55">
        <v>1.028</v>
      </c>
      <c r="D233" s="55">
        <v>1.028</v>
      </c>
      <c r="E233" s="55">
        <v>1.028</v>
      </c>
      <c r="F233" s="55">
        <v>1.028</v>
      </c>
      <c r="G233" s="55">
        <v>1.028</v>
      </c>
      <c r="H233" s="55">
        <v>1.028</v>
      </c>
      <c r="I233" s="55">
        <v>1.0249999999999999</v>
      </c>
      <c r="J233" s="55">
        <v>1.024</v>
      </c>
      <c r="K233" s="22">
        <v>1.026</v>
      </c>
      <c r="L233" s="22">
        <v>1.024</v>
      </c>
      <c r="M233" s="15">
        <v>1.0269999999999999</v>
      </c>
      <c r="N233" s="15">
        <v>1.0249999999999999</v>
      </c>
      <c r="O233" s="15">
        <v>1.0269999999999999</v>
      </c>
      <c r="P233" s="57">
        <v>1.026</v>
      </c>
      <c r="Q233" s="65">
        <v>1.0249999999999999</v>
      </c>
      <c r="R233" s="55">
        <v>1.022</v>
      </c>
      <c r="S233" s="15">
        <v>1.0229999999999999</v>
      </c>
      <c r="T233" s="15">
        <v>1.0209999999999999</v>
      </c>
      <c r="U233" s="15">
        <v>1.02</v>
      </c>
      <c r="V233" s="15">
        <v>1.02</v>
      </c>
    </row>
    <row r="234" spans="1:22" x14ac:dyDescent="0.25">
      <c r="A234" s="10">
        <v>49135</v>
      </c>
      <c r="B234" s="68" t="s">
        <v>365</v>
      </c>
      <c r="C234" s="55">
        <v>1.028</v>
      </c>
      <c r="D234" s="55">
        <v>1.028</v>
      </c>
      <c r="E234" s="55">
        <v>1.028</v>
      </c>
      <c r="F234" s="55">
        <v>1.028</v>
      </c>
      <c r="G234" s="55">
        <v>1.028</v>
      </c>
      <c r="H234" s="55">
        <v>1.028</v>
      </c>
      <c r="I234" s="55">
        <v>1.0249999999999999</v>
      </c>
      <c r="J234" s="55">
        <v>1.024</v>
      </c>
      <c r="K234" s="22">
        <v>1.026</v>
      </c>
      <c r="L234" s="22">
        <v>1.024</v>
      </c>
      <c r="M234" s="15">
        <v>1.0269999999999999</v>
      </c>
      <c r="N234" s="15">
        <v>1.0249999999999999</v>
      </c>
      <c r="O234" s="15">
        <v>1.0269999999999999</v>
      </c>
      <c r="P234" s="57">
        <v>1.026</v>
      </c>
      <c r="Q234" s="65">
        <v>1.0249999999999999</v>
      </c>
      <c r="R234" s="55">
        <v>1.022</v>
      </c>
      <c r="S234" s="15">
        <v>1.0229999999999999</v>
      </c>
      <c r="T234" s="15">
        <v>1.0209999999999999</v>
      </c>
      <c r="U234" s="15">
        <v>1.02</v>
      </c>
      <c r="V234" s="15">
        <v>1.02</v>
      </c>
    </row>
    <row r="235" spans="1:22" x14ac:dyDescent="0.25">
      <c r="A235" s="10">
        <v>49137</v>
      </c>
      <c r="B235" s="68" t="s">
        <v>366</v>
      </c>
      <c r="C235" s="55">
        <v>1.028</v>
      </c>
      <c r="D235" s="55">
        <v>1.028</v>
      </c>
      <c r="E235" s="55">
        <v>1.028</v>
      </c>
      <c r="F235" s="55">
        <v>1.028</v>
      </c>
      <c r="G235" s="55">
        <v>1.028</v>
      </c>
      <c r="H235" s="55">
        <v>1.028</v>
      </c>
      <c r="I235" s="55">
        <v>1.0249999999999999</v>
      </c>
      <c r="J235" s="55">
        <v>1.024</v>
      </c>
      <c r="K235" s="22">
        <v>1.026</v>
      </c>
      <c r="L235" s="22">
        <v>1.024</v>
      </c>
      <c r="M235" s="15">
        <v>1.0269999999999999</v>
      </c>
      <c r="N235" s="15">
        <v>1.0249999999999999</v>
      </c>
      <c r="O235" s="15">
        <v>1.0269999999999999</v>
      </c>
      <c r="P235" s="57">
        <v>1.026</v>
      </c>
      <c r="Q235" s="65">
        <v>1.0249999999999999</v>
      </c>
      <c r="R235" s="55">
        <v>1.022</v>
      </c>
      <c r="S235" s="15">
        <v>1.0229999999999999</v>
      </c>
      <c r="T235" s="15">
        <v>1.0209999999999999</v>
      </c>
      <c r="U235" s="15">
        <v>1.02</v>
      </c>
      <c r="V235" s="15">
        <v>1.02</v>
      </c>
    </row>
    <row r="236" spans="1:22" x14ac:dyDescent="0.25">
      <c r="A236" s="10">
        <v>49140</v>
      </c>
      <c r="B236" s="68" t="s">
        <v>367</v>
      </c>
      <c r="C236" s="55">
        <v>1.028</v>
      </c>
      <c r="D236" s="55">
        <v>1.028</v>
      </c>
      <c r="E236" s="55">
        <v>1.028</v>
      </c>
      <c r="F236" s="55">
        <v>1.028</v>
      </c>
      <c r="G236" s="55">
        <v>1.028</v>
      </c>
      <c r="H236" s="55">
        <v>1.028</v>
      </c>
      <c r="I236" s="55">
        <v>1.0249999999999999</v>
      </c>
      <c r="J236" s="55">
        <v>1.024</v>
      </c>
      <c r="K236" s="22">
        <v>1.026</v>
      </c>
      <c r="L236" s="22">
        <v>1.024</v>
      </c>
      <c r="M236" s="15">
        <v>1.0269999999999999</v>
      </c>
      <c r="N236" s="15">
        <v>1.0249999999999999</v>
      </c>
      <c r="O236" s="15">
        <v>1.0269999999999999</v>
      </c>
      <c r="P236" s="57">
        <v>1.026</v>
      </c>
      <c r="Q236" s="65">
        <v>1.0249999999999999</v>
      </c>
      <c r="R236" s="55">
        <v>1.022</v>
      </c>
      <c r="S236" s="15">
        <v>1.0229999999999999</v>
      </c>
      <c r="T236" s="15">
        <v>1.0209999999999999</v>
      </c>
      <c r="U236" s="15">
        <v>1.02</v>
      </c>
      <c r="V236" s="15">
        <v>1.02</v>
      </c>
    </row>
    <row r="237" spans="1:22" x14ac:dyDescent="0.25">
      <c r="A237" s="10">
        <v>49142</v>
      </c>
      <c r="B237" s="68" t="s">
        <v>368</v>
      </c>
      <c r="C237" s="55">
        <v>1.028</v>
      </c>
      <c r="D237" s="55">
        <v>1.028</v>
      </c>
      <c r="E237" s="55">
        <v>1.028</v>
      </c>
      <c r="F237" s="55">
        <v>1.028</v>
      </c>
      <c r="G237" s="55">
        <v>1.028</v>
      </c>
      <c r="H237" s="55">
        <v>1.028</v>
      </c>
      <c r="I237" s="55">
        <v>1.0249999999999999</v>
      </c>
      <c r="J237" s="55">
        <v>1.024</v>
      </c>
      <c r="K237" s="22">
        <v>1.026</v>
      </c>
      <c r="L237" s="22">
        <v>1.024</v>
      </c>
      <c r="M237" s="15">
        <v>1.0269999999999999</v>
      </c>
      <c r="N237" s="15">
        <v>1.0249999999999999</v>
      </c>
      <c r="O237" s="15">
        <v>1.0269999999999999</v>
      </c>
      <c r="P237" s="57">
        <v>1.026</v>
      </c>
      <c r="Q237" s="65">
        <v>1.0249999999999999</v>
      </c>
      <c r="R237" s="55">
        <v>1.022</v>
      </c>
      <c r="S237" s="15">
        <v>1.0229999999999999</v>
      </c>
      <c r="T237" s="15">
        <v>1.0209999999999999</v>
      </c>
      <c r="U237" s="15">
        <v>1.02</v>
      </c>
      <c r="V237" s="15">
        <v>1.02</v>
      </c>
    </row>
    <row r="238" spans="1:22" x14ac:dyDescent="0.25">
      <c r="A238" s="10">
        <v>49144</v>
      </c>
      <c r="B238" s="68" t="s">
        <v>369</v>
      </c>
      <c r="C238" s="55">
        <v>1.028</v>
      </c>
      <c r="D238" s="55">
        <v>1.028</v>
      </c>
      <c r="E238" s="55">
        <v>1.028</v>
      </c>
      <c r="F238" s="55">
        <v>1.028</v>
      </c>
      <c r="G238" s="55">
        <v>1.028</v>
      </c>
      <c r="H238" s="55">
        <v>1.028</v>
      </c>
      <c r="I238" s="55">
        <v>1.0249999999999999</v>
      </c>
      <c r="J238" s="55">
        <v>1.024</v>
      </c>
      <c r="K238" s="22">
        <v>1.026</v>
      </c>
      <c r="L238" s="22">
        <v>1.024</v>
      </c>
      <c r="M238" s="15">
        <v>1.0269999999999999</v>
      </c>
      <c r="N238" s="15">
        <v>1.0249999999999999</v>
      </c>
      <c r="O238" s="15">
        <v>1.0269999999999999</v>
      </c>
      <c r="P238" s="57">
        <v>1.026</v>
      </c>
      <c r="Q238" s="65">
        <v>1.0249999999999999</v>
      </c>
      <c r="R238" s="55">
        <v>1.022</v>
      </c>
      <c r="S238" s="15">
        <v>1.0229999999999999</v>
      </c>
      <c r="T238" s="15">
        <v>1.0209999999999999</v>
      </c>
      <c r="U238" s="15">
        <v>1.02</v>
      </c>
      <c r="V238" s="15">
        <v>1.02</v>
      </c>
    </row>
    <row r="239" spans="1:22" x14ac:dyDescent="0.25">
      <c r="A239" s="10">
        <v>49148</v>
      </c>
      <c r="B239" s="68" t="s">
        <v>370</v>
      </c>
      <c r="C239" s="55">
        <v>1.028</v>
      </c>
      <c r="D239" s="55">
        <v>1.028</v>
      </c>
      <c r="E239" s="55">
        <v>1.028</v>
      </c>
      <c r="F239" s="55">
        <v>1.028</v>
      </c>
      <c r="G239" s="55">
        <v>1.028</v>
      </c>
      <c r="H239" s="55">
        <v>1.028</v>
      </c>
      <c r="I239" s="55">
        <v>1.0249999999999999</v>
      </c>
      <c r="J239" s="55">
        <v>1.024</v>
      </c>
      <c r="K239" s="22">
        <v>1.026</v>
      </c>
      <c r="L239" s="22">
        <v>1.024</v>
      </c>
      <c r="M239" s="15">
        <v>1.0269999999999999</v>
      </c>
      <c r="N239" s="15">
        <v>1.0249999999999999</v>
      </c>
      <c r="O239" s="15">
        <v>1.0269999999999999</v>
      </c>
      <c r="P239" s="57">
        <v>1.026</v>
      </c>
      <c r="Q239" s="65">
        <v>1.0249999999999999</v>
      </c>
      <c r="R239" s="55">
        <v>1.022</v>
      </c>
      <c r="S239" s="15">
        <v>1.0229999999999999</v>
      </c>
      <c r="T239" s="15">
        <v>1.0209999999999999</v>
      </c>
      <c r="U239" s="15">
        <v>1.02</v>
      </c>
      <c r="V239" s="15">
        <v>1.02</v>
      </c>
    </row>
    <row r="240" spans="1:22" x14ac:dyDescent="0.25">
      <c r="A240" s="10">
        <v>50001</v>
      </c>
      <c r="B240" s="68" t="s">
        <v>371</v>
      </c>
      <c r="C240" s="55">
        <v>1.1040000000000001</v>
      </c>
      <c r="D240" s="55">
        <v>1.1040000000000001</v>
      </c>
      <c r="E240" s="55">
        <v>1.1040000000000001</v>
      </c>
      <c r="F240" s="55">
        <v>1.1040000000000001</v>
      </c>
      <c r="G240" s="55">
        <v>1.1040000000000001</v>
      </c>
      <c r="H240" s="55">
        <v>1.1040000000000001</v>
      </c>
      <c r="I240" s="55">
        <v>1.0920000000000001</v>
      </c>
      <c r="J240" s="55">
        <v>1.089</v>
      </c>
      <c r="K240" s="22">
        <v>1.091</v>
      </c>
      <c r="L240" s="22">
        <v>1.0920000000000001</v>
      </c>
      <c r="M240" s="15">
        <v>1.095</v>
      </c>
      <c r="N240" s="15">
        <v>1.0940000000000001</v>
      </c>
      <c r="O240" s="15">
        <v>1.095</v>
      </c>
      <c r="P240" s="57">
        <v>1.0920000000000001</v>
      </c>
      <c r="Q240" s="65">
        <v>1.089</v>
      </c>
      <c r="R240" s="55">
        <v>1.0920000000000001</v>
      </c>
      <c r="S240" s="15">
        <v>1.093</v>
      </c>
      <c r="T240" s="15">
        <v>1.0920000000000001</v>
      </c>
      <c r="U240" s="15">
        <v>1.0880000000000001</v>
      </c>
      <c r="V240" s="15">
        <v>1.0880000000000001</v>
      </c>
    </row>
    <row r="241" spans="1:22" x14ac:dyDescent="0.25">
      <c r="A241" s="10">
        <v>50002</v>
      </c>
      <c r="B241" s="68" t="s">
        <v>372</v>
      </c>
      <c r="C241" s="55">
        <v>1.1040000000000001</v>
      </c>
      <c r="D241" s="55">
        <v>1.1040000000000001</v>
      </c>
      <c r="E241" s="55">
        <v>1.1040000000000001</v>
      </c>
      <c r="F241" s="55">
        <v>1.1040000000000001</v>
      </c>
      <c r="G241" s="55">
        <v>1.1040000000000001</v>
      </c>
      <c r="H241" s="55">
        <v>1.1040000000000001</v>
      </c>
      <c r="I241" s="55">
        <v>1.0920000000000001</v>
      </c>
      <c r="J241" s="55">
        <v>1.089</v>
      </c>
      <c r="K241" s="22">
        <v>1.091</v>
      </c>
      <c r="L241" s="22">
        <v>1.0920000000000001</v>
      </c>
      <c r="M241" s="15">
        <v>1.095</v>
      </c>
      <c r="N241" s="15">
        <v>1.0940000000000001</v>
      </c>
      <c r="O241" s="15">
        <v>1.095</v>
      </c>
      <c r="P241" s="57">
        <v>1.0920000000000001</v>
      </c>
      <c r="Q241" s="65">
        <v>1.089</v>
      </c>
      <c r="R241" s="55">
        <v>1.0920000000000001</v>
      </c>
      <c r="S241" s="15">
        <v>1.093</v>
      </c>
      <c r="T241" s="15">
        <v>1.0920000000000001</v>
      </c>
      <c r="U241" s="15">
        <v>1.0880000000000001</v>
      </c>
      <c r="V241" s="15">
        <v>1.0880000000000001</v>
      </c>
    </row>
    <row r="242" spans="1:22" x14ac:dyDescent="0.25">
      <c r="A242" s="10">
        <v>50003</v>
      </c>
      <c r="B242" s="68" t="s">
        <v>373</v>
      </c>
      <c r="C242" s="55">
        <v>1.1040000000000001</v>
      </c>
      <c r="D242" s="55">
        <v>1.1040000000000001</v>
      </c>
      <c r="E242" s="55">
        <v>1.1040000000000001</v>
      </c>
      <c r="F242" s="55">
        <v>1.1040000000000001</v>
      </c>
      <c r="G242" s="55">
        <v>1.1040000000000001</v>
      </c>
      <c r="H242" s="55">
        <v>1.1040000000000001</v>
      </c>
      <c r="I242" s="55">
        <v>1.0920000000000001</v>
      </c>
      <c r="J242" s="55">
        <v>1.089</v>
      </c>
      <c r="K242" s="22">
        <v>1.091</v>
      </c>
      <c r="L242" s="22">
        <v>1.0920000000000001</v>
      </c>
      <c r="M242" s="15">
        <v>1.095</v>
      </c>
      <c r="N242" s="15">
        <v>1.0940000000000001</v>
      </c>
      <c r="O242" s="15">
        <v>1.095</v>
      </c>
      <c r="P242" s="57">
        <v>1.0920000000000001</v>
      </c>
      <c r="Q242" s="65">
        <v>1.089</v>
      </c>
      <c r="R242" s="55">
        <v>1.0920000000000001</v>
      </c>
      <c r="S242" s="15">
        <v>1.093</v>
      </c>
      <c r="T242" s="15">
        <v>1.0920000000000001</v>
      </c>
      <c r="U242" s="15">
        <v>1.0880000000000001</v>
      </c>
      <c r="V242" s="15">
        <v>1.0880000000000001</v>
      </c>
    </row>
    <row r="243" spans="1:22" x14ac:dyDescent="0.25">
      <c r="A243" s="10">
        <v>50005</v>
      </c>
      <c r="B243" s="68" t="s">
        <v>374</v>
      </c>
      <c r="C243" s="55">
        <v>1.1040000000000001</v>
      </c>
      <c r="D243" s="55">
        <v>1.1040000000000001</v>
      </c>
      <c r="E243" s="55">
        <v>1.1040000000000001</v>
      </c>
      <c r="F243" s="55">
        <v>1.1040000000000001</v>
      </c>
      <c r="G243" s="55">
        <v>1.1040000000000001</v>
      </c>
      <c r="H243" s="55">
        <v>1.1040000000000001</v>
      </c>
      <c r="I243" s="55">
        <v>1.0920000000000001</v>
      </c>
      <c r="J243" s="55">
        <v>1.089</v>
      </c>
      <c r="K243" s="22">
        <v>1.091</v>
      </c>
      <c r="L243" s="22">
        <v>1.0920000000000001</v>
      </c>
      <c r="M243" s="15">
        <v>1.095</v>
      </c>
      <c r="N243" s="15">
        <v>1.0940000000000001</v>
      </c>
      <c r="O243" s="15">
        <v>1.095</v>
      </c>
      <c r="P243" s="57">
        <v>1.0920000000000001</v>
      </c>
      <c r="Q243" s="65">
        <v>1.089</v>
      </c>
      <c r="R243" s="55">
        <v>1.0920000000000001</v>
      </c>
      <c r="S243" s="15">
        <v>1.093</v>
      </c>
      <c r="T243" s="15">
        <v>1.0920000000000001</v>
      </c>
      <c r="U243" s="15">
        <v>1.0880000000000001</v>
      </c>
      <c r="V243" s="15">
        <v>1.0880000000000001</v>
      </c>
    </row>
    <row r="244" spans="1:22" x14ac:dyDescent="0.25">
      <c r="A244" s="10">
        <v>50006</v>
      </c>
      <c r="B244" s="68" t="s">
        <v>375</v>
      </c>
      <c r="C244" s="55">
        <v>1.1040000000000001</v>
      </c>
      <c r="D244" s="55">
        <v>1.1040000000000001</v>
      </c>
      <c r="E244" s="55">
        <v>1.1040000000000001</v>
      </c>
      <c r="F244" s="55">
        <v>1.1040000000000001</v>
      </c>
      <c r="G244" s="55">
        <v>1.1040000000000001</v>
      </c>
      <c r="H244" s="55">
        <v>1.1040000000000001</v>
      </c>
      <c r="I244" s="55">
        <v>1.0920000000000001</v>
      </c>
      <c r="J244" s="55">
        <v>1.089</v>
      </c>
      <c r="K244" s="22">
        <v>1.091</v>
      </c>
      <c r="L244" s="22">
        <v>1.0920000000000001</v>
      </c>
      <c r="M244" s="15">
        <v>1.095</v>
      </c>
      <c r="N244" s="15">
        <v>1.0940000000000001</v>
      </c>
      <c r="O244" s="15">
        <v>1.095</v>
      </c>
      <c r="P244" s="57">
        <v>1.0920000000000001</v>
      </c>
      <c r="Q244" s="65">
        <v>1.089</v>
      </c>
      <c r="R244" s="55">
        <v>1.0920000000000001</v>
      </c>
      <c r="S244" s="15">
        <v>1.093</v>
      </c>
      <c r="T244" s="15">
        <v>1.0920000000000001</v>
      </c>
      <c r="U244" s="15">
        <v>1.0880000000000001</v>
      </c>
      <c r="V244" s="15">
        <v>1.0880000000000001</v>
      </c>
    </row>
    <row r="245" spans="1:22" x14ac:dyDescent="0.25">
      <c r="A245" s="10">
        <v>50007</v>
      </c>
      <c r="B245" s="68" t="s">
        <v>376</v>
      </c>
      <c r="C245" s="55">
        <v>1.1040000000000001</v>
      </c>
      <c r="D245" s="55">
        <v>1.1040000000000001</v>
      </c>
      <c r="E245" s="55">
        <v>1.1040000000000001</v>
      </c>
      <c r="F245" s="55">
        <v>1.1040000000000001</v>
      </c>
      <c r="G245" s="55">
        <v>1.1040000000000001</v>
      </c>
      <c r="H245" s="55">
        <v>1.1040000000000001</v>
      </c>
      <c r="I245" s="55">
        <v>1.0920000000000001</v>
      </c>
      <c r="J245" s="55">
        <v>1.089</v>
      </c>
      <c r="K245" s="22">
        <v>1.091</v>
      </c>
      <c r="L245" s="22">
        <v>1.0920000000000001</v>
      </c>
      <c r="M245" s="15">
        <v>1.095</v>
      </c>
      <c r="N245" s="15">
        <v>1.0940000000000001</v>
      </c>
      <c r="O245" s="15">
        <v>1.095</v>
      </c>
      <c r="P245" s="57">
        <v>1.0920000000000001</v>
      </c>
      <c r="Q245" s="65">
        <v>1.089</v>
      </c>
      <c r="R245" s="55">
        <v>1.0920000000000001</v>
      </c>
      <c r="S245" s="15">
        <v>1.093</v>
      </c>
      <c r="T245" s="15">
        <v>1.0920000000000001</v>
      </c>
      <c r="U245" s="15">
        <v>1.0880000000000001</v>
      </c>
      <c r="V245" s="15">
        <v>1.0880000000000001</v>
      </c>
    </row>
    <row r="246" spans="1:22" x14ac:dyDescent="0.25">
      <c r="A246" s="10">
        <v>50009</v>
      </c>
      <c r="B246" s="68" t="s">
        <v>377</v>
      </c>
      <c r="C246" s="55">
        <v>1.1040000000000001</v>
      </c>
      <c r="D246" s="55">
        <v>1.1040000000000001</v>
      </c>
      <c r="E246" s="55">
        <v>1.1040000000000001</v>
      </c>
      <c r="F246" s="55">
        <v>1.1040000000000001</v>
      </c>
      <c r="G246" s="55">
        <v>1.1040000000000001</v>
      </c>
      <c r="H246" s="55">
        <v>1.1040000000000001</v>
      </c>
      <c r="I246" s="55">
        <v>1.0920000000000001</v>
      </c>
      <c r="J246" s="55">
        <v>1.089</v>
      </c>
      <c r="K246" s="22">
        <v>1.091</v>
      </c>
      <c r="L246" s="22">
        <v>1.0920000000000001</v>
      </c>
      <c r="M246" s="15">
        <v>1.095</v>
      </c>
      <c r="N246" s="15">
        <v>1.0940000000000001</v>
      </c>
      <c r="O246" s="15">
        <v>1.095</v>
      </c>
      <c r="P246" s="57">
        <v>1.0920000000000001</v>
      </c>
      <c r="Q246" s="65">
        <v>1.089</v>
      </c>
      <c r="R246" s="55">
        <v>1.0920000000000001</v>
      </c>
      <c r="S246" s="15">
        <v>1.093</v>
      </c>
      <c r="T246" s="15">
        <v>1.0920000000000001</v>
      </c>
      <c r="U246" s="15">
        <v>1.0880000000000001</v>
      </c>
      <c r="V246" s="15">
        <v>1.0880000000000001</v>
      </c>
    </row>
    <row r="247" spans="1:22" x14ac:dyDescent="0.25">
      <c r="A247" s="10">
        <v>50010</v>
      </c>
      <c r="B247" s="68" t="s">
        <v>378</v>
      </c>
      <c r="C247" s="55">
        <v>1.1040000000000001</v>
      </c>
      <c r="D247" s="55">
        <v>1.1040000000000001</v>
      </c>
      <c r="E247" s="55">
        <v>1.1040000000000001</v>
      </c>
      <c r="F247" s="55">
        <v>1.1040000000000001</v>
      </c>
      <c r="G247" s="55">
        <v>1.1040000000000001</v>
      </c>
      <c r="H247" s="55">
        <v>1.1040000000000001</v>
      </c>
      <c r="I247" s="55">
        <v>1.0920000000000001</v>
      </c>
      <c r="J247" s="55">
        <v>1.089</v>
      </c>
      <c r="K247" s="22">
        <v>1.091</v>
      </c>
      <c r="L247" s="22">
        <v>1.0920000000000001</v>
      </c>
      <c r="M247" s="15">
        <v>1.095</v>
      </c>
      <c r="N247" s="15">
        <v>1.0940000000000001</v>
      </c>
      <c r="O247" s="15">
        <v>1.095</v>
      </c>
      <c r="P247" s="57">
        <v>1.0920000000000001</v>
      </c>
      <c r="Q247" s="65">
        <v>1.089</v>
      </c>
      <c r="R247" s="55">
        <v>1.0920000000000001</v>
      </c>
      <c r="S247" s="15">
        <v>1.093</v>
      </c>
      <c r="T247" s="15">
        <v>1.0920000000000001</v>
      </c>
      <c r="U247" s="15">
        <v>1.0880000000000001</v>
      </c>
      <c r="V247" s="15">
        <v>1.0880000000000001</v>
      </c>
    </row>
    <row r="248" spans="1:22" x14ac:dyDescent="0.25">
      <c r="A248" s="10">
        <v>50012</v>
      </c>
      <c r="B248" s="68" t="s">
        <v>379</v>
      </c>
      <c r="C248" s="55">
        <v>1.1040000000000001</v>
      </c>
      <c r="D248" s="55">
        <v>1.1040000000000001</v>
      </c>
      <c r="E248" s="55">
        <v>1.1040000000000001</v>
      </c>
      <c r="F248" s="55">
        <v>1.1040000000000001</v>
      </c>
      <c r="G248" s="55">
        <v>1.1040000000000001</v>
      </c>
      <c r="H248" s="55">
        <v>1.1040000000000001</v>
      </c>
      <c r="I248" s="55">
        <v>1.0920000000000001</v>
      </c>
      <c r="J248" s="55">
        <v>1.089</v>
      </c>
      <c r="K248" s="22">
        <v>1.091</v>
      </c>
      <c r="L248" s="22">
        <v>1.0920000000000001</v>
      </c>
      <c r="M248" s="15">
        <v>1.095</v>
      </c>
      <c r="N248" s="15">
        <v>1.0940000000000001</v>
      </c>
      <c r="O248" s="15">
        <v>1.095</v>
      </c>
      <c r="P248" s="57">
        <v>1.0920000000000001</v>
      </c>
      <c r="Q248" s="65">
        <v>1.089</v>
      </c>
      <c r="R248" s="55">
        <v>1.0920000000000001</v>
      </c>
      <c r="S248" s="15">
        <v>1.093</v>
      </c>
      <c r="T248" s="15">
        <v>1.0920000000000001</v>
      </c>
      <c r="U248" s="15">
        <v>1.0880000000000001</v>
      </c>
      <c r="V248" s="15">
        <v>1.0880000000000001</v>
      </c>
    </row>
    <row r="249" spans="1:22" x14ac:dyDescent="0.25">
      <c r="A249" s="10">
        <v>50013</v>
      </c>
      <c r="B249" s="68" t="s">
        <v>380</v>
      </c>
      <c r="C249" s="55">
        <v>1.1040000000000001</v>
      </c>
      <c r="D249" s="55">
        <v>1.1040000000000001</v>
      </c>
      <c r="E249" s="55">
        <v>1.1040000000000001</v>
      </c>
      <c r="F249" s="55">
        <v>1.1040000000000001</v>
      </c>
      <c r="G249" s="55">
        <v>1.1040000000000001</v>
      </c>
      <c r="H249" s="55">
        <v>1.1040000000000001</v>
      </c>
      <c r="I249" s="55">
        <v>1.0920000000000001</v>
      </c>
      <c r="J249" s="55">
        <v>1.089</v>
      </c>
      <c r="K249" s="22">
        <v>1.091</v>
      </c>
      <c r="L249" s="22">
        <v>1.0920000000000001</v>
      </c>
      <c r="M249" s="15">
        <v>1.095</v>
      </c>
      <c r="N249" s="15">
        <v>1.0940000000000001</v>
      </c>
      <c r="O249" s="15">
        <v>1.095</v>
      </c>
      <c r="P249" s="57">
        <v>1.0920000000000001</v>
      </c>
      <c r="Q249" s="65">
        <v>1.089</v>
      </c>
      <c r="R249" s="55">
        <v>1.0920000000000001</v>
      </c>
      <c r="S249" s="15">
        <v>1.093</v>
      </c>
      <c r="T249" s="15">
        <v>1.0920000000000001</v>
      </c>
      <c r="U249" s="15">
        <v>1.0880000000000001</v>
      </c>
      <c r="V249" s="15">
        <v>1.0880000000000001</v>
      </c>
    </row>
    <row r="250" spans="1:22" x14ac:dyDescent="0.25">
      <c r="A250" s="10">
        <v>50014</v>
      </c>
      <c r="B250" s="68" t="s">
        <v>381</v>
      </c>
      <c r="C250" s="55">
        <v>1.1040000000000001</v>
      </c>
      <c r="D250" s="55">
        <v>1.1040000000000001</v>
      </c>
      <c r="E250" s="55">
        <v>1.1040000000000001</v>
      </c>
      <c r="F250" s="55">
        <v>1.1040000000000001</v>
      </c>
      <c r="G250" s="55">
        <v>1.1040000000000001</v>
      </c>
      <c r="H250" s="55">
        <v>1.1040000000000001</v>
      </c>
      <c r="I250" s="55">
        <v>1.0920000000000001</v>
      </c>
      <c r="J250" s="55">
        <v>1.089</v>
      </c>
      <c r="K250" s="22">
        <v>1.091</v>
      </c>
      <c r="L250" s="22">
        <v>1.0920000000000001</v>
      </c>
      <c r="M250" s="15">
        <v>1.095</v>
      </c>
      <c r="N250" s="15">
        <v>1.0940000000000001</v>
      </c>
      <c r="O250" s="15">
        <v>1.095</v>
      </c>
      <c r="P250" s="57">
        <v>1.0920000000000001</v>
      </c>
      <c r="Q250" s="65">
        <v>1.089</v>
      </c>
      <c r="R250" s="55">
        <v>1.0920000000000001</v>
      </c>
      <c r="S250" s="15">
        <v>1.093</v>
      </c>
      <c r="T250" s="15">
        <v>1.0920000000000001</v>
      </c>
      <c r="U250" s="15">
        <v>1.0880000000000001</v>
      </c>
      <c r="V250" s="15">
        <v>1.0880000000000001</v>
      </c>
    </row>
    <row r="251" spans="1:22" x14ac:dyDescent="0.25">
      <c r="A251" s="10">
        <v>51150</v>
      </c>
      <c r="B251" s="68" t="s">
        <v>382</v>
      </c>
      <c r="C251" s="55">
        <v>1.0269999999999999</v>
      </c>
      <c r="D251" s="55">
        <v>1.0269999999999999</v>
      </c>
      <c r="E251" s="55">
        <v>1.0269999999999999</v>
      </c>
      <c r="F251" s="55">
        <v>1.0269999999999999</v>
      </c>
      <c r="G251" s="55">
        <v>1.0269999999999999</v>
      </c>
      <c r="H251" s="55">
        <v>1.0269999999999999</v>
      </c>
      <c r="I251" s="55">
        <v>1.0189999999999999</v>
      </c>
      <c r="J251" s="55">
        <v>1.0229999999999999</v>
      </c>
      <c r="K251" s="22">
        <v>1.024</v>
      </c>
      <c r="L251" s="22">
        <v>1.022</v>
      </c>
      <c r="M251" s="15">
        <v>1.0289999999999999</v>
      </c>
      <c r="N251" s="15">
        <v>1.0269999999999999</v>
      </c>
      <c r="O251" s="15">
        <v>1.022</v>
      </c>
      <c r="P251" s="57">
        <v>1.0229999999999999</v>
      </c>
      <c r="Q251" s="65">
        <v>1.02</v>
      </c>
      <c r="R251" s="55">
        <v>1.022</v>
      </c>
      <c r="S251" s="15">
        <v>1.02</v>
      </c>
      <c r="T251" s="15">
        <v>1.02</v>
      </c>
      <c r="U251" s="15">
        <v>1.0149999999999999</v>
      </c>
      <c r="V251" s="15">
        <v>1.014</v>
      </c>
    </row>
    <row r="252" spans="1:22" x14ac:dyDescent="0.25">
      <c r="A252" s="10">
        <v>51152</v>
      </c>
      <c r="B252" s="68" t="s">
        <v>383</v>
      </c>
      <c r="C252" s="55">
        <v>1.0269999999999999</v>
      </c>
      <c r="D252" s="55">
        <v>1.0269999999999999</v>
      </c>
      <c r="E252" s="55">
        <v>1.0269999999999999</v>
      </c>
      <c r="F252" s="55">
        <v>1.0269999999999999</v>
      </c>
      <c r="G252" s="55">
        <v>1.0269999999999999</v>
      </c>
      <c r="H252" s="55">
        <v>1.0269999999999999</v>
      </c>
      <c r="I252" s="55">
        <v>1.0189999999999999</v>
      </c>
      <c r="J252" s="55">
        <v>1.0229999999999999</v>
      </c>
      <c r="K252" s="22">
        <v>1.024</v>
      </c>
      <c r="L252" s="22">
        <v>1.022</v>
      </c>
      <c r="M252" s="15">
        <v>1.0289999999999999</v>
      </c>
      <c r="N252" s="15">
        <v>1.0269999999999999</v>
      </c>
      <c r="O252" s="15">
        <v>1.022</v>
      </c>
      <c r="P252" s="57">
        <v>1.0229999999999999</v>
      </c>
      <c r="Q252" s="65">
        <v>1.02</v>
      </c>
      <c r="R252" s="55">
        <v>1.022</v>
      </c>
      <c r="S252" s="15">
        <v>1.02</v>
      </c>
      <c r="T252" s="15">
        <v>1.02</v>
      </c>
      <c r="U252" s="15">
        <v>1.0149999999999999</v>
      </c>
      <c r="V252" s="15">
        <v>1.014</v>
      </c>
    </row>
    <row r="253" spans="1:22" x14ac:dyDescent="0.25">
      <c r="A253" s="10">
        <v>51153</v>
      </c>
      <c r="B253" s="68" t="s">
        <v>384</v>
      </c>
      <c r="C253" s="55">
        <v>1.0269999999999999</v>
      </c>
      <c r="D253" s="55">
        <v>1.0269999999999999</v>
      </c>
      <c r="E253" s="55">
        <v>1.0269999999999999</v>
      </c>
      <c r="F253" s="55">
        <v>1.0269999999999999</v>
      </c>
      <c r="G253" s="55">
        <v>1.0269999999999999</v>
      </c>
      <c r="H253" s="55">
        <v>1.0269999999999999</v>
      </c>
      <c r="I253" s="55">
        <v>1.0189999999999999</v>
      </c>
      <c r="J253" s="55">
        <v>1.0229999999999999</v>
      </c>
      <c r="K253" s="22">
        <v>1.024</v>
      </c>
      <c r="L253" s="22">
        <v>1.022</v>
      </c>
      <c r="M253" s="15">
        <v>1.0289999999999999</v>
      </c>
      <c r="N253" s="15">
        <v>1.0269999999999999</v>
      </c>
      <c r="O253" s="15">
        <v>1.022</v>
      </c>
      <c r="P253" s="57">
        <v>1.0229999999999999</v>
      </c>
      <c r="Q253" s="65">
        <v>1.02</v>
      </c>
      <c r="R253" s="55">
        <v>1.022</v>
      </c>
      <c r="S253" s="15">
        <v>1.02</v>
      </c>
      <c r="T253" s="15">
        <v>1.02</v>
      </c>
      <c r="U253" s="15">
        <v>1.0149999999999999</v>
      </c>
      <c r="V253" s="15">
        <v>1.014</v>
      </c>
    </row>
    <row r="254" spans="1:22" x14ac:dyDescent="0.25">
      <c r="A254" s="10">
        <v>51154</v>
      </c>
      <c r="B254" s="68" t="s">
        <v>385</v>
      </c>
      <c r="C254" s="55">
        <v>1.0269999999999999</v>
      </c>
      <c r="D254" s="55">
        <v>1.0269999999999999</v>
      </c>
      <c r="E254" s="55">
        <v>1.0269999999999999</v>
      </c>
      <c r="F254" s="55">
        <v>1.0269999999999999</v>
      </c>
      <c r="G254" s="55">
        <v>1.0269999999999999</v>
      </c>
      <c r="H254" s="55">
        <v>1.0269999999999999</v>
      </c>
      <c r="I254" s="55">
        <v>1.0189999999999999</v>
      </c>
      <c r="J254" s="55">
        <v>1.0229999999999999</v>
      </c>
      <c r="K254" s="22">
        <v>1.024</v>
      </c>
      <c r="L254" s="22">
        <v>1.022</v>
      </c>
      <c r="M254" s="15">
        <v>1.0289999999999999</v>
      </c>
      <c r="N254" s="15">
        <v>1.0269999999999999</v>
      </c>
      <c r="O254" s="15">
        <v>1.022</v>
      </c>
      <c r="P254" s="57">
        <v>1.0229999999999999</v>
      </c>
      <c r="Q254" s="65">
        <v>1.02</v>
      </c>
      <c r="R254" s="55">
        <v>1.022</v>
      </c>
      <c r="S254" s="15">
        <v>1.02</v>
      </c>
      <c r="T254" s="15">
        <v>1.02</v>
      </c>
      <c r="U254" s="15">
        <v>1.0149999999999999</v>
      </c>
      <c r="V254" s="15">
        <v>1.014</v>
      </c>
    </row>
    <row r="255" spans="1:22" x14ac:dyDescent="0.25">
      <c r="A255" s="10">
        <v>51155</v>
      </c>
      <c r="B255" s="68" t="s">
        <v>386</v>
      </c>
      <c r="C255" s="55">
        <v>1.0269999999999999</v>
      </c>
      <c r="D255" s="55">
        <v>1.0269999999999999</v>
      </c>
      <c r="E255" s="55">
        <v>1.0269999999999999</v>
      </c>
      <c r="F255" s="55">
        <v>1.0269999999999999</v>
      </c>
      <c r="G255" s="55">
        <v>1.0269999999999999</v>
      </c>
      <c r="H255" s="55">
        <v>1.0269999999999999</v>
      </c>
      <c r="I255" s="55">
        <v>1.0189999999999999</v>
      </c>
      <c r="J255" s="55">
        <v>1.0229999999999999</v>
      </c>
      <c r="K255" s="22">
        <v>1.024</v>
      </c>
      <c r="L255" s="22">
        <v>1.022</v>
      </c>
      <c r="M255" s="15">
        <v>1.0289999999999999</v>
      </c>
      <c r="N255" s="15">
        <v>1.0269999999999999</v>
      </c>
      <c r="O255" s="15">
        <v>1.022</v>
      </c>
      <c r="P255" s="57">
        <v>1.0229999999999999</v>
      </c>
      <c r="Q255" s="65">
        <v>1.02</v>
      </c>
      <c r="R255" s="55">
        <v>1.022</v>
      </c>
      <c r="S255" s="15">
        <v>1.02</v>
      </c>
      <c r="T255" s="15">
        <v>1.02</v>
      </c>
      <c r="U255" s="15">
        <v>1.0149999999999999</v>
      </c>
      <c r="V255" s="15">
        <v>1.014</v>
      </c>
    </row>
    <row r="256" spans="1:22" x14ac:dyDescent="0.25">
      <c r="A256" s="10">
        <v>51156</v>
      </c>
      <c r="B256" s="68" t="s">
        <v>387</v>
      </c>
      <c r="C256" s="55">
        <v>1.0269999999999999</v>
      </c>
      <c r="D256" s="55">
        <v>1.0269999999999999</v>
      </c>
      <c r="E256" s="55">
        <v>1.0269999999999999</v>
      </c>
      <c r="F256" s="55">
        <v>1.0269999999999999</v>
      </c>
      <c r="G256" s="55">
        <v>1.0269999999999999</v>
      </c>
      <c r="H256" s="55">
        <v>1.0269999999999999</v>
      </c>
      <c r="I256" s="55">
        <v>1.0189999999999999</v>
      </c>
      <c r="J256" s="55">
        <v>1.0229999999999999</v>
      </c>
      <c r="K256" s="22">
        <v>1.024</v>
      </c>
      <c r="L256" s="22">
        <v>1.022</v>
      </c>
      <c r="M256" s="15">
        <v>1.0289999999999999</v>
      </c>
      <c r="N256" s="15">
        <v>1.0269999999999999</v>
      </c>
      <c r="O256" s="15">
        <v>1.022</v>
      </c>
      <c r="P256" s="57">
        <v>1.0229999999999999</v>
      </c>
      <c r="Q256" s="65">
        <v>1.02</v>
      </c>
      <c r="R256" s="55">
        <v>1.022</v>
      </c>
      <c r="S256" s="15">
        <v>1.02</v>
      </c>
      <c r="T256" s="15">
        <v>1.02</v>
      </c>
      <c r="U256" s="15">
        <v>1.0149999999999999</v>
      </c>
      <c r="V256" s="15">
        <v>1.014</v>
      </c>
    </row>
    <row r="257" spans="1:22" x14ac:dyDescent="0.25">
      <c r="A257" s="10">
        <v>51159</v>
      </c>
      <c r="B257" s="68" t="s">
        <v>388</v>
      </c>
      <c r="C257" s="55">
        <v>1.0269999999999999</v>
      </c>
      <c r="D257" s="55">
        <v>1.0269999999999999</v>
      </c>
      <c r="E257" s="55">
        <v>1.0269999999999999</v>
      </c>
      <c r="F257" s="55">
        <v>1.0269999999999999</v>
      </c>
      <c r="G257" s="55">
        <v>1.0269999999999999</v>
      </c>
      <c r="H257" s="55">
        <v>1.0269999999999999</v>
      </c>
      <c r="I257" s="55">
        <v>1.0189999999999999</v>
      </c>
      <c r="J257" s="55">
        <v>1.0229999999999999</v>
      </c>
      <c r="K257" s="22">
        <v>1.024</v>
      </c>
      <c r="L257" s="22">
        <v>1.022</v>
      </c>
      <c r="M257" s="15">
        <v>1.0289999999999999</v>
      </c>
      <c r="N257" s="15">
        <v>1.0269999999999999</v>
      </c>
      <c r="O257" s="15">
        <v>1.022</v>
      </c>
      <c r="P257" s="57">
        <v>1.0229999999999999</v>
      </c>
      <c r="Q257" s="65">
        <v>1.02</v>
      </c>
      <c r="R257" s="55">
        <v>1.022</v>
      </c>
      <c r="S257" s="15">
        <v>1.02</v>
      </c>
      <c r="T257" s="15">
        <v>1.02</v>
      </c>
      <c r="U257" s="15">
        <v>1.0149999999999999</v>
      </c>
      <c r="V257" s="15">
        <v>1.014</v>
      </c>
    </row>
    <row r="258" spans="1:22" x14ac:dyDescent="0.25">
      <c r="A258" s="10">
        <v>51160</v>
      </c>
      <c r="B258" s="68" t="s">
        <v>389</v>
      </c>
      <c r="C258" s="55">
        <v>0</v>
      </c>
      <c r="D258" s="55">
        <v>0</v>
      </c>
      <c r="E258" s="55">
        <v>0</v>
      </c>
      <c r="F258" s="55">
        <v>0</v>
      </c>
      <c r="G258" s="55">
        <v>0</v>
      </c>
      <c r="H258" s="55">
        <v>0</v>
      </c>
      <c r="I258" s="55">
        <v>0</v>
      </c>
      <c r="J258" s="55">
        <v>0</v>
      </c>
      <c r="K258" s="22">
        <v>0</v>
      </c>
      <c r="L258" s="22">
        <v>0</v>
      </c>
      <c r="M258" s="15">
        <v>0</v>
      </c>
      <c r="N258" s="15">
        <v>0</v>
      </c>
      <c r="O258" s="15">
        <v>1.022</v>
      </c>
      <c r="P258" s="57">
        <v>1.0229999999999999</v>
      </c>
      <c r="Q258" s="65">
        <v>1.02</v>
      </c>
      <c r="R258" s="55">
        <v>1.022</v>
      </c>
      <c r="S258" s="15">
        <v>1.02</v>
      </c>
      <c r="T258" s="15">
        <v>1.02</v>
      </c>
      <c r="U258" s="15">
        <v>1.0149999999999999</v>
      </c>
      <c r="V258" s="15">
        <v>1.014</v>
      </c>
    </row>
    <row r="259" spans="1:22" x14ac:dyDescent="0.25">
      <c r="A259" s="10">
        <v>52096</v>
      </c>
      <c r="B259" s="68" t="s">
        <v>390</v>
      </c>
      <c r="C259" s="55">
        <v>1</v>
      </c>
      <c r="D259" s="55">
        <v>1</v>
      </c>
      <c r="E259" s="55">
        <v>1</v>
      </c>
      <c r="F259" s="55">
        <v>1</v>
      </c>
      <c r="G259" s="55">
        <v>1</v>
      </c>
      <c r="H259" s="55">
        <v>1</v>
      </c>
      <c r="I259" s="55">
        <v>1</v>
      </c>
      <c r="J259" s="55">
        <v>1</v>
      </c>
      <c r="K259" s="22">
        <v>1</v>
      </c>
      <c r="L259" s="22">
        <v>1</v>
      </c>
      <c r="M259" s="15">
        <v>1</v>
      </c>
      <c r="N259" s="15">
        <v>1</v>
      </c>
      <c r="O259" s="15">
        <v>1</v>
      </c>
      <c r="P259" s="57">
        <v>1</v>
      </c>
      <c r="Q259" s="65">
        <v>1</v>
      </c>
      <c r="R259" s="55">
        <v>1</v>
      </c>
      <c r="S259" s="15">
        <v>1</v>
      </c>
      <c r="T259" s="15">
        <v>1</v>
      </c>
      <c r="U259" s="15">
        <v>1</v>
      </c>
      <c r="V259" s="15">
        <v>1</v>
      </c>
    </row>
    <row r="260" spans="1:22" x14ac:dyDescent="0.25">
      <c r="A260" s="10">
        <v>53111</v>
      </c>
      <c r="B260" s="68" t="s">
        <v>391</v>
      </c>
      <c r="C260" s="55">
        <v>1.0069999999999999</v>
      </c>
      <c r="D260" s="55">
        <v>1.0069999999999999</v>
      </c>
      <c r="E260" s="55">
        <v>1.0069999999999999</v>
      </c>
      <c r="F260" s="55">
        <v>1.0069999999999999</v>
      </c>
      <c r="G260" s="55">
        <v>1.0069999999999999</v>
      </c>
      <c r="H260" s="55">
        <v>1.0069999999999999</v>
      </c>
      <c r="I260" s="55">
        <v>1</v>
      </c>
      <c r="J260" s="55">
        <v>1</v>
      </c>
      <c r="K260" s="22">
        <v>1.0009999999999999</v>
      </c>
      <c r="L260" s="22">
        <v>1</v>
      </c>
      <c r="M260" s="15">
        <v>1.0029999999999999</v>
      </c>
      <c r="N260" s="15">
        <v>1.002</v>
      </c>
      <c r="O260" s="15">
        <v>1.002</v>
      </c>
      <c r="P260" s="57">
        <v>1.0009999999999999</v>
      </c>
      <c r="Q260" s="65">
        <v>1.0029999999999999</v>
      </c>
      <c r="R260" s="55">
        <v>1.002</v>
      </c>
      <c r="S260" s="15">
        <v>1.0009999999999999</v>
      </c>
      <c r="T260" s="15">
        <v>1.002</v>
      </c>
      <c r="U260" s="15">
        <v>1.0049999999999999</v>
      </c>
      <c r="V260" s="15">
        <v>1.006</v>
      </c>
    </row>
    <row r="261" spans="1:22" x14ac:dyDescent="0.25">
      <c r="A261" s="10">
        <v>53112</v>
      </c>
      <c r="B261" s="68" t="s">
        <v>392</v>
      </c>
      <c r="C261" s="55">
        <v>1.0069999999999999</v>
      </c>
      <c r="D261" s="55">
        <v>1.0069999999999999</v>
      </c>
      <c r="E261" s="55">
        <v>1.0069999999999999</v>
      </c>
      <c r="F261" s="55">
        <v>1.0069999999999999</v>
      </c>
      <c r="G261" s="55">
        <v>1.0069999999999999</v>
      </c>
      <c r="H261" s="55">
        <v>1.0069999999999999</v>
      </c>
      <c r="I261" s="55">
        <v>1</v>
      </c>
      <c r="J261" s="55">
        <v>1</v>
      </c>
      <c r="K261" s="22">
        <v>1.0009999999999999</v>
      </c>
      <c r="L261" s="22">
        <v>1</v>
      </c>
      <c r="M261" s="15">
        <v>1.0029999999999999</v>
      </c>
      <c r="N261" s="15">
        <v>1.002</v>
      </c>
      <c r="O261" s="15">
        <v>1.002</v>
      </c>
      <c r="P261" s="57">
        <v>1.0009999999999999</v>
      </c>
      <c r="Q261" s="65">
        <v>1.0029999999999999</v>
      </c>
      <c r="R261" s="55">
        <v>1.002</v>
      </c>
      <c r="S261" s="15">
        <v>1.0009999999999999</v>
      </c>
      <c r="T261" s="15">
        <v>1.002</v>
      </c>
      <c r="U261" s="15">
        <v>1.0049999999999999</v>
      </c>
      <c r="V261" s="15">
        <v>1.006</v>
      </c>
    </row>
    <row r="262" spans="1:22" x14ac:dyDescent="0.25">
      <c r="A262" s="10">
        <v>53113</v>
      </c>
      <c r="B262" s="68" t="s">
        <v>393</v>
      </c>
      <c r="C262" s="55">
        <v>1.0069999999999999</v>
      </c>
      <c r="D262" s="55">
        <v>1.0069999999999999</v>
      </c>
      <c r="E262" s="55">
        <v>1.0069999999999999</v>
      </c>
      <c r="F262" s="55">
        <v>1.0069999999999999</v>
      </c>
      <c r="G262" s="55">
        <v>1.0069999999999999</v>
      </c>
      <c r="H262" s="55">
        <v>1.0069999999999999</v>
      </c>
      <c r="I262" s="55">
        <v>1</v>
      </c>
      <c r="J262" s="55">
        <v>1</v>
      </c>
      <c r="K262" s="22">
        <v>1.0009999999999999</v>
      </c>
      <c r="L262" s="22">
        <v>1</v>
      </c>
      <c r="M262" s="15">
        <v>1.0029999999999999</v>
      </c>
      <c r="N262" s="15">
        <v>1.002</v>
      </c>
      <c r="O262" s="15">
        <v>1.002</v>
      </c>
      <c r="P262" s="57">
        <v>1.0009999999999999</v>
      </c>
      <c r="Q262" s="65">
        <v>1.0029999999999999</v>
      </c>
      <c r="R262" s="55">
        <v>1.002</v>
      </c>
      <c r="S262" s="15">
        <v>1.0009999999999999</v>
      </c>
      <c r="T262" s="15">
        <v>1.002</v>
      </c>
      <c r="U262" s="15">
        <v>1.0049999999999999</v>
      </c>
      <c r="V262" s="15">
        <v>1.006</v>
      </c>
    </row>
    <row r="263" spans="1:22" x14ac:dyDescent="0.25">
      <c r="A263" s="10">
        <v>53114</v>
      </c>
      <c r="B263" s="68" t="s">
        <v>394</v>
      </c>
      <c r="C263" s="55">
        <v>1.0069999999999999</v>
      </c>
      <c r="D263" s="55">
        <v>1.0069999999999999</v>
      </c>
      <c r="E263" s="55">
        <v>1.0069999999999999</v>
      </c>
      <c r="F263" s="55">
        <v>1.0069999999999999</v>
      </c>
      <c r="G263" s="55">
        <v>1.0069999999999999</v>
      </c>
      <c r="H263" s="55">
        <v>1.0069999999999999</v>
      </c>
      <c r="I263" s="55">
        <v>1</v>
      </c>
      <c r="J263" s="55">
        <v>1</v>
      </c>
      <c r="K263" s="22">
        <v>1.0009999999999999</v>
      </c>
      <c r="L263" s="22">
        <v>1</v>
      </c>
      <c r="M263" s="15">
        <v>1.0029999999999999</v>
      </c>
      <c r="N263" s="15">
        <v>1.002</v>
      </c>
      <c r="O263" s="15">
        <v>1.002</v>
      </c>
      <c r="P263" s="57">
        <v>1.0009999999999999</v>
      </c>
      <c r="Q263" s="65">
        <v>1.0029999999999999</v>
      </c>
      <c r="R263" s="55">
        <v>1.002</v>
      </c>
      <c r="S263" s="15">
        <v>1.0009999999999999</v>
      </c>
      <c r="T263" s="15">
        <v>1.002</v>
      </c>
      <c r="U263" s="15">
        <v>1.0049999999999999</v>
      </c>
      <c r="V263" s="15">
        <v>1.006</v>
      </c>
    </row>
    <row r="264" spans="1:22" x14ac:dyDescent="0.25">
      <c r="A264" s="10">
        <v>54037</v>
      </c>
      <c r="B264" s="68" t="s">
        <v>395</v>
      </c>
      <c r="C264" s="55">
        <v>1.0900000000000001</v>
      </c>
      <c r="D264" s="55">
        <v>1.0900000000000001</v>
      </c>
      <c r="E264" s="55">
        <v>1.0900000000000001</v>
      </c>
      <c r="F264" s="55">
        <v>1.0900000000000001</v>
      </c>
      <c r="G264" s="55">
        <v>1.0900000000000001</v>
      </c>
      <c r="H264" s="55">
        <v>1.0900000000000001</v>
      </c>
      <c r="I264" s="55">
        <v>1.0820000000000001</v>
      </c>
      <c r="J264" s="55">
        <v>1.079</v>
      </c>
      <c r="K264" s="22">
        <v>1.079</v>
      </c>
      <c r="L264" s="22">
        <v>1.08</v>
      </c>
      <c r="M264" s="15">
        <v>1.0840000000000001</v>
      </c>
      <c r="N264" s="15">
        <v>1.081</v>
      </c>
      <c r="O264" s="15">
        <v>1.0840000000000001</v>
      </c>
      <c r="P264" s="57">
        <v>1.081</v>
      </c>
      <c r="Q264" s="65">
        <v>1.0780000000000001</v>
      </c>
      <c r="R264" s="55">
        <v>1.0780000000000001</v>
      </c>
      <c r="S264" s="15">
        <v>1.08</v>
      </c>
      <c r="T264" s="15">
        <v>1.0780000000000001</v>
      </c>
      <c r="U264" s="15">
        <v>1.0760000000000001</v>
      </c>
      <c r="V264" s="15">
        <v>1.075</v>
      </c>
    </row>
    <row r="265" spans="1:22" x14ac:dyDescent="0.25">
      <c r="A265" s="10">
        <v>54039</v>
      </c>
      <c r="B265" s="68" t="s">
        <v>396</v>
      </c>
      <c r="C265" s="55">
        <v>1.0900000000000001</v>
      </c>
      <c r="D265" s="55">
        <v>1.0900000000000001</v>
      </c>
      <c r="E265" s="55">
        <v>1.0900000000000001</v>
      </c>
      <c r="F265" s="55">
        <v>1.0900000000000001</v>
      </c>
      <c r="G265" s="55">
        <v>1.0900000000000001</v>
      </c>
      <c r="H265" s="55">
        <v>1.0900000000000001</v>
      </c>
      <c r="I265" s="55">
        <v>1.0820000000000001</v>
      </c>
      <c r="J265" s="55">
        <v>1.079</v>
      </c>
      <c r="K265" s="22">
        <v>1.079</v>
      </c>
      <c r="L265" s="22">
        <v>1.08</v>
      </c>
      <c r="M265" s="15">
        <v>1.0840000000000001</v>
      </c>
      <c r="N265" s="15">
        <v>1.081</v>
      </c>
      <c r="O265" s="15">
        <v>1.0840000000000001</v>
      </c>
      <c r="P265" s="57">
        <v>1.081</v>
      </c>
      <c r="Q265" s="65">
        <v>1.0780000000000001</v>
      </c>
      <c r="R265" s="55">
        <v>1.0780000000000001</v>
      </c>
      <c r="S265" s="15">
        <v>1.08</v>
      </c>
      <c r="T265" s="15">
        <v>1.0780000000000001</v>
      </c>
      <c r="U265" s="15">
        <v>1.0760000000000001</v>
      </c>
      <c r="V265" s="15">
        <v>1.075</v>
      </c>
    </row>
    <row r="266" spans="1:22" x14ac:dyDescent="0.25">
      <c r="A266" s="10">
        <v>54041</v>
      </c>
      <c r="B266" s="68" t="s">
        <v>397</v>
      </c>
      <c r="C266" s="55">
        <v>1.0900000000000001</v>
      </c>
      <c r="D266" s="55">
        <v>1.0900000000000001</v>
      </c>
      <c r="E266" s="55">
        <v>1.0900000000000001</v>
      </c>
      <c r="F266" s="55">
        <v>1.0900000000000001</v>
      </c>
      <c r="G266" s="55">
        <v>1.0900000000000001</v>
      </c>
      <c r="H266" s="55">
        <v>1.0900000000000001</v>
      </c>
      <c r="I266" s="55">
        <v>1.0820000000000001</v>
      </c>
      <c r="J266" s="55">
        <v>1.079</v>
      </c>
      <c r="K266" s="22">
        <v>1.079</v>
      </c>
      <c r="L266" s="22">
        <v>1.08</v>
      </c>
      <c r="M266" s="15">
        <v>1.0840000000000001</v>
      </c>
      <c r="N266" s="15">
        <v>1.081</v>
      </c>
      <c r="O266" s="15">
        <v>1.0840000000000001</v>
      </c>
      <c r="P266" s="57">
        <v>1.081</v>
      </c>
      <c r="Q266" s="65">
        <v>1.0780000000000001</v>
      </c>
      <c r="R266" s="55">
        <v>1.0780000000000001</v>
      </c>
      <c r="S266" s="15">
        <v>1.08</v>
      </c>
      <c r="T266" s="15">
        <v>1.0780000000000001</v>
      </c>
      <c r="U266" s="15">
        <v>1.0760000000000001</v>
      </c>
      <c r="V266" s="15">
        <v>1.075</v>
      </c>
    </row>
    <row r="267" spans="1:22" x14ac:dyDescent="0.25">
      <c r="A267" s="10">
        <v>54042</v>
      </c>
      <c r="B267" s="68" t="s">
        <v>398</v>
      </c>
      <c r="C267" s="55">
        <v>1.0900000000000001</v>
      </c>
      <c r="D267" s="55">
        <v>1.0900000000000001</v>
      </c>
      <c r="E267" s="55">
        <v>1.0900000000000001</v>
      </c>
      <c r="F267" s="55">
        <v>1.0900000000000001</v>
      </c>
      <c r="G267" s="55">
        <v>1.0900000000000001</v>
      </c>
      <c r="H267" s="55">
        <v>1.0900000000000001</v>
      </c>
      <c r="I267" s="55">
        <v>1.0820000000000001</v>
      </c>
      <c r="J267" s="55">
        <v>1.079</v>
      </c>
      <c r="K267" s="22">
        <v>1.079</v>
      </c>
      <c r="L267" s="22">
        <v>1.08</v>
      </c>
      <c r="M267" s="15">
        <v>1.0840000000000001</v>
      </c>
      <c r="N267" s="15">
        <v>1.081</v>
      </c>
      <c r="O267" s="15">
        <v>1.0840000000000001</v>
      </c>
      <c r="P267" s="57">
        <v>1.081</v>
      </c>
      <c r="Q267" s="65">
        <v>1.0780000000000001</v>
      </c>
      <c r="R267" s="55">
        <v>1.0780000000000001</v>
      </c>
      <c r="S267" s="15">
        <v>1.08</v>
      </c>
      <c r="T267" s="15">
        <v>1.0780000000000001</v>
      </c>
      <c r="U267" s="15">
        <v>1.0760000000000001</v>
      </c>
      <c r="V267" s="15">
        <v>1.075</v>
      </c>
    </row>
    <row r="268" spans="1:22" x14ac:dyDescent="0.25">
      <c r="A268" s="10">
        <v>54043</v>
      </c>
      <c r="B268" s="68" t="s">
        <v>399</v>
      </c>
      <c r="C268" s="55">
        <v>1.0900000000000001</v>
      </c>
      <c r="D268" s="55">
        <v>1.0900000000000001</v>
      </c>
      <c r="E268" s="55">
        <v>1.0900000000000001</v>
      </c>
      <c r="F268" s="55">
        <v>1.0900000000000001</v>
      </c>
      <c r="G268" s="55">
        <v>1.0900000000000001</v>
      </c>
      <c r="H268" s="55">
        <v>1.0900000000000001</v>
      </c>
      <c r="I268" s="55">
        <v>1.0820000000000001</v>
      </c>
      <c r="J268" s="55">
        <v>1.079</v>
      </c>
      <c r="K268" s="22">
        <v>1.079</v>
      </c>
      <c r="L268" s="22">
        <v>1.08</v>
      </c>
      <c r="M268" s="15">
        <v>1.0840000000000001</v>
      </c>
      <c r="N268" s="15">
        <v>1.081</v>
      </c>
      <c r="O268" s="15">
        <v>1.0840000000000001</v>
      </c>
      <c r="P268" s="57">
        <v>1.081</v>
      </c>
      <c r="Q268" s="65">
        <v>1.0780000000000001</v>
      </c>
      <c r="R268" s="55">
        <v>1.0780000000000001</v>
      </c>
      <c r="S268" s="15">
        <v>1.08</v>
      </c>
      <c r="T268" s="15">
        <v>1.0780000000000001</v>
      </c>
      <c r="U268" s="15">
        <v>1.0760000000000001</v>
      </c>
      <c r="V268" s="15">
        <v>1.075</v>
      </c>
    </row>
    <row r="269" spans="1:22" x14ac:dyDescent="0.25">
      <c r="A269" s="10">
        <v>54045</v>
      </c>
      <c r="B269" s="68" t="s">
        <v>400</v>
      </c>
      <c r="C269" s="55">
        <v>1.0900000000000001</v>
      </c>
      <c r="D269" s="55">
        <v>1.0900000000000001</v>
      </c>
      <c r="E269" s="55">
        <v>1.0900000000000001</v>
      </c>
      <c r="F269" s="55">
        <v>1.0900000000000001</v>
      </c>
      <c r="G269" s="55">
        <v>1.0900000000000001</v>
      </c>
      <c r="H269" s="55">
        <v>1.0900000000000001</v>
      </c>
      <c r="I269" s="55">
        <v>1.0820000000000001</v>
      </c>
      <c r="J269" s="55">
        <v>1.079</v>
      </c>
      <c r="K269" s="22">
        <v>1.079</v>
      </c>
      <c r="L269" s="22">
        <v>1.08</v>
      </c>
      <c r="M269" s="15">
        <v>1.0840000000000001</v>
      </c>
      <c r="N269" s="15">
        <v>1.081</v>
      </c>
      <c r="O269" s="15">
        <v>1.0840000000000001</v>
      </c>
      <c r="P269" s="57">
        <v>1.081</v>
      </c>
      <c r="Q269" s="65">
        <v>1.0780000000000001</v>
      </c>
      <c r="R269" s="55">
        <v>1.0780000000000001</v>
      </c>
      <c r="S269" s="15">
        <v>1.08</v>
      </c>
      <c r="T269" s="15">
        <v>1.0780000000000001</v>
      </c>
      <c r="U269" s="15">
        <v>1.0760000000000001</v>
      </c>
      <c r="V269" s="15">
        <v>1.075</v>
      </c>
    </row>
    <row r="270" spans="1:22" x14ac:dyDescent="0.25">
      <c r="A270" s="10">
        <v>55104</v>
      </c>
      <c r="B270" s="68" t="s">
        <v>401</v>
      </c>
      <c r="C270" s="55">
        <v>1</v>
      </c>
      <c r="D270" s="55">
        <v>1</v>
      </c>
      <c r="E270" s="55">
        <v>1</v>
      </c>
      <c r="F270" s="55">
        <v>1</v>
      </c>
      <c r="G270" s="55">
        <v>1</v>
      </c>
      <c r="H270" s="55">
        <v>1</v>
      </c>
      <c r="I270" s="55">
        <v>1.004</v>
      </c>
      <c r="J270" s="55">
        <v>1.0049999999999999</v>
      </c>
      <c r="K270" s="22">
        <v>1.004</v>
      </c>
      <c r="L270" s="22">
        <v>1.004</v>
      </c>
      <c r="M270" s="15">
        <v>1.0049999999999999</v>
      </c>
      <c r="N270" s="15">
        <v>1.006</v>
      </c>
      <c r="O270" s="15">
        <v>1.004</v>
      </c>
      <c r="P270" s="57">
        <v>1.006</v>
      </c>
      <c r="Q270" s="65">
        <v>1.012</v>
      </c>
      <c r="R270" s="55">
        <v>1.0109999999999999</v>
      </c>
      <c r="S270" s="15">
        <v>1.008</v>
      </c>
      <c r="T270" s="15">
        <v>1.0009999999999999</v>
      </c>
      <c r="U270" s="15">
        <v>1.002</v>
      </c>
      <c r="V270" s="15">
        <v>1.004</v>
      </c>
    </row>
    <row r="271" spans="1:22" x14ac:dyDescent="0.25">
      <c r="A271" s="10">
        <v>55105</v>
      </c>
      <c r="B271" s="68" t="s">
        <v>402</v>
      </c>
      <c r="C271" s="55">
        <v>1</v>
      </c>
      <c r="D271" s="55">
        <v>1</v>
      </c>
      <c r="E271" s="55">
        <v>1</v>
      </c>
      <c r="F271" s="55">
        <v>1</v>
      </c>
      <c r="G271" s="55">
        <v>1</v>
      </c>
      <c r="H271" s="55">
        <v>1</v>
      </c>
      <c r="I271" s="55">
        <v>1.004</v>
      </c>
      <c r="J271" s="55">
        <v>1.0049999999999999</v>
      </c>
      <c r="K271" s="22">
        <v>1.004</v>
      </c>
      <c r="L271" s="22">
        <v>1.004</v>
      </c>
      <c r="M271" s="15">
        <v>1.0049999999999999</v>
      </c>
      <c r="N271" s="15">
        <v>1.006</v>
      </c>
      <c r="O271" s="15">
        <v>1.004</v>
      </c>
      <c r="P271" s="57">
        <v>1.006</v>
      </c>
      <c r="Q271" s="65">
        <v>1.012</v>
      </c>
      <c r="R271" s="55">
        <v>1.0109999999999999</v>
      </c>
      <c r="S271" s="15">
        <v>1.008</v>
      </c>
      <c r="T271" s="15">
        <v>1.0009999999999999</v>
      </c>
      <c r="U271" s="15">
        <v>1.002</v>
      </c>
      <c r="V271" s="15">
        <v>1.004</v>
      </c>
    </row>
    <row r="272" spans="1:22" x14ac:dyDescent="0.25">
      <c r="A272" s="10">
        <v>55106</v>
      </c>
      <c r="B272" s="68" t="s">
        <v>403</v>
      </c>
      <c r="C272" s="55">
        <v>1</v>
      </c>
      <c r="D272" s="55">
        <v>1</v>
      </c>
      <c r="E272" s="55">
        <v>1</v>
      </c>
      <c r="F272" s="55">
        <v>1</v>
      </c>
      <c r="G272" s="55">
        <v>1</v>
      </c>
      <c r="H272" s="55">
        <v>1</v>
      </c>
      <c r="I272" s="55">
        <v>1.004</v>
      </c>
      <c r="J272" s="55">
        <v>1.0049999999999999</v>
      </c>
      <c r="K272" s="22">
        <v>1.004</v>
      </c>
      <c r="L272" s="22">
        <v>1.004</v>
      </c>
      <c r="M272" s="15">
        <v>1.0049999999999999</v>
      </c>
      <c r="N272" s="15">
        <v>1.006</v>
      </c>
      <c r="O272" s="15">
        <v>1.004</v>
      </c>
      <c r="P272" s="57">
        <v>1.006</v>
      </c>
      <c r="Q272" s="65">
        <v>1.012</v>
      </c>
      <c r="R272" s="55">
        <v>1.0109999999999999</v>
      </c>
      <c r="S272" s="15">
        <v>1.008</v>
      </c>
      <c r="T272" s="15">
        <v>1.0009999999999999</v>
      </c>
      <c r="U272" s="15">
        <v>1.002</v>
      </c>
      <c r="V272" s="15">
        <v>1.004</v>
      </c>
    </row>
    <row r="273" spans="1:22" x14ac:dyDescent="0.25">
      <c r="A273" s="10">
        <v>55108</v>
      </c>
      <c r="B273" s="68" t="s">
        <v>404</v>
      </c>
      <c r="C273" s="55">
        <v>1</v>
      </c>
      <c r="D273" s="55">
        <v>1</v>
      </c>
      <c r="E273" s="55">
        <v>1</v>
      </c>
      <c r="F273" s="55">
        <v>1</v>
      </c>
      <c r="G273" s="55">
        <v>1</v>
      </c>
      <c r="H273" s="55">
        <v>1</v>
      </c>
      <c r="I273" s="55">
        <v>1.004</v>
      </c>
      <c r="J273" s="55">
        <v>1.0049999999999999</v>
      </c>
      <c r="K273" s="22">
        <v>1.004</v>
      </c>
      <c r="L273" s="22">
        <v>1.004</v>
      </c>
      <c r="M273" s="15">
        <v>1.0049999999999999</v>
      </c>
      <c r="N273" s="15">
        <v>1.006</v>
      </c>
      <c r="O273" s="15">
        <v>1.004</v>
      </c>
      <c r="P273" s="57">
        <v>1.006</v>
      </c>
      <c r="Q273" s="65">
        <v>1.012</v>
      </c>
      <c r="R273" s="55">
        <v>1.0109999999999999</v>
      </c>
      <c r="S273" s="15">
        <v>1.008</v>
      </c>
      <c r="T273" s="15">
        <v>1.0009999999999999</v>
      </c>
      <c r="U273" s="15">
        <v>1.002</v>
      </c>
      <c r="V273" s="15">
        <v>1.004</v>
      </c>
    </row>
    <row r="274" spans="1:22" x14ac:dyDescent="0.25">
      <c r="A274" s="10">
        <v>55110</v>
      </c>
      <c r="B274" s="68" t="s">
        <v>405</v>
      </c>
      <c r="C274" s="55">
        <v>1</v>
      </c>
      <c r="D274" s="55">
        <v>1</v>
      </c>
      <c r="E274" s="55">
        <v>1</v>
      </c>
      <c r="F274" s="55">
        <v>1</v>
      </c>
      <c r="G274" s="55">
        <v>1</v>
      </c>
      <c r="H274" s="55">
        <v>1</v>
      </c>
      <c r="I274" s="55">
        <v>1.004</v>
      </c>
      <c r="J274" s="55">
        <v>1.0049999999999999</v>
      </c>
      <c r="K274" s="22">
        <v>1.004</v>
      </c>
      <c r="L274" s="22">
        <v>1.004</v>
      </c>
      <c r="M274" s="15">
        <v>1.0049999999999999</v>
      </c>
      <c r="N274" s="15">
        <v>1.006</v>
      </c>
      <c r="O274" s="15">
        <v>1.004</v>
      </c>
      <c r="P274" s="57">
        <v>1.006</v>
      </c>
      <c r="Q274" s="65">
        <v>1.012</v>
      </c>
      <c r="R274" s="55">
        <v>1.0109999999999999</v>
      </c>
      <c r="S274" s="15">
        <v>1.008</v>
      </c>
      <c r="T274" s="15">
        <v>1.0009999999999999</v>
      </c>
      <c r="U274" s="15">
        <v>1.002</v>
      </c>
      <c r="V274" s="15">
        <v>1.004</v>
      </c>
    </row>
    <row r="275" spans="1:22" x14ac:dyDescent="0.25">
      <c r="A275" s="10">
        <v>55111</v>
      </c>
      <c r="B275" s="68" t="s">
        <v>406</v>
      </c>
      <c r="C275" s="55">
        <v>1</v>
      </c>
      <c r="D275" s="55">
        <v>1</v>
      </c>
      <c r="E275" s="55">
        <v>1</v>
      </c>
      <c r="F275" s="55">
        <v>1</v>
      </c>
      <c r="G275" s="55">
        <v>1</v>
      </c>
      <c r="H275" s="55">
        <v>1</v>
      </c>
      <c r="I275" s="55">
        <v>1.004</v>
      </c>
      <c r="J275" s="55">
        <v>1.0049999999999999</v>
      </c>
      <c r="K275" s="22">
        <v>1.004</v>
      </c>
      <c r="L275" s="22">
        <v>1.004</v>
      </c>
      <c r="M275" s="15">
        <v>1.0049999999999999</v>
      </c>
      <c r="N275" s="15">
        <v>1.006</v>
      </c>
      <c r="O275" s="15">
        <v>1.004</v>
      </c>
      <c r="P275" s="57">
        <v>1.006</v>
      </c>
      <c r="Q275" s="65">
        <v>1.012</v>
      </c>
      <c r="R275" s="55">
        <v>1.0109999999999999</v>
      </c>
      <c r="S275" s="15">
        <v>1.008</v>
      </c>
      <c r="T275" s="15">
        <v>1.0009999999999999</v>
      </c>
      <c r="U275" s="15">
        <v>1.002</v>
      </c>
      <c r="V275" s="15">
        <v>1.004</v>
      </c>
    </row>
    <row r="276" spans="1:22" x14ac:dyDescent="0.25">
      <c r="A276" s="10">
        <v>56015</v>
      </c>
      <c r="B276" s="68" t="s">
        <v>407</v>
      </c>
      <c r="C276" s="55">
        <v>1</v>
      </c>
      <c r="D276" s="55">
        <v>1</v>
      </c>
      <c r="E276" s="55">
        <v>1</v>
      </c>
      <c r="F276" s="55">
        <v>1</v>
      </c>
      <c r="G276" s="55">
        <v>1</v>
      </c>
      <c r="H276" s="55">
        <v>1</v>
      </c>
      <c r="I276" s="55">
        <v>1</v>
      </c>
      <c r="J276" s="55">
        <v>1</v>
      </c>
      <c r="K276" s="22">
        <v>1</v>
      </c>
      <c r="L276" s="22">
        <v>1</v>
      </c>
      <c r="M276" s="15">
        <v>1</v>
      </c>
      <c r="N276" s="15">
        <v>1</v>
      </c>
      <c r="O276" s="15">
        <v>1</v>
      </c>
      <c r="P276" s="57">
        <v>1</v>
      </c>
      <c r="Q276" s="65">
        <v>1</v>
      </c>
      <c r="R276" s="55">
        <v>1</v>
      </c>
      <c r="S276" s="15">
        <v>1</v>
      </c>
      <c r="T276" s="15">
        <v>1</v>
      </c>
      <c r="U276" s="15">
        <v>1</v>
      </c>
      <c r="V276" s="15">
        <v>1</v>
      </c>
    </row>
    <row r="277" spans="1:22" x14ac:dyDescent="0.25">
      <c r="A277" s="10">
        <v>56017</v>
      </c>
      <c r="B277" s="68" t="s">
        <v>408</v>
      </c>
      <c r="C277" s="55">
        <v>1</v>
      </c>
      <c r="D277" s="55">
        <v>1</v>
      </c>
      <c r="E277" s="55">
        <v>1</v>
      </c>
      <c r="F277" s="55">
        <v>1</v>
      </c>
      <c r="G277" s="55">
        <v>1</v>
      </c>
      <c r="H277" s="55">
        <v>1</v>
      </c>
      <c r="I277" s="55">
        <v>1</v>
      </c>
      <c r="J277" s="55">
        <v>1</v>
      </c>
      <c r="K277" s="22">
        <v>1</v>
      </c>
      <c r="L277" s="22">
        <v>1</v>
      </c>
      <c r="M277" s="15">
        <v>1</v>
      </c>
      <c r="N277" s="15">
        <v>1</v>
      </c>
      <c r="O277" s="15">
        <v>1</v>
      </c>
      <c r="P277" s="57">
        <v>1</v>
      </c>
      <c r="Q277" s="65">
        <v>1</v>
      </c>
      <c r="R277" s="55">
        <v>1</v>
      </c>
      <c r="S277" s="15">
        <v>1</v>
      </c>
      <c r="T277" s="15">
        <v>1</v>
      </c>
      <c r="U277" s="15">
        <v>1</v>
      </c>
      <c r="V277" s="15">
        <v>1</v>
      </c>
    </row>
    <row r="278" spans="1:22" x14ac:dyDescent="0.25">
      <c r="A278" s="10">
        <v>57001</v>
      </c>
      <c r="B278" s="68" t="s">
        <v>409</v>
      </c>
      <c r="C278" s="55">
        <v>1.1040000000000001</v>
      </c>
      <c r="D278" s="55">
        <v>1.1040000000000001</v>
      </c>
      <c r="E278" s="55">
        <v>1.1040000000000001</v>
      </c>
      <c r="F278" s="55">
        <v>1.1040000000000001</v>
      </c>
      <c r="G278" s="55">
        <v>1.1040000000000001</v>
      </c>
      <c r="H278" s="55">
        <v>1.1040000000000001</v>
      </c>
      <c r="I278" s="55">
        <v>1.0920000000000001</v>
      </c>
      <c r="J278" s="55">
        <v>1.089</v>
      </c>
      <c r="K278" s="22">
        <v>1.091</v>
      </c>
      <c r="L278" s="22">
        <v>1.0920000000000001</v>
      </c>
      <c r="M278" s="15">
        <v>1.095</v>
      </c>
      <c r="N278" s="15">
        <v>1.0940000000000001</v>
      </c>
      <c r="O278" s="15">
        <v>1.095</v>
      </c>
      <c r="P278" s="57">
        <v>1.0920000000000001</v>
      </c>
      <c r="Q278" s="65">
        <v>1.089</v>
      </c>
      <c r="R278" s="55">
        <v>1.0920000000000001</v>
      </c>
      <c r="S278" s="15">
        <v>1.093</v>
      </c>
      <c r="T278" s="15">
        <v>1.0920000000000001</v>
      </c>
      <c r="U278" s="15">
        <v>1.0880000000000001</v>
      </c>
      <c r="V278" s="15">
        <v>1.0880000000000001</v>
      </c>
    </row>
    <row r="279" spans="1:22" x14ac:dyDescent="0.25">
      <c r="A279" s="10">
        <v>57002</v>
      </c>
      <c r="B279" s="68" t="s">
        <v>410</v>
      </c>
      <c r="C279" s="55">
        <v>1.1040000000000001</v>
      </c>
      <c r="D279" s="55">
        <v>1.1040000000000001</v>
      </c>
      <c r="E279" s="55">
        <v>1.1040000000000001</v>
      </c>
      <c r="F279" s="55">
        <v>1.1040000000000001</v>
      </c>
      <c r="G279" s="55">
        <v>1.1040000000000001</v>
      </c>
      <c r="H279" s="55">
        <v>1.1040000000000001</v>
      </c>
      <c r="I279" s="55">
        <v>1.0920000000000001</v>
      </c>
      <c r="J279" s="55">
        <v>1.089</v>
      </c>
      <c r="K279" s="22">
        <v>1.091</v>
      </c>
      <c r="L279" s="22">
        <v>1.0920000000000001</v>
      </c>
      <c r="M279" s="15">
        <v>1.095</v>
      </c>
      <c r="N279" s="15">
        <v>1.0940000000000001</v>
      </c>
      <c r="O279" s="15">
        <v>1.095</v>
      </c>
      <c r="P279" s="57">
        <v>1.0920000000000001</v>
      </c>
      <c r="Q279" s="65">
        <v>1.089</v>
      </c>
      <c r="R279" s="55">
        <v>1.0920000000000001</v>
      </c>
      <c r="S279" s="15">
        <v>1.093</v>
      </c>
      <c r="T279" s="15">
        <v>1.0920000000000001</v>
      </c>
      <c r="U279" s="15">
        <v>1.0880000000000001</v>
      </c>
      <c r="V279" s="15">
        <v>1.0880000000000001</v>
      </c>
    </row>
    <row r="280" spans="1:22" x14ac:dyDescent="0.25">
      <c r="A280" s="10">
        <v>57003</v>
      </c>
      <c r="B280" s="68" t="s">
        <v>411</v>
      </c>
      <c r="C280" s="55">
        <v>1.1040000000000001</v>
      </c>
      <c r="D280" s="55">
        <v>1.1040000000000001</v>
      </c>
      <c r="E280" s="55">
        <v>1.1040000000000001</v>
      </c>
      <c r="F280" s="55">
        <v>1.1040000000000001</v>
      </c>
      <c r="G280" s="55">
        <v>1.1040000000000001</v>
      </c>
      <c r="H280" s="55">
        <v>1.1040000000000001</v>
      </c>
      <c r="I280" s="55">
        <v>1.0920000000000001</v>
      </c>
      <c r="J280" s="55">
        <v>1.089</v>
      </c>
      <c r="K280" s="22">
        <v>1.091</v>
      </c>
      <c r="L280" s="22">
        <v>1.0920000000000001</v>
      </c>
      <c r="M280" s="15">
        <v>1.095</v>
      </c>
      <c r="N280" s="15">
        <v>1.0940000000000001</v>
      </c>
      <c r="O280" s="15">
        <v>1.095</v>
      </c>
      <c r="P280" s="57">
        <v>1.0920000000000001</v>
      </c>
      <c r="Q280" s="65">
        <v>1.089</v>
      </c>
      <c r="R280" s="55">
        <v>1.0920000000000001</v>
      </c>
      <c r="S280" s="15">
        <v>1.093</v>
      </c>
      <c r="T280" s="15">
        <v>1.0920000000000001</v>
      </c>
      <c r="U280" s="15">
        <v>1.0880000000000001</v>
      </c>
      <c r="V280" s="15">
        <v>1.0880000000000001</v>
      </c>
    </row>
    <row r="281" spans="1:22" x14ac:dyDescent="0.25">
      <c r="A281" s="10">
        <v>57004</v>
      </c>
      <c r="B281" s="68" t="s">
        <v>412</v>
      </c>
      <c r="C281" s="55">
        <v>1.1040000000000001</v>
      </c>
      <c r="D281" s="55">
        <v>1.1040000000000001</v>
      </c>
      <c r="E281" s="55">
        <v>1.1040000000000001</v>
      </c>
      <c r="F281" s="55">
        <v>1.1040000000000001</v>
      </c>
      <c r="G281" s="55">
        <v>1.1040000000000001</v>
      </c>
      <c r="H281" s="55">
        <v>1.1040000000000001</v>
      </c>
      <c r="I281" s="55">
        <v>1.0920000000000001</v>
      </c>
      <c r="J281" s="55">
        <v>1.089</v>
      </c>
      <c r="K281" s="22">
        <v>1.091</v>
      </c>
      <c r="L281" s="22">
        <v>1.0920000000000001</v>
      </c>
      <c r="M281" s="15">
        <v>1.095</v>
      </c>
      <c r="N281" s="15">
        <v>1.0940000000000001</v>
      </c>
      <c r="O281" s="15">
        <v>1.095</v>
      </c>
      <c r="P281" s="57">
        <v>1.0920000000000001</v>
      </c>
      <c r="Q281" s="65">
        <v>1.089</v>
      </c>
      <c r="R281" s="55">
        <v>1.0920000000000001</v>
      </c>
      <c r="S281" s="15">
        <v>1.093</v>
      </c>
      <c r="T281" s="15">
        <v>1.0920000000000001</v>
      </c>
      <c r="U281" s="15">
        <v>1.0880000000000001</v>
      </c>
      <c r="V281" s="15">
        <v>1.0880000000000001</v>
      </c>
    </row>
    <row r="282" spans="1:22" x14ac:dyDescent="0.25">
      <c r="A282" s="10">
        <v>58106</v>
      </c>
      <c r="B282" s="68" t="s">
        <v>413</v>
      </c>
      <c r="C282" s="55">
        <v>1.012</v>
      </c>
      <c r="D282" s="55">
        <v>1.012</v>
      </c>
      <c r="E282" s="55">
        <v>1.012</v>
      </c>
      <c r="F282" s="55">
        <v>1.012</v>
      </c>
      <c r="G282" s="55">
        <v>1.012</v>
      </c>
      <c r="H282" s="55">
        <v>1.012</v>
      </c>
      <c r="I282" s="55">
        <v>1.014</v>
      </c>
      <c r="J282" s="55">
        <v>1.018</v>
      </c>
      <c r="K282" s="22">
        <v>1.016</v>
      </c>
      <c r="L282" s="22">
        <v>1.0169999999999999</v>
      </c>
      <c r="M282" s="15">
        <v>1.018</v>
      </c>
      <c r="N282" s="15">
        <v>1.018</v>
      </c>
      <c r="O282" s="15">
        <v>1.016</v>
      </c>
      <c r="P282" s="57">
        <v>1.0149999999999999</v>
      </c>
      <c r="Q282" s="65">
        <v>1.0089999999999999</v>
      </c>
      <c r="R282" s="55">
        <v>1.006</v>
      </c>
      <c r="S282" s="15">
        <v>1.0049999999999999</v>
      </c>
      <c r="T282" s="15">
        <v>1.004</v>
      </c>
      <c r="U282" s="15">
        <v>1.0009999999999999</v>
      </c>
      <c r="V282" s="15">
        <v>1</v>
      </c>
    </row>
    <row r="283" spans="1:22" x14ac:dyDescent="0.25">
      <c r="A283" s="10">
        <v>58107</v>
      </c>
      <c r="B283" s="68" t="s">
        <v>414</v>
      </c>
      <c r="C283" s="55">
        <v>1.012</v>
      </c>
      <c r="D283" s="55">
        <v>1.012</v>
      </c>
      <c r="E283" s="55">
        <v>1.012</v>
      </c>
      <c r="F283" s="55">
        <v>1.012</v>
      </c>
      <c r="G283" s="55">
        <v>1.012</v>
      </c>
      <c r="H283" s="55">
        <v>1.012</v>
      </c>
      <c r="I283" s="55">
        <v>1.014</v>
      </c>
      <c r="J283" s="55">
        <v>1.018</v>
      </c>
      <c r="K283" s="22">
        <v>1.016</v>
      </c>
      <c r="L283" s="22">
        <v>1.0169999999999999</v>
      </c>
      <c r="M283" s="15">
        <v>1.018</v>
      </c>
      <c r="N283" s="15">
        <v>1.018</v>
      </c>
      <c r="O283" s="15">
        <v>1.016</v>
      </c>
      <c r="P283" s="57">
        <v>1.0149999999999999</v>
      </c>
      <c r="Q283" s="65">
        <v>1.0089999999999999</v>
      </c>
      <c r="R283" s="55">
        <v>1.006</v>
      </c>
      <c r="S283" s="15">
        <v>1.0049999999999999</v>
      </c>
      <c r="T283" s="15">
        <v>1.004</v>
      </c>
      <c r="U283" s="15">
        <v>1.0009999999999999</v>
      </c>
      <c r="V283" s="15">
        <v>1</v>
      </c>
    </row>
    <row r="284" spans="1:22" x14ac:dyDescent="0.25">
      <c r="A284" s="10">
        <v>58108</v>
      </c>
      <c r="B284" s="68" t="s">
        <v>415</v>
      </c>
      <c r="C284" s="55">
        <v>1.012</v>
      </c>
      <c r="D284" s="55">
        <v>1.012</v>
      </c>
      <c r="E284" s="55">
        <v>1.012</v>
      </c>
      <c r="F284" s="55">
        <v>1.012</v>
      </c>
      <c r="G284" s="55">
        <v>1.012</v>
      </c>
      <c r="H284" s="55">
        <v>1.012</v>
      </c>
      <c r="I284" s="55">
        <v>1.014</v>
      </c>
      <c r="J284" s="55">
        <v>1.018</v>
      </c>
      <c r="K284" s="22">
        <v>1.016</v>
      </c>
      <c r="L284" s="22">
        <v>1.0169999999999999</v>
      </c>
      <c r="M284" s="15">
        <v>1.018</v>
      </c>
      <c r="N284" s="15">
        <v>1.018</v>
      </c>
      <c r="O284" s="15">
        <v>1.016</v>
      </c>
      <c r="P284" s="57">
        <v>1.0149999999999999</v>
      </c>
      <c r="Q284" s="65">
        <v>1.0089999999999999</v>
      </c>
      <c r="R284" s="55">
        <v>1.006</v>
      </c>
      <c r="S284" s="15">
        <v>1.0049999999999999</v>
      </c>
      <c r="T284" s="15">
        <v>1.004</v>
      </c>
      <c r="U284" s="15">
        <v>1.0009999999999999</v>
      </c>
      <c r="V284" s="15">
        <v>1</v>
      </c>
    </row>
    <row r="285" spans="1:22" x14ac:dyDescent="0.25">
      <c r="A285" s="10">
        <v>58109</v>
      </c>
      <c r="B285" s="68" t="s">
        <v>416</v>
      </c>
      <c r="C285" s="55">
        <v>1.012</v>
      </c>
      <c r="D285" s="55">
        <v>1.012</v>
      </c>
      <c r="E285" s="55">
        <v>1.012</v>
      </c>
      <c r="F285" s="55">
        <v>1.012</v>
      </c>
      <c r="G285" s="55">
        <v>1.012</v>
      </c>
      <c r="H285" s="55">
        <v>1.012</v>
      </c>
      <c r="I285" s="55">
        <v>1.014</v>
      </c>
      <c r="J285" s="55">
        <v>1.018</v>
      </c>
      <c r="K285" s="22">
        <v>1.016</v>
      </c>
      <c r="L285" s="22">
        <v>1.0169999999999999</v>
      </c>
      <c r="M285" s="15">
        <v>1.018</v>
      </c>
      <c r="N285" s="15">
        <v>1.018</v>
      </c>
      <c r="O285" s="15">
        <v>1.016</v>
      </c>
      <c r="P285" s="57">
        <v>1.0149999999999999</v>
      </c>
      <c r="Q285" s="65">
        <v>1.0089999999999999</v>
      </c>
      <c r="R285" s="55">
        <v>1.006</v>
      </c>
      <c r="S285" s="15">
        <v>1.0049999999999999</v>
      </c>
      <c r="T285" s="15">
        <v>1.004</v>
      </c>
      <c r="U285" s="15">
        <v>1.0009999999999999</v>
      </c>
      <c r="V285" s="15">
        <v>1</v>
      </c>
    </row>
    <row r="286" spans="1:22" x14ac:dyDescent="0.25">
      <c r="A286" s="10">
        <v>58112</v>
      </c>
      <c r="B286" s="68" t="s">
        <v>417</v>
      </c>
      <c r="C286" s="55">
        <v>1.012</v>
      </c>
      <c r="D286" s="55">
        <v>1.012</v>
      </c>
      <c r="E286" s="55">
        <v>1.012</v>
      </c>
      <c r="F286" s="55">
        <v>1.012</v>
      </c>
      <c r="G286" s="55">
        <v>1.012</v>
      </c>
      <c r="H286" s="55">
        <v>1.012</v>
      </c>
      <c r="I286" s="55">
        <v>1.014</v>
      </c>
      <c r="J286" s="55">
        <v>1.018</v>
      </c>
      <c r="K286" s="22">
        <v>1.016</v>
      </c>
      <c r="L286" s="22">
        <v>1.0169999999999999</v>
      </c>
      <c r="M286" s="15">
        <v>1.018</v>
      </c>
      <c r="N286" s="15">
        <v>1.018</v>
      </c>
      <c r="O286" s="15">
        <v>1.016</v>
      </c>
      <c r="P286" s="57">
        <v>1.0149999999999999</v>
      </c>
      <c r="Q286" s="65">
        <v>1.0089999999999999</v>
      </c>
      <c r="R286" s="55">
        <v>1.006</v>
      </c>
      <c r="S286" s="15">
        <v>1.0049999999999999</v>
      </c>
      <c r="T286" s="15">
        <v>1.004</v>
      </c>
      <c r="U286" s="15">
        <v>1.0009999999999999</v>
      </c>
      <c r="V286" s="15">
        <v>1</v>
      </c>
    </row>
    <row r="287" spans="1:22" x14ac:dyDescent="0.25">
      <c r="A287" s="10">
        <v>59113</v>
      </c>
      <c r="B287" s="68" t="s">
        <v>418</v>
      </c>
      <c r="C287" s="55">
        <v>1.006</v>
      </c>
      <c r="D287" s="55">
        <v>1.006</v>
      </c>
      <c r="E287" s="55">
        <v>1.006</v>
      </c>
      <c r="F287" s="55">
        <v>1.006</v>
      </c>
      <c r="G287" s="55">
        <v>1.006</v>
      </c>
      <c r="H287" s="55">
        <v>1.006</v>
      </c>
      <c r="I287" s="55">
        <v>1.0049999999999999</v>
      </c>
      <c r="J287" s="55">
        <v>1.004</v>
      </c>
      <c r="K287" s="22">
        <v>1.004</v>
      </c>
      <c r="L287" s="22">
        <v>1.002</v>
      </c>
      <c r="M287" s="15">
        <v>1.006</v>
      </c>
      <c r="N287" s="15">
        <v>1.0089999999999999</v>
      </c>
      <c r="O287" s="15">
        <v>1.0049999999999999</v>
      </c>
      <c r="P287" s="57">
        <v>1.004</v>
      </c>
      <c r="Q287" s="65">
        <v>1.002</v>
      </c>
      <c r="R287" s="55">
        <v>1</v>
      </c>
      <c r="S287" s="15">
        <v>1</v>
      </c>
      <c r="T287" s="15">
        <v>1</v>
      </c>
      <c r="U287" s="15">
        <v>1</v>
      </c>
      <c r="V287" s="15">
        <v>1</v>
      </c>
    </row>
    <row r="288" spans="1:22" x14ac:dyDescent="0.25">
      <c r="A288" s="10">
        <v>59114</v>
      </c>
      <c r="B288" s="68" t="s">
        <v>419</v>
      </c>
      <c r="C288" s="55">
        <v>1.006</v>
      </c>
      <c r="D288" s="55">
        <v>1.006</v>
      </c>
      <c r="E288" s="55">
        <v>1.006</v>
      </c>
      <c r="F288" s="55">
        <v>1.006</v>
      </c>
      <c r="G288" s="55">
        <v>1.006</v>
      </c>
      <c r="H288" s="55">
        <v>1.006</v>
      </c>
      <c r="I288" s="55">
        <v>1.0049999999999999</v>
      </c>
      <c r="J288" s="55">
        <v>1.004</v>
      </c>
      <c r="K288" s="22">
        <v>1.004</v>
      </c>
      <c r="L288" s="22">
        <v>1.002</v>
      </c>
      <c r="M288" s="15">
        <v>1.006</v>
      </c>
      <c r="N288" s="15">
        <v>1.0089999999999999</v>
      </c>
      <c r="O288" s="15">
        <v>1.0049999999999999</v>
      </c>
      <c r="P288" s="57">
        <v>1.004</v>
      </c>
      <c r="Q288" s="65">
        <v>1.002</v>
      </c>
      <c r="R288" s="55">
        <v>1</v>
      </c>
      <c r="S288" s="15">
        <v>1</v>
      </c>
      <c r="T288" s="15">
        <v>1</v>
      </c>
      <c r="U288" s="15">
        <v>1</v>
      </c>
      <c r="V288" s="15">
        <v>1</v>
      </c>
    </row>
    <row r="289" spans="1:22" x14ac:dyDescent="0.25">
      <c r="A289" s="10">
        <v>59117</v>
      </c>
      <c r="B289" s="68" t="s">
        <v>420</v>
      </c>
      <c r="C289" s="55">
        <v>1.006</v>
      </c>
      <c r="D289" s="55">
        <v>1.006</v>
      </c>
      <c r="E289" s="55">
        <v>1.006</v>
      </c>
      <c r="F289" s="55">
        <v>1.006</v>
      </c>
      <c r="G289" s="55">
        <v>1.006</v>
      </c>
      <c r="H289" s="55">
        <v>1.006</v>
      </c>
      <c r="I289" s="55">
        <v>1.0049999999999999</v>
      </c>
      <c r="J289" s="55">
        <v>1.004</v>
      </c>
      <c r="K289" s="22">
        <v>1.004</v>
      </c>
      <c r="L289" s="22">
        <v>1.002</v>
      </c>
      <c r="M289" s="15">
        <v>1.006</v>
      </c>
      <c r="N289" s="15">
        <v>1.0089999999999999</v>
      </c>
      <c r="O289" s="15">
        <v>1.0049999999999999</v>
      </c>
      <c r="P289" s="57">
        <v>1.004</v>
      </c>
      <c r="Q289" s="65">
        <v>1.002</v>
      </c>
      <c r="R289" s="55">
        <v>1</v>
      </c>
      <c r="S289" s="15">
        <v>1</v>
      </c>
      <c r="T289" s="15">
        <v>1</v>
      </c>
      <c r="U289" s="15">
        <v>1</v>
      </c>
      <c r="V289" s="15">
        <v>1</v>
      </c>
    </row>
    <row r="290" spans="1:22" x14ac:dyDescent="0.25">
      <c r="A290" s="10">
        <v>60077</v>
      </c>
      <c r="B290" s="68" t="s">
        <v>421</v>
      </c>
      <c r="C290" s="55">
        <v>1.002</v>
      </c>
      <c r="D290" s="55">
        <v>1.002</v>
      </c>
      <c r="E290" s="55">
        <v>1.002</v>
      </c>
      <c r="F290" s="55">
        <v>1.002</v>
      </c>
      <c r="G290" s="55">
        <v>1.002</v>
      </c>
      <c r="H290" s="55">
        <v>1.002</v>
      </c>
      <c r="I290" s="55">
        <v>1</v>
      </c>
      <c r="J290" s="55">
        <v>1</v>
      </c>
      <c r="K290" s="22">
        <v>1</v>
      </c>
      <c r="L290" s="22">
        <v>1</v>
      </c>
      <c r="M290" s="15">
        <v>1</v>
      </c>
      <c r="N290" s="15">
        <v>1</v>
      </c>
      <c r="O290" s="15">
        <v>1</v>
      </c>
      <c r="P290" s="57">
        <v>1.0049999999999999</v>
      </c>
      <c r="Q290" s="65">
        <v>1.006</v>
      </c>
      <c r="R290" s="55">
        <v>1.006</v>
      </c>
      <c r="S290" s="15">
        <v>1.0069999999999999</v>
      </c>
      <c r="T290" s="15">
        <v>1.0009999999999999</v>
      </c>
      <c r="U290" s="15">
        <v>1.002</v>
      </c>
      <c r="V290" s="15">
        <v>1.0029999999999999</v>
      </c>
    </row>
    <row r="291" spans="1:22" x14ac:dyDescent="0.25">
      <c r="A291" s="10">
        <v>61150</v>
      </c>
      <c r="B291" s="68" t="s">
        <v>422</v>
      </c>
      <c r="C291" s="55">
        <v>1</v>
      </c>
      <c r="D291" s="55">
        <v>1</v>
      </c>
      <c r="E291" s="55">
        <v>1</v>
      </c>
      <c r="F291" s="55">
        <v>1</v>
      </c>
      <c r="G291" s="55">
        <v>1</v>
      </c>
      <c r="H291" s="55">
        <v>1</v>
      </c>
      <c r="I291" s="55">
        <v>1.0029999999999999</v>
      </c>
      <c r="J291" s="55">
        <v>1</v>
      </c>
      <c r="K291" s="22">
        <v>1</v>
      </c>
      <c r="L291" s="22">
        <v>1</v>
      </c>
      <c r="M291" s="15">
        <v>1</v>
      </c>
      <c r="N291" s="15">
        <v>1</v>
      </c>
      <c r="O291" s="15">
        <v>1</v>
      </c>
      <c r="P291" s="57">
        <v>1.002</v>
      </c>
      <c r="Q291" s="65">
        <v>1</v>
      </c>
      <c r="R291" s="55">
        <v>1</v>
      </c>
      <c r="S291" s="15">
        <v>1</v>
      </c>
      <c r="T291" s="15">
        <v>1</v>
      </c>
      <c r="U291" s="15">
        <v>1</v>
      </c>
      <c r="V291" s="15">
        <v>1</v>
      </c>
    </row>
    <row r="292" spans="1:22" x14ac:dyDescent="0.25">
      <c r="A292" s="10">
        <v>61151</v>
      </c>
      <c r="B292" s="68" t="s">
        <v>423</v>
      </c>
      <c r="C292" s="55">
        <v>1</v>
      </c>
      <c r="D292" s="55">
        <v>1</v>
      </c>
      <c r="E292" s="55">
        <v>1</v>
      </c>
      <c r="F292" s="55">
        <v>1</v>
      </c>
      <c r="G292" s="55">
        <v>1</v>
      </c>
      <c r="H292" s="55">
        <v>1</v>
      </c>
      <c r="I292" s="55">
        <v>1.0029999999999999</v>
      </c>
      <c r="J292" s="55">
        <v>1</v>
      </c>
      <c r="K292" s="22">
        <v>1</v>
      </c>
      <c r="L292" s="22">
        <v>1</v>
      </c>
      <c r="M292" s="15">
        <v>1</v>
      </c>
      <c r="N292" s="15">
        <v>1</v>
      </c>
      <c r="O292" s="15">
        <v>1</v>
      </c>
      <c r="P292" s="57">
        <v>1.002</v>
      </c>
      <c r="Q292" s="65">
        <v>1</v>
      </c>
      <c r="R292" s="55">
        <v>1</v>
      </c>
      <c r="S292" s="15">
        <v>1</v>
      </c>
      <c r="T292" s="15">
        <v>1</v>
      </c>
      <c r="U292" s="15">
        <v>1</v>
      </c>
      <c r="V292" s="15">
        <v>1</v>
      </c>
    </row>
    <row r="293" spans="1:22" x14ac:dyDescent="0.25">
      <c r="A293" s="10">
        <v>61154</v>
      </c>
      <c r="B293" s="68" t="s">
        <v>424</v>
      </c>
      <c r="C293" s="55">
        <v>1</v>
      </c>
      <c r="D293" s="55">
        <v>1</v>
      </c>
      <c r="E293" s="55">
        <v>1</v>
      </c>
      <c r="F293" s="55">
        <v>1</v>
      </c>
      <c r="G293" s="55">
        <v>1</v>
      </c>
      <c r="H293" s="55">
        <v>1</v>
      </c>
      <c r="I293" s="55">
        <v>1.0029999999999999</v>
      </c>
      <c r="J293" s="55">
        <v>1</v>
      </c>
      <c r="K293" s="22">
        <v>1</v>
      </c>
      <c r="L293" s="22">
        <v>1</v>
      </c>
      <c r="M293" s="15">
        <v>1</v>
      </c>
      <c r="N293" s="15">
        <v>1</v>
      </c>
      <c r="O293" s="15">
        <v>1</v>
      </c>
      <c r="P293" s="57">
        <v>1.002</v>
      </c>
      <c r="Q293" s="65">
        <v>1</v>
      </c>
      <c r="R293" s="55">
        <v>1</v>
      </c>
      <c r="S293" s="15">
        <v>1</v>
      </c>
      <c r="T293" s="15">
        <v>1</v>
      </c>
      <c r="U293" s="15">
        <v>1</v>
      </c>
      <c r="V293" s="15">
        <v>1</v>
      </c>
    </row>
    <row r="294" spans="1:22" x14ac:dyDescent="0.25">
      <c r="A294" s="10">
        <v>61156</v>
      </c>
      <c r="B294" s="68" t="s">
        <v>425</v>
      </c>
      <c r="C294" s="55">
        <v>1</v>
      </c>
      <c r="D294" s="55">
        <v>1</v>
      </c>
      <c r="E294" s="55">
        <v>1</v>
      </c>
      <c r="F294" s="55">
        <v>1</v>
      </c>
      <c r="G294" s="55">
        <v>1</v>
      </c>
      <c r="H294" s="55">
        <v>1</v>
      </c>
      <c r="I294" s="55">
        <v>1.0029999999999999</v>
      </c>
      <c r="J294" s="55">
        <v>1</v>
      </c>
      <c r="K294" s="22">
        <v>1</v>
      </c>
      <c r="L294" s="22">
        <v>1</v>
      </c>
      <c r="M294" s="15">
        <v>1</v>
      </c>
      <c r="N294" s="15">
        <v>1</v>
      </c>
      <c r="O294" s="15">
        <v>1</v>
      </c>
      <c r="P294" s="57">
        <v>1.002</v>
      </c>
      <c r="Q294" s="65">
        <v>1</v>
      </c>
      <c r="R294" s="55">
        <v>1</v>
      </c>
      <c r="S294" s="15">
        <v>1</v>
      </c>
      <c r="T294" s="15">
        <v>1</v>
      </c>
      <c r="U294" s="15">
        <v>1</v>
      </c>
      <c r="V294" s="15">
        <v>1</v>
      </c>
    </row>
    <row r="295" spans="1:22" x14ac:dyDescent="0.25">
      <c r="A295" s="10">
        <v>61157</v>
      </c>
      <c r="B295" s="68" t="s">
        <v>426</v>
      </c>
      <c r="C295" s="55">
        <v>1</v>
      </c>
      <c r="D295" s="55">
        <v>1</v>
      </c>
      <c r="E295" s="55">
        <v>1</v>
      </c>
      <c r="F295" s="55">
        <v>1</v>
      </c>
      <c r="G295" s="55">
        <v>1</v>
      </c>
      <c r="H295" s="55">
        <v>1</v>
      </c>
      <c r="I295" s="55">
        <v>1.0029999999999999</v>
      </c>
      <c r="J295" s="55">
        <v>1</v>
      </c>
      <c r="K295" s="22">
        <v>1</v>
      </c>
      <c r="L295" s="22">
        <v>1</v>
      </c>
      <c r="M295" s="15">
        <v>1</v>
      </c>
      <c r="N295" s="15">
        <v>1</v>
      </c>
      <c r="O295" s="15">
        <v>1</v>
      </c>
      <c r="P295" s="57">
        <v>1.002</v>
      </c>
      <c r="Q295" s="65">
        <v>1</v>
      </c>
      <c r="R295" s="55">
        <v>1</v>
      </c>
      <c r="S295" s="15">
        <v>1</v>
      </c>
      <c r="T295" s="15">
        <v>1</v>
      </c>
      <c r="U295" s="15">
        <v>1</v>
      </c>
      <c r="V295" s="15">
        <v>1</v>
      </c>
    </row>
    <row r="296" spans="1:22" x14ac:dyDescent="0.25">
      <c r="A296" s="10">
        <v>61158</v>
      </c>
      <c r="B296" s="68" t="s">
        <v>427</v>
      </c>
      <c r="C296" s="55">
        <v>1</v>
      </c>
      <c r="D296" s="55">
        <v>1</v>
      </c>
      <c r="E296" s="55">
        <v>1</v>
      </c>
      <c r="F296" s="55">
        <v>1</v>
      </c>
      <c r="G296" s="55">
        <v>1</v>
      </c>
      <c r="H296" s="55">
        <v>1</v>
      </c>
      <c r="I296" s="55">
        <v>1.0029999999999999</v>
      </c>
      <c r="J296" s="55">
        <v>1</v>
      </c>
      <c r="K296" s="22">
        <v>1</v>
      </c>
      <c r="L296" s="22">
        <v>1</v>
      </c>
      <c r="M296" s="15">
        <v>1</v>
      </c>
      <c r="N296" s="15">
        <v>1</v>
      </c>
      <c r="O296" s="15">
        <v>1</v>
      </c>
      <c r="P296" s="57">
        <v>1.002</v>
      </c>
      <c r="Q296" s="65">
        <v>1</v>
      </c>
      <c r="R296" s="55">
        <v>1</v>
      </c>
      <c r="S296" s="15">
        <v>1</v>
      </c>
      <c r="T296" s="15">
        <v>1</v>
      </c>
      <c r="U296" s="15">
        <v>1</v>
      </c>
      <c r="V296" s="15">
        <v>1</v>
      </c>
    </row>
    <row r="297" spans="1:22" x14ac:dyDescent="0.25">
      <c r="A297" s="10">
        <v>62070</v>
      </c>
      <c r="B297" s="68" t="s">
        <v>428</v>
      </c>
      <c r="C297" s="55">
        <v>1</v>
      </c>
      <c r="D297" s="55">
        <v>1</v>
      </c>
      <c r="E297" s="55">
        <v>1</v>
      </c>
      <c r="F297" s="55">
        <v>1</v>
      </c>
      <c r="G297" s="55">
        <v>1</v>
      </c>
      <c r="H297" s="55">
        <v>1</v>
      </c>
      <c r="I297" s="55">
        <v>1</v>
      </c>
      <c r="J297" s="55">
        <v>1</v>
      </c>
      <c r="K297" s="22">
        <v>1</v>
      </c>
      <c r="L297" s="22">
        <v>1</v>
      </c>
      <c r="M297" s="15">
        <v>1</v>
      </c>
      <c r="N297" s="15">
        <v>1</v>
      </c>
      <c r="O297" s="15">
        <v>1</v>
      </c>
      <c r="P297" s="57">
        <v>1</v>
      </c>
      <c r="Q297" s="65">
        <v>1</v>
      </c>
      <c r="R297" s="55">
        <v>1</v>
      </c>
      <c r="S297" s="15">
        <v>1</v>
      </c>
      <c r="T297" s="15">
        <v>1</v>
      </c>
      <c r="U297" s="15">
        <v>1</v>
      </c>
      <c r="V297" s="15">
        <v>1</v>
      </c>
    </row>
    <row r="298" spans="1:22" x14ac:dyDescent="0.25">
      <c r="A298" s="10">
        <v>62072</v>
      </c>
      <c r="B298" s="68" t="s">
        <v>429</v>
      </c>
      <c r="C298" s="55">
        <v>1</v>
      </c>
      <c r="D298" s="55">
        <v>1</v>
      </c>
      <c r="E298" s="55">
        <v>1</v>
      </c>
      <c r="F298" s="55">
        <v>1</v>
      </c>
      <c r="G298" s="55">
        <v>1</v>
      </c>
      <c r="H298" s="55">
        <v>1</v>
      </c>
      <c r="I298" s="55">
        <v>1</v>
      </c>
      <c r="J298" s="55">
        <v>1</v>
      </c>
      <c r="K298" s="22">
        <v>1</v>
      </c>
      <c r="L298" s="22">
        <v>1</v>
      </c>
      <c r="M298" s="15">
        <v>1</v>
      </c>
      <c r="N298" s="15">
        <v>1</v>
      </c>
      <c r="O298" s="15">
        <v>1</v>
      </c>
      <c r="P298" s="57">
        <v>1</v>
      </c>
      <c r="Q298" s="65">
        <v>1</v>
      </c>
      <c r="R298" s="55">
        <v>1</v>
      </c>
      <c r="S298" s="15">
        <v>1</v>
      </c>
      <c r="T298" s="15">
        <v>1</v>
      </c>
      <c r="U298" s="15">
        <v>1</v>
      </c>
      <c r="V298" s="15">
        <v>1</v>
      </c>
    </row>
    <row r="299" spans="1:22" x14ac:dyDescent="0.25">
      <c r="A299" s="10">
        <v>63066</v>
      </c>
      <c r="B299" s="68" t="s">
        <v>430</v>
      </c>
      <c r="C299" s="55">
        <v>1</v>
      </c>
      <c r="D299" s="55">
        <v>1</v>
      </c>
      <c r="E299" s="55">
        <v>1</v>
      </c>
      <c r="F299" s="55">
        <v>1</v>
      </c>
      <c r="G299" s="55">
        <v>1</v>
      </c>
      <c r="H299" s="55">
        <v>1</v>
      </c>
      <c r="I299" s="55">
        <v>1</v>
      </c>
      <c r="J299" s="55">
        <v>1</v>
      </c>
      <c r="K299" s="22">
        <v>1</v>
      </c>
      <c r="L299" s="22">
        <v>1</v>
      </c>
      <c r="M299" s="15">
        <v>1</v>
      </c>
      <c r="N299" s="15">
        <v>1</v>
      </c>
      <c r="O299" s="15">
        <v>1</v>
      </c>
      <c r="P299" s="57">
        <v>1</v>
      </c>
      <c r="Q299" s="65">
        <v>1</v>
      </c>
      <c r="R299" s="55">
        <v>1</v>
      </c>
      <c r="S299" s="15">
        <v>1</v>
      </c>
      <c r="T299" s="15">
        <v>1</v>
      </c>
      <c r="U299" s="15">
        <v>1</v>
      </c>
      <c r="V299" s="15">
        <v>1</v>
      </c>
    </row>
    <row r="300" spans="1:22" x14ac:dyDescent="0.25">
      <c r="A300" s="10">
        <v>63067</v>
      </c>
      <c r="B300" s="68" t="s">
        <v>431</v>
      </c>
      <c r="C300" s="55">
        <v>1</v>
      </c>
      <c r="D300" s="55">
        <v>1</v>
      </c>
      <c r="E300" s="55">
        <v>1</v>
      </c>
      <c r="F300" s="55">
        <v>1</v>
      </c>
      <c r="G300" s="55">
        <v>1</v>
      </c>
      <c r="H300" s="55">
        <v>1</v>
      </c>
      <c r="I300" s="55">
        <v>1</v>
      </c>
      <c r="J300" s="55">
        <v>1</v>
      </c>
      <c r="K300" s="22">
        <v>1</v>
      </c>
      <c r="L300" s="22">
        <v>1</v>
      </c>
      <c r="M300" s="15">
        <v>1</v>
      </c>
      <c r="N300" s="15">
        <v>1</v>
      </c>
      <c r="O300" s="15">
        <v>1</v>
      </c>
      <c r="P300" s="57">
        <v>1</v>
      </c>
      <c r="Q300" s="65">
        <v>1</v>
      </c>
      <c r="R300" s="55">
        <v>1</v>
      </c>
      <c r="S300" s="15">
        <v>1</v>
      </c>
      <c r="T300" s="15">
        <v>1.032</v>
      </c>
      <c r="U300" s="15">
        <v>1.0269999999999999</v>
      </c>
      <c r="V300" s="15">
        <v>1.0289999999999999</v>
      </c>
    </row>
    <row r="301" spans="1:22" x14ac:dyDescent="0.25">
      <c r="A301" s="10">
        <v>64072</v>
      </c>
      <c r="B301" s="68" t="s">
        <v>432</v>
      </c>
      <c r="C301" s="55">
        <v>1.0229999999999999</v>
      </c>
      <c r="D301" s="55">
        <v>1.0229999999999999</v>
      </c>
      <c r="E301" s="55">
        <v>1.0229999999999999</v>
      </c>
      <c r="F301" s="55">
        <v>1.0229999999999999</v>
      </c>
      <c r="G301" s="55">
        <v>1.0229999999999999</v>
      </c>
      <c r="H301" s="55">
        <v>1.0229999999999999</v>
      </c>
      <c r="I301" s="55">
        <v>1.0169999999999999</v>
      </c>
      <c r="J301" s="55">
        <v>1.0169999999999999</v>
      </c>
      <c r="K301" s="22">
        <v>1.0169999999999999</v>
      </c>
      <c r="L301" s="22">
        <v>1.0169999999999999</v>
      </c>
      <c r="M301" s="15">
        <v>1.02</v>
      </c>
      <c r="N301" s="15">
        <v>1.02</v>
      </c>
      <c r="O301" s="15">
        <v>1.018</v>
      </c>
      <c r="P301" s="57">
        <v>1.0209999999999999</v>
      </c>
      <c r="Q301" s="65">
        <v>1.022</v>
      </c>
      <c r="R301" s="55">
        <v>1.022</v>
      </c>
      <c r="S301" s="15">
        <v>1.0229999999999999</v>
      </c>
      <c r="T301" s="15">
        <v>1.0209999999999999</v>
      </c>
      <c r="U301" s="15">
        <v>1.018</v>
      </c>
      <c r="V301" s="15">
        <v>1.0169999999999999</v>
      </c>
    </row>
    <row r="302" spans="1:22" x14ac:dyDescent="0.25">
      <c r="A302" s="10">
        <v>64074</v>
      </c>
      <c r="B302" s="68" t="s">
        <v>433</v>
      </c>
      <c r="C302" s="55">
        <v>1.0229999999999999</v>
      </c>
      <c r="D302" s="55">
        <v>1.0229999999999999</v>
      </c>
      <c r="E302" s="55">
        <v>1.0229999999999999</v>
      </c>
      <c r="F302" s="55">
        <v>1.0229999999999999</v>
      </c>
      <c r="G302" s="55">
        <v>1.0229999999999999</v>
      </c>
      <c r="H302" s="55">
        <v>1.0229999999999999</v>
      </c>
      <c r="I302" s="55">
        <v>1.0169999999999999</v>
      </c>
      <c r="J302" s="55">
        <v>1.0169999999999999</v>
      </c>
      <c r="K302" s="22">
        <v>1.0169999999999999</v>
      </c>
      <c r="L302" s="22">
        <v>1.0169999999999999</v>
      </c>
      <c r="M302" s="15">
        <v>1.02</v>
      </c>
      <c r="N302" s="15">
        <v>1.02</v>
      </c>
      <c r="O302" s="15">
        <v>1.018</v>
      </c>
      <c r="P302" s="57">
        <v>1.0209999999999999</v>
      </c>
      <c r="Q302" s="65">
        <v>1.022</v>
      </c>
      <c r="R302" s="55">
        <v>1.022</v>
      </c>
      <c r="S302" s="15">
        <v>1.0229999999999999</v>
      </c>
      <c r="T302" s="15">
        <v>1.0209999999999999</v>
      </c>
      <c r="U302" s="15">
        <v>1.018</v>
      </c>
      <c r="V302" s="15">
        <v>1.0169999999999999</v>
      </c>
    </row>
    <row r="303" spans="1:22" x14ac:dyDescent="0.25">
      <c r="A303" s="10">
        <v>64075</v>
      </c>
      <c r="B303" s="68" t="s">
        <v>434</v>
      </c>
      <c r="C303" s="55">
        <v>1.0229999999999999</v>
      </c>
      <c r="D303" s="55">
        <v>1.0229999999999999</v>
      </c>
      <c r="E303" s="55">
        <v>1.0229999999999999</v>
      </c>
      <c r="F303" s="55">
        <v>1.0229999999999999</v>
      </c>
      <c r="G303" s="55">
        <v>1.0229999999999999</v>
      </c>
      <c r="H303" s="55">
        <v>1.0229999999999999</v>
      </c>
      <c r="I303" s="55">
        <v>1.0169999999999999</v>
      </c>
      <c r="J303" s="55">
        <v>1.0169999999999999</v>
      </c>
      <c r="K303" s="22">
        <v>1.0169999999999999</v>
      </c>
      <c r="L303" s="22">
        <v>1.0169999999999999</v>
      </c>
      <c r="M303" s="15">
        <v>1.02</v>
      </c>
      <c r="N303" s="15">
        <v>1.02</v>
      </c>
      <c r="O303" s="15">
        <v>1.018</v>
      </c>
      <c r="P303" s="57">
        <v>1.0209999999999999</v>
      </c>
      <c r="Q303" s="65">
        <v>1.022</v>
      </c>
      <c r="R303" s="55">
        <v>1.022</v>
      </c>
      <c r="S303" s="15">
        <v>1.0229999999999999</v>
      </c>
      <c r="T303" s="15">
        <v>1.0209999999999999</v>
      </c>
      <c r="U303" s="15">
        <v>1.018</v>
      </c>
      <c r="V303" s="15">
        <v>1.0169999999999999</v>
      </c>
    </row>
    <row r="304" spans="1:22" x14ac:dyDescent="0.25">
      <c r="A304" s="10">
        <v>65096</v>
      </c>
      <c r="B304" s="68" t="s">
        <v>435</v>
      </c>
      <c r="C304" s="55">
        <v>1.0369999999999999</v>
      </c>
      <c r="D304" s="55">
        <v>1.0369999999999999</v>
      </c>
      <c r="E304" s="55">
        <v>1.0369999999999999</v>
      </c>
      <c r="F304" s="55">
        <v>1.0369999999999999</v>
      </c>
      <c r="G304" s="55">
        <v>1.0369999999999999</v>
      </c>
      <c r="H304" s="55">
        <v>1.0369999999999999</v>
      </c>
      <c r="I304" s="55">
        <v>1.07</v>
      </c>
      <c r="J304" s="55">
        <v>1.056</v>
      </c>
      <c r="K304" s="22">
        <v>1.048</v>
      </c>
      <c r="L304" s="22">
        <v>1.0740000000000001</v>
      </c>
      <c r="M304" s="15">
        <v>1.026</v>
      </c>
      <c r="N304" s="15">
        <v>1.038</v>
      </c>
      <c r="O304" s="15">
        <v>1.0349999999999999</v>
      </c>
      <c r="P304" s="57">
        <v>1.0329999999999999</v>
      </c>
      <c r="Q304" s="65">
        <v>1.0289999999999999</v>
      </c>
      <c r="R304" s="55">
        <v>1.0269999999999999</v>
      </c>
      <c r="S304" s="15">
        <v>1.032</v>
      </c>
      <c r="T304" s="15">
        <v>1.026</v>
      </c>
      <c r="U304" s="15">
        <v>1.02</v>
      </c>
      <c r="V304" s="15">
        <v>1.008</v>
      </c>
    </row>
    <row r="305" spans="1:22" x14ac:dyDescent="0.25">
      <c r="A305" s="10">
        <v>65098</v>
      </c>
      <c r="B305" s="68" t="s">
        <v>436</v>
      </c>
      <c r="C305" s="55">
        <v>1.0369999999999999</v>
      </c>
      <c r="D305" s="55">
        <v>1.0369999999999999</v>
      </c>
      <c r="E305" s="55">
        <v>1.0369999999999999</v>
      </c>
      <c r="F305" s="55">
        <v>1.0369999999999999</v>
      </c>
      <c r="G305" s="55">
        <v>1.0369999999999999</v>
      </c>
      <c r="H305" s="55">
        <v>1.0369999999999999</v>
      </c>
      <c r="I305" s="55">
        <v>1.07</v>
      </c>
      <c r="J305" s="55">
        <v>1.056</v>
      </c>
      <c r="K305" s="22">
        <v>1.048</v>
      </c>
      <c r="L305" s="22">
        <v>1.0740000000000001</v>
      </c>
      <c r="M305" s="15">
        <v>1.026</v>
      </c>
      <c r="N305" s="15">
        <v>1.038</v>
      </c>
      <c r="O305" s="15">
        <v>1.0349999999999999</v>
      </c>
      <c r="P305" s="57">
        <v>1.0329999999999999</v>
      </c>
      <c r="Q305" s="65">
        <v>1.0289999999999999</v>
      </c>
      <c r="R305" s="55">
        <v>1.0269999999999999</v>
      </c>
      <c r="S305" s="15">
        <v>1.032</v>
      </c>
      <c r="T305" s="15">
        <v>1.026</v>
      </c>
      <c r="U305" s="15">
        <v>1.02</v>
      </c>
      <c r="V305" s="15">
        <v>1.008</v>
      </c>
    </row>
    <row r="306" spans="1:22" x14ac:dyDescent="0.25">
      <c r="A306" s="10">
        <v>66102</v>
      </c>
      <c r="B306" s="68" t="s">
        <v>437</v>
      </c>
      <c r="C306" s="55">
        <v>1.0049999999999999</v>
      </c>
      <c r="D306" s="55">
        <v>1.0049999999999999</v>
      </c>
      <c r="E306" s="55">
        <v>1.0049999999999999</v>
      </c>
      <c r="F306" s="55">
        <v>1.0049999999999999</v>
      </c>
      <c r="G306" s="55">
        <v>1.0049999999999999</v>
      </c>
      <c r="H306" s="55">
        <v>1.0049999999999999</v>
      </c>
      <c r="I306" s="55">
        <v>1</v>
      </c>
      <c r="J306" s="55">
        <v>1</v>
      </c>
      <c r="K306" s="22">
        <v>1</v>
      </c>
      <c r="L306" s="22">
        <v>1.004</v>
      </c>
      <c r="M306" s="15">
        <v>1.004</v>
      </c>
      <c r="N306" s="15">
        <v>1</v>
      </c>
      <c r="O306" s="15">
        <v>1</v>
      </c>
      <c r="P306" s="57">
        <v>1</v>
      </c>
      <c r="Q306" s="65">
        <v>1</v>
      </c>
      <c r="R306" s="55">
        <v>1</v>
      </c>
      <c r="S306" s="15">
        <v>1</v>
      </c>
      <c r="T306" s="15">
        <v>1</v>
      </c>
      <c r="U306" s="15">
        <v>1</v>
      </c>
      <c r="V306" s="15">
        <v>1</v>
      </c>
    </row>
    <row r="307" spans="1:22" x14ac:dyDescent="0.25">
      <c r="A307" s="10">
        <v>66103</v>
      </c>
      <c r="B307" s="68" t="s">
        <v>438</v>
      </c>
      <c r="C307" s="55">
        <v>1.0049999999999999</v>
      </c>
      <c r="D307" s="55">
        <v>1.0049999999999999</v>
      </c>
      <c r="E307" s="55">
        <v>1.0049999999999999</v>
      </c>
      <c r="F307" s="55">
        <v>1.0049999999999999</v>
      </c>
      <c r="G307" s="55">
        <v>1.0049999999999999</v>
      </c>
      <c r="H307" s="55">
        <v>1.0049999999999999</v>
      </c>
      <c r="I307" s="55">
        <v>1</v>
      </c>
      <c r="J307" s="55">
        <v>1</v>
      </c>
      <c r="K307" s="22">
        <v>1</v>
      </c>
      <c r="L307" s="22">
        <v>1.004</v>
      </c>
      <c r="M307" s="15">
        <v>1.004</v>
      </c>
      <c r="N307" s="15">
        <v>1</v>
      </c>
      <c r="O307" s="15">
        <v>1</v>
      </c>
      <c r="P307" s="57">
        <v>1</v>
      </c>
      <c r="Q307" s="65">
        <v>1</v>
      </c>
      <c r="R307" s="55">
        <v>1</v>
      </c>
      <c r="S307" s="15">
        <v>1</v>
      </c>
      <c r="T307" s="15">
        <v>1</v>
      </c>
      <c r="U307" s="15">
        <v>1</v>
      </c>
      <c r="V307" s="15">
        <v>1</v>
      </c>
    </row>
    <row r="308" spans="1:22" x14ac:dyDescent="0.25">
      <c r="A308" s="10">
        <v>66104</v>
      </c>
      <c r="B308" s="68" t="s">
        <v>439</v>
      </c>
      <c r="C308" s="55">
        <v>1.0049999999999999</v>
      </c>
      <c r="D308" s="55">
        <v>1.0049999999999999</v>
      </c>
      <c r="E308" s="55">
        <v>1.0049999999999999</v>
      </c>
      <c r="F308" s="55">
        <v>1.0049999999999999</v>
      </c>
      <c r="G308" s="55">
        <v>1.0049999999999999</v>
      </c>
      <c r="H308" s="55">
        <v>1.0049999999999999</v>
      </c>
      <c r="I308" s="55">
        <v>1</v>
      </c>
      <c r="J308" s="55">
        <v>1</v>
      </c>
      <c r="K308" s="22">
        <v>1</v>
      </c>
      <c r="L308" s="22">
        <v>1.004</v>
      </c>
      <c r="M308" s="15">
        <v>1.004</v>
      </c>
      <c r="N308" s="15">
        <v>1</v>
      </c>
      <c r="O308" s="15">
        <v>1</v>
      </c>
      <c r="P308" s="57">
        <v>1</v>
      </c>
      <c r="Q308" s="65">
        <v>1</v>
      </c>
      <c r="R308" s="55">
        <v>1</v>
      </c>
      <c r="S308" s="15">
        <v>1</v>
      </c>
      <c r="T308" s="15">
        <v>1</v>
      </c>
      <c r="U308" s="15">
        <v>1</v>
      </c>
      <c r="V308" s="15">
        <v>1</v>
      </c>
    </row>
    <row r="309" spans="1:22" x14ac:dyDescent="0.25">
      <c r="A309" s="10">
        <v>66105</v>
      </c>
      <c r="B309" s="68" t="s">
        <v>440</v>
      </c>
      <c r="C309" s="55">
        <v>1.0049999999999999</v>
      </c>
      <c r="D309" s="55">
        <v>1.0049999999999999</v>
      </c>
      <c r="E309" s="55">
        <v>1.0049999999999999</v>
      </c>
      <c r="F309" s="55">
        <v>1.0049999999999999</v>
      </c>
      <c r="G309" s="55">
        <v>1.0049999999999999</v>
      </c>
      <c r="H309" s="55">
        <v>1.0049999999999999</v>
      </c>
      <c r="I309" s="55">
        <v>1</v>
      </c>
      <c r="J309" s="55">
        <v>1</v>
      </c>
      <c r="K309" s="22">
        <v>1</v>
      </c>
      <c r="L309" s="22">
        <v>1.004</v>
      </c>
      <c r="M309" s="15">
        <v>1.004</v>
      </c>
      <c r="N309" s="15">
        <v>1</v>
      </c>
      <c r="O309" s="15">
        <v>1</v>
      </c>
      <c r="P309" s="57">
        <v>1</v>
      </c>
      <c r="Q309" s="65">
        <v>1</v>
      </c>
      <c r="R309" s="55">
        <v>1</v>
      </c>
      <c r="S309" s="15">
        <v>1</v>
      </c>
      <c r="T309" s="15">
        <v>1</v>
      </c>
      <c r="U309" s="15">
        <v>1</v>
      </c>
      <c r="V309" s="15">
        <v>1</v>
      </c>
    </row>
    <row r="310" spans="1:22" x14ac:dyDescent="0.25">
      <c r="A310" s="10">
        <v>66107</v>
      </c>
      <c r="B310" s="68" t="s">
        <v>441</v>
      </c>
      <c r="C310" s="55">
        <v>1.0049999999999999</v>
      </c>
      <c r="D310" s="55">
        <v>1.0049999999999999</v>
      </c>
      <c r="E310" s="55">
        <v>1.0049999999999999</v>
      </c>
      <c r="F310" s="55">
        <v>1.0049999999999999</v>
      </c>
      <c r="G310" s="55">
        <v>1.0049999999999999</v>
      </c>
      <c r="H310" s="55">
        <v>1.0049999999999999</v>
      </c>
      <c r="I310" s="55">
        <v>1</v>
      </c>
      <c r="J310" s="55">
        <v>1</v>
      </c>
      <c r="K310" s="22">
        <v>1</v>
      </c>
      <c r="L310" s="22">
        <v>1.004</v>
      </c>
      <c r="M310" s="15">
        <v>1.004</v>
      </c>
      <c r="N310" s="15">
        <v>1</v>
      </c>
      <c r="O310" s="15">
        <v>1</v>
      </c>
      <c r="P310" s="57">
        <v>1</v>
      </c>
      <c r="Q310" s="65">
        <v>1</v>
      </c>
      <c r="R310" s="55">
        <v>1</v>
      </c>
      <c r="S310" s="15">
        <v>1</v>
      </c>
      <c r="T310" s="15">
        <v>1</v>
      </c>
      <c r="U310" s="15">
        <v>1</v>
      </c>
      <c r="V310" s="15">
        <v>1</v>
      </c>
    </row>
    <row r="311" spans="1:22" x14ac:dyDescent="0.25">
      <c r="A311" s="10">
        <v>67055</v>
      </c>
      <c r="B311" s="68" t="s">
        <v>442</v>
      </c>
      <c r="C311" s="55">
        <v>1</v>
      </c>
      <c r="D311" s="55">
        <v>1</v>
      </c>
      <c r="E311" s="55">
        <v>1</v>
      </c>
      <c r="F311" s="55">
        <v>1</v>
      </c>
      <c r="G311" s="55">
        <v>1</v>
      </c>
      <c r="H311" s="55">
        <v>1</v>
      </c>
      <c r="I311" s="55">
        <v>1</v>
      </c>
      <c r="J311" s="55">
        <v>1</v>
      </c>
      <c r="K311" s="22">
        <v>1</v>
      </c>
      <c r="L311" s="22">
        <v>1</v>
      </c>
      <c r="M311" s="15">
        <v>1</v>
      </c>
      <c r="N311" s="15">
        <v>1</v>
      </c>
      <c r="O311" s="15">
        <v>1</v>
      </c>
      <c r="P311" s="57">
        <v>1</v>
      </c>
      <c r="Q311" s="65">
        <v>1</v>
      </c>
      <c r="R311" s="55">
        <v>1</v>
      </c>
      <c r="S311" s="15">
        <v>1</v>
      </c>
      <c r="T311" s="15">
        <v>1</v>
      </c>
      <c r="U311" s="15">
        <v>1</v>
      </c>
      <c r="V311" s="15">
        <v>1</v>
      </c>
    </row>
    <row r="312" spans="1:22" x14ac:dyDescent="0.25">
      <c r="A312" s="10">
        <v>67061</v>
      </c>
      <c r="B312" s="68" t="s">
        <v>443</v>
      </c>
      <c r="C312" s="55">
        <v>1</v>
      </c>
      <c r="D312" s="55">
        <v>1</v>
      </c>
      <c r="E312" s="55">
        <v>1</v>
      </c>
      <c r="F312" s="55">
        <v>1</v>
      </c>
      <c r="G312" s="55">
        <v>1</v>
      </c>
      <c r="H312" s="55">
        <v>1</v>
      </c>
      <c r="I312" s="55">
        <v>1</v>
      </c>
      <c r="J312" s="55">
        <v>1</v>
      </c>
      <c r="K312" s="22">
        <v>1</v>
      </c>
      <c r="L312" s="22">
        <v>1</v>
      </c>
      <c r="M312" s="15">
        <v>1</v>
      </c>
      <c r="N312" s="15">
        <v>1</v>
      </c>
      <c r="O312" s="15">
        <v>1</v>
      </c>
      <c r="P312" s="57">
        <v>1</v>
      </c>
      <c r="Q312" s="65">
        <v>1</v>
      </c>
      <c r="R312" s="55">
        <v>1</v>
      </c>
      <c r="S312" s="15">
        <v>1</v>
      </c>
      <c r="T312" s="15">
        <v>1</v>
      </c>
      <c r="U312" s="15">
        <v>1</v>
      </c>
      <c r="V312" s="15">
        <v>1</v>
      </c>
    </row>
    <row r="313" spans="1:22" x14ac:dyDescent="0.25">
      <c r="A313" s="10">
        <v>68070</v>
      </c>
      <c r="B313" s="68" t="s">
        <v>444</v>
      </c>
      <c r="C313" s="55">
        <v>1.038</v>
      </c>
      <c r="D313" s="55">
        <v>1.038</v>
      </c>
      <c r="E313" s="55">
        <v>1.038</v>
      </c>
      <c r="F313" s="55">
        <v>1.038</v>
      </c>
      <c r="G313" s="55">
        <v>1.038</v>
      </c>
      <c r="H313" s="55">
        <v>1.038</v>
      </c>
      <c r="I313" s="55">
        <v>1.034</v>
      </c>
      <c r="J313" s="55">
        <v>1.032</v>
      </c>
      <c r="K313" s="22">
        <v>1.0329999999999999</v>
      </c>
      <c r="L313" s="22">
        <v>1.03</v>
      </c>
      <c r="M313" s="15">
        <v>1.036</v>
      </c>
      <c r="N313" s="15">
        <v>1.0329999999999999</v>
      </c>
      <c r="O313" s="15">
        <v>1.0329999999999999</v>
      </c>
      <c r="P313" s="57">
        <v>1.0329999999999999</v>
      </c>
      <c r="Q313" s="65">
        <v>1.0309999999999999</v>
      </c>
      <c r="R313" s="55">
        <v>1.03</v>
      </c>
      <c r="S313" s="15">
        <v>1.0309999999999999</v>
      </c>
      <c r="T313" s="15">
        <v>1.032</v>
      </c>
      <c r="U313" s="15">
        <v>1.0269999999999999</v>
      </c>
      <c r="V313" s="15">
        <v>1.0289999999999999</v>
      </c>
    </row>
    <row r="314" spans="1:22" x14ac:dyDescent="0.25">
      <c r="A314" s="10">
        <v>68071</v>
      </c>
      <c r="B314" s="68" t="s">
        <v>445</v>
      </c>
      <c r="C314" s="55">
        <v>1.038</v>
      </c>
      <c r="D314" s="55">
        <v>1.038</v>
      </c>
      <c r="E314" s="55">
        <v>1.038</v>
      </c>
      <c r="F314" s="55">
        <v>1.038</v>
      </c>
      <c r="G314" s="55">
        <v>1.038</v>
      </c>
      <c r="H314" s="55">
        <v>1.038</v>
      </c>
      <c r="I314" s="55">
        <v>1.034</v>
      </c>
      <c r="J314" s="55">
        <v>1.032</v>
      </c>
      <c r="K314" s="22">
        <v>1.0329999999999999</v>
      </c>
      <c r="L314" s="22">
        <v>1.03</v>
      </c>
      <c r="M314" s="15">
        <v>1.036</v>
      </c>
      <c r="N314" s="15">
        <v>1.0329999999999999</v>
      </c>
      <c r="O314" s="15">
        <v>1.0329999999999999</v>
      </c>
      <c r="P314" s="57">
        <v>1.0329999999999999</v>
      </c>
      <c r="Q314" s="65">
        <v>1.0309999999999999</v>
      </c>
      <c r="R314" s="55">
        <v>1.03</v>
      </c>
      <c r="S314" s="15">
        <v>1.0309999999999999</v>
      </c>
      <c r="T314" s="15">
        <v>1.032</v>
      </c>
      <c r="U314" s="15">
        <v>1.0269999999999999</v>
      </c>
      <c r="V314" s="15">
        <v>1.0289999999999999</v>
      </c>
    </row>
    <row r="315" spans="1:22" x14ac:dyDescent="0.25">
      <c r="A315" s="10">
        <v>68072</v>
      </c>
      <c r="B315" s="68" t="s">
        <v>446</v>
      </c>
      <c r="C315" s="55">
        <v>1.038</v>
      </c>
      <c r="D315" s="55">
        <v>1.038</v>
      </c>
      <c r="E315" s="55">
        <v>1.038</v>
      </c>
      <c r="F315" s="55">
        <v>1.038</v>
      </c>
      <c r="G315" s="55">
        <v>1.038</v>
      </c>
      <c r="H315" s="55">
        <v>1.038</v>
      </c>
      <c r="I315" s="55">
        <v>1.034</v>
      </c>
      <c r="J315" s="55">
        <v>1.032</v>
      </c>
      <c r="K315" s="22">
        <v>1.0329999999999999</v>
      </c>
      <c r="L315" s="22">
        <v>1.03</v>
      </c>
      <c r="M315" s="15">
        <v>1.036</v>
      </c>
      <c r="N315" s="15">
        <v>1.0329999999999999</v>
      </c>
      <c r="O315" s="15">
        <v>1.0329999999999999</v>
      </c>
      <c r="P315" s="57">
        <v>1.0329999999999999</v>
      </c>
      <c r="Q315" s="65">
        <v>1.0309999999999999</v>
      </c>
      <c r="R315" s="55">
        <v>1.03</v>
      </c>
      <c r="S315" s="15">
        <v>1.0309999999999999</v>
      </c>
      <c r="T315" s="15">
        <v>1.032</v>
      </c>
      <c r="U315" s="15">
        <v>1.0269999999999999</v>
      </c>
      <c r="V315" s="15">
        <v>1.0289999999999999</v>
      </c>
    </row>
    <row r="316" spans="1:22" x14ac:dyDescent="0.25">
      <c r="A316" s="10">
        <v>68073</v>
      </c>
      <c r="B316" s="68" t="s">
        <v>447</v>
      </c>
      <c r="C316" s="55">
        <v>1.038</v>
      </c>
      <c r="D316" s="55">
        <v>1.038</v>
      </c>
      <c r="E316" s="55">
        <v>1.038</v>
      </c>
      <c r="F316" s="55">
        <v>1.038</v>
      </c>
      <c r="G316" s="55">
        <v>1.038</v>
      </c>
      <c r="H316" s="55">
        <v>1.038</v>
      </c>
      <c r="I316" s="55">
        <v>1.034</v>
      </c>
      <c r="J316" s="55">
        <v>1.032</v>
      </c>
      <c r="K316" s="22">
        <v>1.0329999999999999</v>
      </c>
      <c r="L316" s="22">
        <v>1.03</v>
      </c>
      <c r="M316" s="15">
        <v>1.036</v>
      </c>
      <c r="N316" s="15">
        <v>1.0329999999999999</v>
      </c>
      <c r="O316" s="15">
        <v>1.0329999999999999</v>
      </c>
      <c r="P316" s="57">
        <v>1.0329999999999999</v>
      </c>
      <c r="Q316" s="65">
        <v>1.0309999999999999</v>
      </c>
      <c r="R316" s="55">
        <v>1.03</v>
      </c>
      <c r="S316" s="15">
        <v>1.0309999999999999</v>
      </c>
      <c r="T316" s="15">
        <v>1.032</v>
      </c>
      <c r="U316" s="15">
        <v>1.0269999999999999</v>
      </c>
      <c r="V316" s="15">
        <v>1.0289999999999999</v>
      </c>
    </row>
    <row r="317" spans="1:22" x14ac:dyDescent="0.25">
      <c r="A317" s="10">
        <v>68074</v>
      </c>
      <c r="B317" s="68" t="s">
        <v>448</v>
      </c>
      <c r="C317" s="55">
        <v>1.038</v>
      </c>
      <c r="D317" s="55">
        <v>1.038</v>
      </c>
      <c r="E317" s="55">
        <v>1.038</v>
      </c>
      <c r="F317" s="55">
        <v>1.038</v>
      </c>
      <c r="G317" s="55">
        <v>1.038</v>
      </c>
      <c r="H317" s="55">
        <v>1.038</v>
      </c>
      <c r="I317" s="55">
        <v>1.034</v>
      </c>
      <c r="J317" s="55">
        <v>1.032</v>
      </c>
      <c r="K317" s="22">
        <v>1.0329999999999999</v>
      </c>
      <c r="L317" s="22">
        <v>1.03</v>
      </c>
      <c r="M317" s="15">
        <v>1.036</v>
      </c>
      <c r="N317" s="15">
        <v>1.0329999999999999</v>
      </c>
      <c r="O317" s="15">
        <v>1.0329999999999999</v>
      </c>
      <c r="P317" s="57">
        <v>1.0329999999999999</v>
      </c>
      <c r="Q317" s="65">
        <v>1.0309999999999999</v>
      </c>
      <c r="R317" s="55">
        <v>1.03</v>
      </c>
      <c r="S317" s="15">
        <v>1.0309999999999999</v>
      </c>
      <c r="T317" s="15">
        <v>1.032</v>
      </c>
      <c r="U317" s="15">
        <v>1.0269999999999999</v>
      </c>
      <c r="V317" s="15">
        <v>1.0289999999999999</v>
      </c>
    </row>
    <row r="318" spans="1:22" x14ac:dyDescent="0.25">
      <c r="A318" s="10">
        <v>68075</v>
      </c>
      <c r="B318" s="68" t="s">
        <v>449</v>
      </c>
      <c r="C318" s="55">
        <v>1.038</v>
      </c>
      <c r="D318" s="55">
        <v>1.038</v>
      </c>
      <c r="E318" s="55">
        <v>1.038</v>
      </c>
      <c r="F318" s="55">
        <v>1.038</v>
      </c>
      <c r="G318" s="55">
        <v>1.038</v>
      </c>
      <c r="H318" s="55">
        <v>1.038</v>
      </c>
      <c r="I318" s="55">
        <v>1.034</v>
      </c>
      <c r="J318" s="55">
        <v>1.032</v>
      </c>
      <c r="K318" s="22">
        <v>1.0329999999999999</v>
      </c>
      <c r="L318" s="22">
        <v>1.03</v>
      </c>
      <c r="M318" s="15">
        <v>1.036</v>
      </c>
      <c r="N318" s="15">
        <v>1.0329999999999999</v>
      </c>
      <c r="O318" s="15">
        <v>1.0329999999999999</v>
      </c>
      <c r="P318" s="57">
        <v>1.0329999999999999</v>
      </c>
      <c r="Q318" s="65">
        <v>1.0309999999999999</v>
      </c>
      <c r="R318" s="55">
        <v>1.03</v>
      </c>
      <c r="S318" s="15">
        <v>1.0309999999999999</v>
      </c>
      <c r="T318" s="15">
        <v>1.032</v>
      </c>
      <c r="U318" s="15">
        <v>1.0269999999999999</v>
      </c>
      <c r="V318" s="15">
        <v>1.0289999999999999</v>
      </c>
    </row>
    <row r="319" spans="1:22" x14ac:dyDescent="0.25">
      <c r="A319" s="10">
        <v>69104</v>
      </c>
      <c r="B319" s="68" t="s">
        <v>450</v>
      </c>
      <c r="C319" s="55">
        <v>1</v>
      </c>
      <c r="D319" s="55">
        <v>1</v>
      </c>
      <c r="E319" s="55">
        <v>1</v>
      </c>
      <c r="F319" s="55">
        <v>1</v>
      </c>
      <c r="G319" s="55">
        <v>1</v>
      </c>
      <c r="H319" s="55">
        <v>1</v>
      </c>
      <c r="I319" s="55">
        <v>1</v>
      </c>
      <c r="J319" s="55">
        <v>1</v>
      </c>
      <c r="K319" s="22">
        <v>1</v>
      </c>
      <c r="L319" s="22">
        <v>1</v>
      </c>
      <c r="M319" s="15">
        <v>1</v>
      </c>
      <c r="N319" s="15">
        <v>1</v>
      </c>
      <c r="O319" s="15">
        <v>1</v>
      </c>
      <c r="P319" s="57">
        <v>1</v>
      </c>
      <c r="Q319" s="65">
        <v>1</v>
      </c>
      <c r="R319" s="55">
        <v>1</v>
      </c>
      <c r="S319" s="15">
        <v>1</v>
      </c>
      <c r="T319" s="15">
        <v>1</v>
      </c>
      <c r="U319" s="15">
        <v>1</v>
      </c>
      <c r="V319" s="15">
        <v>1</v>
      </c>
    </row>
    <row r="320" spans="1:22" x14ac:dyDescent="0.25">
      <c r="A320" s="10">
        <v>69106</v>
      </c>
      <c r="B320" s="68" t="s">
        <v>451</v>
      </c>
      <c r="C320" s="55">
        <v>1</v>
      </c>
      <c r="D320" s="55">
        <v>1.0229999999999999</v>
      </c>
      <c r="E320" s="55">
        <v>1.0229999999999999</v>
      </c>
      <c r="F320" s="55">
        <v>1.0229999999999999</v>
      </c>
      <c r="G320" s="55">
        <v>1.0229999999999999</v>
      </c>
      <c r="H320" s="55">
        <v>1.0229999999999999</v>
      </c>
      <c r="I320" s="55">
        <v>1.0169999999999999</v>
      </c>
      <c r="J320" s="55">
        <v>1.0169999999999999</v>
      </c>
      <c r="K320" s="22">
        <v>1.0169999999999999</v>
      </c>
      <c r="L320" s="22">
        <v>1.0169999999999999</v>
      </c>
      <c r="M320" s="15">
        <v>1.02</v>
      </c>
      <c r="N320" s="15">
        <v>1.02</v>
      </c>
      <c r="O320" s="15">
        <v>1.018</v>
      </c>
      <c r="P320" s="57">
        <v>1.0209999999999999</v>
      </c>
      <c r="Q320" s="65">
        <v>1.022</v>
      </c>
      <c r="R320" s="55">
        <v>1.022</v>
      </c>
      <c r="S320" s="15">
        <v>1.0229999999999999</v>
      </c>
      <c r="T320" s="15">
        <v>1.0209999999999999</v>
      </c>
      <c r="U320" s="15">
        <v>1.018</v>
      </c>
      <c r="V320" s="15">
        <v>1.0169999999999999</v>
      </c>
    </row>
    <row r="321" spans="1:22" x14ac:dyDescent="0.25">
      <c r="A321" s="10">
        <v>69107</v>
      </c>
      <c r="B321" s="68" t="s">
        <v>452</v>
      </c>
      <c r="C321" s="55">
        <v>1</v>
      </c>
      <c r="D321" s="55">
        <v>1</v>
      </c>
      <c r="E321" s="55">
        <v>1</v>
      </c>
      <c r="F321" s="55">
        <v>1</v>
      </c>
      <c r="G321" s="55">
        <v>1</v>
      </c>
      <c r="H321" s="55">
        <v>1</v>
      </c>
      <c r="I321" s="55">
        <v>1</v>
      </c>
      <c r="J321" s="55">
        <v>1</v>
      </c>
      <c r="K321" s="22">
        <v>1</v>
      </c>
      <c r="L321" s="22">
        <v>1</v>
      </c>
      <c r="M321" s="15">
        <v>1</v>
      </c>
      <c r="N321" s="15">
        <v>1</v>
      </c>
      <c r="O321" s="15">
        <v>1</v>
      </c>
      <c r="P321" s="57">
        <v>1</v>
      </c>
      <c r="Q321" s="65">
        <v>1</v>
      </c>
      <c r="R321" s="55">
        <v>1</v>
      </c>
      <c r="S321" s="15">
        <v>1</v>
      </c>
      <c r="T321" s="15">
        <v>1</v>
      </c>
      <c r="U321" s="15">
        <v>1</v>
      </c>
      <c r="V321" s="15">
        <v>1</v>
      </c>
    </row>
    <row r="322" spans="1:22" x14ac:dyDescent="0.25">
      <c r="A322" s="10">
        <v>69108</v>
      </c>
      <c r="B322" s="68" t="s">
        <v>453</v>
      </c>
      <c r="C322" s="55">
        <v>1</v>
      </c>
      <c r="D322" s="55">
        <v>1</v>
      </c>
      <c r="E322" s="55">
        <v>1</v>
      </c>
      <c r="F322" s="55">
        <v>1</v>
      </c>
      <c r="G322" s="55">
        <v>1</v>
      </c>
      <c r="H322" s="55">
        <v>1</v>
      </c>
      <c r="I322" s="55">
        <v>1</v>
      </c>
      <c r="J322" s="55">
        <v>1</v>
      </c>
      <c r="K322" s="22">
        <v>1</v>
      </c>
      <c r="L322" s="22">
        <v>1</v>
      </c>
      <c r="M322" s="15">
        <v>1</v>
      </c>
      <c r="N322" s="15">
        <v>1</v>
      </c>
      <c r="O322" s="15">
        <v>1</v>
      </c>
      <c r="P322" s="57">
        <v>1</v>
      </c>
      <c r="Q322" s="65">
        <v>1</v>
      </c>
      <c r="R322" s="55">
        <v>1</v>
      </c>
      <c r="S322" s="15">
        <v>1</v>
      </c>
      <c r="T322" s="15">
        <v>1</v>
      </c>
      <c r="U322" s="15">
        <v>1</v>
      </c>
      <c r="V322" s="15">
        <v>1</v>
      </c>
    </row>
    <row r="323" spans="1:22" x14ac:dyDescent="0.25">
      <c r="A323" s="10">
        <v>69109</v>
      </c>
      <c r="B323" s="68" t="s">
        <v>454</v>
      </c>
      <c r="C323" s="55">
        <v>1</v>
      </c>
      <c r="D323" s="55">
        <v>1</v>
      </c>
      <c r="E323" s="55">
        <v>1</v>
      </c>
      <c r="F323" s="55">
        <v>1</v>
      </c>
      <c r="G323" s="55">
        <v>1</v>
      </c>
      <c r="H323" s="55">
        <v>1</v>
      </c>
      <c r="I323" s="55">
        <v>1</v>
      </c>
      <c r="J323" s="55">
        <v>1</v>
      </c>
      <c r="K323" s="22">
        <v>1</v>
      </c>
      <c r="L323" s="22">
        <v>1</v>
      </c>
      <c r="M323" s="15">
        <v>1</v>
      </c>
      <c r="N323" s="15">
        <v>1</v>
      </c>
      <c r="O323" s="15">
        <v>1</v>
      </c>
      <c r="P323" s="57">
        <v>1</v>
      </c>
      <c r="Q323" s="65">
        <v>1</v>
      </c>
      <c r="R323" s="55">
        <v>1</v>
      </c>
      <c r="S323" s="15">
        <v>1</v>
      </c>
      <c r="T323" s="15">
        <v>1</v>
      </c>
      <c r="U323" s="15">
        <v>1</v>
      </c>
      <c r="V323" s="15">
        <v>1</v>
      </c>
    </row>
    <row r="324" spans="1:22" x14ac:dyDescent="0.25">
      <c r="A324" s="10">
        <v>70092</v>
      </c>
      <c r="B324" s="68" t="s">
        <v>455</v>
      </c>
      <c r="C324" s="55">
        <v>1</v>
      </c>
      <c r="D324" s="55">
        <v>1</v>
      </c>
      <c r="E324" s="55">
        <v>1</v>
      </c>
      <c r="F324" s="55">
        <v>1</v>
      </c>
      <c r="G324" s="55">
        <v>1</v>
      </c>
      <c r="H324" s="55">
        <v>1</v>
      </c>
      <c r="I324" s="55">
        <v>1</v>
      </c>
      <c r="J324" s="55">
        <v>1</v>
      </c>
      <c r="K324" s="22">
        <v>1</v>
      </c>
      <c r="L324" s="22">
        <v>1</v>
      </c>
      <c r="M324" s="15">
        <v>1</v>
      </c>
      <c r="N324" s="15">
        <v>1</v>
      </c>
      <c r="O324" s="15">
        <v>1</v>
      </c>
      <c r="P324" s="57">
        <v>1</v>
      </c>
      <c r="Q324" s="65">
        <v>1.0009999999999999</v>
      </c>
      <c r="R324" s="55">
        <v>1.0029999999999999</v>
      </c>
      <c r="S324" s="15">
        <v>1.0029999999999999</v>
      </c>
      <c r="T324" s="15">
        <v>1.006</v>
      </c>
      <c r="U324" s="15">
        <v>1.0069999999999999</v>
      </c>
      <c r="V324" s="15">
        <v>1.0089999999999999</v>
      </c>
    </row>
    <row r="325" spans="1:22" x14ac:dyDescent="0.25">
      <c r="A325" s="10">
        <v>70093</v>
      </c>
      <c r="B325" s="68" t="s">
        <v>456</v>
      </c>
      <c r="C325" s="55">
        <v>1</v>
      </c>
      <c r="D325" s="55">
        <v>1</v>
      </c>
      <c r="E325" s="55">
        <v>1</v>
      </c>
      <c r="F325" s="55">
        <v>1</v>
      </c>
      <c r="G325" s="55">
        <v>1</v>
      </c>
      <c r="H325" s="55">
        <v>1</v>
      </c>
      <c r="I325" s="55">
        <v>1</v>
      </c>
      <c r="J325" s="55">
        <v>1</v>
      </c>
      <c r="K325" s="22">
        <v>1</v>
      </c>
      <c r="L325" s="22">
        <v>1</v>
      </c>
      <c r="M325" s="15">
        <v>1</v>
      </c>
      <c r="N325" s="15">
        <v>1</v>
      </c>
      <c r="O325" s="15">
        <v>1</v>
      </c>
      <c r="P325" s="57">
        <v>1</v>
      </c>
      <c r="Q325" s="65">
        <v>1.0009999999999999</v>
      </c>
      <c r="R325" s="55">
        <v>1.0029999999999999</v>
      </c>
      <c r="S325" s="15">
        <v>1.0029999999999999</v>
      </c>
      <c r="T325" s="15">
        <v>1.006</v>
      </c>
      <c r="U325" s="15">
        <v>1.0069999999999999</v>
      </c>
      <c r="V325" s="15">
        <v>1.0089999999999999</v>
      </c>
    </row>
    <row r="326" spans="1:22" x14ac:dyDescent="0.25">
      <c r="A326" s="10">
        <v>71091</v>
      </c>
      <c r="B326" s="68" t="s">
        <v>457</v>
      </c>
      <c r="C326" s="55">
        <v>1</v>
      </c>
      <c r="D326" s="55">
        <v>1</v>
      </c>
      <c r="E326" s="55">
        <v>1</v>
      </c>
      <c r="F326" s="55">
        <v>1</v>
      </c>
      <c r="G326" s="55">
        <v>1</v>
      </c>
      <c r="H326" s="55">
        <v>1</v>
      </c>
      <c r="I326" s="55">
        <v>1</v>
      </c>
      <c r="J326" s="55">
        <v>1</v>
      </c>
      <c r="K326" s="22">
        <v>1</v>
      </c>
      <c r="L326" s="22">
        <v>1</v>
      </c>
      <c r="M326" s="15">
        <v>1</v>
      </c>
      <c r="N326" s="15">
        <v>1</v>
      </c>
      <c r="O326" s="15">
        <v>1</v>
      </c>
      <c r="P326" s="57">
        <v>1</v>
      </c>
      <c r="Q326" s="65">
        <v>1</v>
      </c>
      <c r="R326" s="55">
        <v>1</v>
      </c>
      <c r="S326" s="15">
        <v>1</v>
      </c>
      <c r="T326" s="15">
        <v>1</v>
      </c>
      <c r="U326" s="15">
        <v>1</v>
      </c>
      <c r="V326" s="15">
        <v>1</v>
      </c>
    </row>
    <row r="327" spans="1:22" x14ac:dyDescent="0.25">
      <c r="A327" s="10">
        <v>71092</v>
      </c>
      <c r="B327" s="68" t="s">
        <v>458</v>
      </c>
      <c r="C327" s="55">
        <v>1</v>
      </c>
      <c r="D327" s="55">
        <v>1</v>
      </c>
      <c r="E327" s="55">
        <v>1</v>
      </c>
      <c r="F327" s="55">
        <v>1</v>
      </c>
      <c r="G327" s="55">
        <v>1</v>
      </c>
      <c r="H327" s="55">
        <v>1</v>
      </c>
      <c r="I327" s="55">
        <v>1</v>
      </c>
      <c r="J327" s="55">
        <v>1</v>
      </c>
      <c r="K327" s="22">
        <v>1</v>
      </c>
      <c r="L327" s="22">
        <v>1</v>
      </c>
      <c r="M327" s="15">
        <v>1</v>
      </c>
      <c r="N327" s="15">
        <v>1</v>
      </c>
      <c r="O327" s="15">
        <v>1</v>
      </c>
      <c r="P327" s="57">
        <v>1</v>
      </c>
      <c r="Q327" s="65">
        <v>1</v>
      </c>
      <c r="R327" s="55">
        <v>1</v>
      </c>
      <c r="S327" s="15">
        <v>1</v>
      </c>
      <c r="T327" s="15">
        <v>1</v>
      </c>
      <c r="U327" s="15">
        <v>1</v>
      </c>
      <c r="V327" s="15">
        <v>1</v>
      </c>
    </row>
    <row r="328" spans="1:22" x14ac:dyDescent="0.25">
      <c r="A328" s="10">
        <v>72066</v>
      </c>
      <c r="B328" s="68" t="s">
        <v>459</v>
      </c>
      <c r="C328" s="55">
        <v>1.0349999999999999</v>
      </c>
      <c r="D328" s="55">
        <v>1.0349999999999999</v>
      </c>
      <c r="E328" s="55">
        <v>1.0349999999999999</v>
      </c>
      <c r="F328" s="55">
        <v>1.0349999999999999</v>
      </c>
      <c r="G328" s="55">
        <v>1.0349999999999999</v>
      </c>
      <c r="H328" s="55">
        <v>1.0349999999999999</v>
      </c>
      <c r="I328" s="55">
        <v>1.034</v>
      </c>
      <c r="J328" s="55">
        <v>1.0329999999999999</v>
      </c>
      <c r="K328" s="22">
        <v>1.0309999999999999</v>
      </c>
      <c r="L328" s="22">
        <v>1.0349999999999999</v>
      </c>
      <c r="M328" s="15">
        <v>1.0329999999999999</v>
      </c>
      <c r="N328" s="15">
        <v>1.036</v>
      </c>
      <c r="O328" s="15">
        <v>1.0329999999999999</v>
      </c>
      <c r="P328" s="57">
        <v>1.014</v>
      </c>
      <c r="Q328" s="65">
        <v>1.006</v>
      </c>
      <c r="R328" s="55">
        <v>1.0069999999999999</v>
      </c>
      <c r="S328" s="15">
        <v>1.0129999999999999</v>
      </c>
      <c r="T328" s="15">
        <v>1.008</v>
      </c>
      <c r="U328" s="15">
        <v>1.0069999999999999</v>
      </c>
      <c r="V328" s="15">
        <v>1.01</v>
      </c>
    </row>
    <row r="329" spans="1:22" x14ac:dyDescent="0.25">
      <c r="A329" s="10">
        <v>72068</v>
      </c>
      <c r="B329" s="68" t="s">
        <v>460</v>
      </c>
      <c r="C329" s="55">
        <v>1.0349999999999999</v>
      </c>
      <c r="D329" s="55">
        <v>1.0349999999999999</v>
      </c>
      <c r="E329" s="55">
        <v>1.0349999999999999</v>
      </c>
      <c r="F329" s="55">
        <v>1.0349999999999999</v>
      </c>
      <c r="G329" s="55">
        <v>1.0349999999999999</v>
      </c>
      <c r="H329" s="55">
        <v>1.0349999999999999</v>
      </c>
      <c r="I329" s="55">
        <v>1.034</v>
      </c>
      <c r="J329" s="55">
        <v>1.0329999999999999</v>
      </c>
      <c r="K329" s="22">
        <v>1.0309999999999999</v>
      </c>
      <c r="L329" s="22">
        <v>1.0349999999999999</v>
      </c>
      <c r="M329" s="15">
        <v>1.0329999999999999</v>
      </c>
      <c r="N329" s="15">
        <v>1.036</v>
      </c>
      <c r="O329" s="15">
        <v>1.0329999999999999</v>
      </c>
      <c r="P329" s="57">
        <v>1.014</v>
      </c>
      <c r="Q329" s="65">
        <v>1.006</v>
      </c>
      <c r="R329" s="55">
        <v>1.0069999999999999</v>
      </c>
      <c r="S329" s="15">
        <v>1.0129999999999999</v>
      </c>
      <c r="T329" s="15">
        <v>1.008</v>
      </c>
      <c r="U329" s="15">
        <v>1.0069999999999999</v>
      </c>
      <c r="V329" s="15">
        <v>1.01</v>
      </c>
    </row>
    <row r="330" spans="1:22" x14ac:dyDescent="0.25">
      <c r="A330" s="10">
        <v>72073</v>
      </c>
      <c r="B330" s="68" t="s">
        <v>461</v>
      </c>
      <c r="C330" s="55">
        <v>1.0349999999999999</v>
      </c>
      <c r="D330" s="55">
        <v>1.0349999999999999</v>
      </c>
      <c r="E330" s="55">
        <v>1.0349999999999999</v>
      </c>
      <c r="F330" s="55">
        <v>1.0349999999999999</v>
      </c>
      <c r="G330" s="55">
        <v>1.0349999999999999</v>
      </c>
      <c r="H330" s="55">
        <v>1.0349999999999999</v>
      </c>
      <c r="I330" s="55">
        <v>1.034</v>
      </c>
      <c r="J330" s="55">
        <v>1.0329999999999999</v>
      </c>
      <c r="K330" s="22">
        <v>1.0309999999999999</v>
      </c>
      <c r="L330" s="22">
        <v>1.0349999999999999</v>
      </c>
      <c r="M330" s="15">
        <v>1.0329999999999999</v>
      </c>
      <c r="N330" s="15">
        <v>1.036</v>
      </c>
      <c r="O330" s="15">
        <v>1.0329999999999999</v>
      </c>
      <c r="P330" s="57">
        <v>1.014</v>
      </c>
      <c r="Q330" s="65">
        <v>1.006</v>
      </c>
      <c r="R330" s="55">
        <v>1.0069999999999999</v>
      </c>
      <c r="S330" s="15">
        <v>1.0129999999999999</v>
      </c>
      <c r="T330" s="15">
        <v>1.008</v>
      </c>
      <c r="U330" s="15">
        <v>1.0069999999999999</v>
      </c>
      <c r="V330" s="15">
        <v>1.01</v>
      </c>
    </row>
    <row r="331" spans="1:22" x14ac:dyDescent="0.25">
      <c r="A331" s="10">
        <v>72074</v>
      </c>
      <c r="B331" s="68" t="s">
        <v>462</v>
      </c>
      <c r="C331" s="55">
        <v>1.0349999999999999</v>
      </c>
      <c r="D331" s="55">
        <v>1.0349999999999999</v>
      </c>
      <c r="E331" s="55">
        <v>1.0349999999999999</v>
      </c>
      <c r="F331" s="55">
        <v>1.0349999999999999</v>
      </c>
      <c r="G331" s="55">
        <v>1.0349999999999999</v>
      </c>
      <c r="H331" s="55">
        <v>1.0349999999999999</v>
      </c>
      <c r="I331" s="55">
        <v>1.034</v>
      </c>
      <c r="J331" s="55">
        <v>1.0329999999999999</v>
      </c>
      <c r="K331" s="22">
        <v>1.0309999999999999</v>
      </c>
      <c r="L331" s="22">
        <v>1.0349999999999999</v>
      </c>
      <c r="M331" s="15">
        <v>1.0329999999999999</v>
      </c>
      <c r="N331" s="15">
        <v>1.036</v>
      </c>
      <c r="O331" s="15">
        <v>1.0329999999999999</v>
      </c>
      <c r="P331" s="57">
        <v>1.014</v>
      </c>
      <c r="Q331" s="65">
        <v>1.006</v>
      </c>
      <c r="R331" s="55">
        <v>1.0069999999999999</v>
      </c>
      <c r="S331" s="15">
        <v>1.0129999999999999</v>
      </c>
      <c r="T331" s="15">
        <v>1.008</v>
      </c>
      <c r="U331" s="15">
        <v>1.0069999999999999</v>
      </c>
      <c r="V331" s="15">
        <v>1.01</v>
      </c>
    </row>
    <row r="332" spans="1:22" x14ac:dyDescent="0.25">
      <c r="A332" s="10">
        <v>73099</v>
      </c>
      <c r="B332" s="68" t="s">
        <v>463</v>
      </c>
      <c r="C332" s="55">
        <v>1.028</v>
      </c>
      <c r="D332" s="55">
        <v>1.028</v>
      </c>
      <c r="E332" s="55">
        <v>1.028</v>
      </c>
      <c r="F332" s="55">
        <v>1.028</v>
      </c>
      <c r="G332" s="55">
        <v>1.028</v>
      </c>
      <c r="H332" s="55">
        <v>1.028</v>
      </c>
      <c r="I332" s="55">
        <v>1.0249999999999999</v>
      </c>
      <c r="J332" s="55">
        <v>1.024</v>
      </c>
      <c r="K332" s="22">
        <v>1.026</v>
      </c>
      <c r="L332" s="22">
        <v>1.024</v>
      </c>
      <c r="M332" s="15">
        <v>1.0269999999999999</v>
      </c>
      <c r="N332" s="15">
        <v>1.0249999999999999</v>
      </c>
      <c r="O332" s="15">
        <v>1.0269999999999999</v>
      </c>
      <c r="P332" s="57">
        <v>1.026</v>
      </c>
      <c r="Q332" s="65">
        <v>1.0249999999999999</v>
      </c>
      <c r="R332" s="55">
        <v>1.022</v>
      </c>
      <c r="S332" s="15">
        <v>1.0229999999999999</v>
      </c>
      <c r="T332" s="15">
        <v>1.0209999999999999</v>
      </c>
      <c r="U332" s="15">
        <v>1.02</v>
      </c>
      <c r="V332" s="15">
        <v>1.02</v>
      </c>
    </row>
    <row r="333" spans="1:22" x14ac:dyDescent="0.25">
      <c r="A333" s="10">
        <v>73102</v>
      </c>
      <c r="B333" s="68" t="s">
        <v>464</v>
      </c>
      <c r="C333" s="55">
        <v>1.028</v>
      </c>
      <c r="D333" s="55">
        <v>1.028</v>
      </c>
      <c r="E333" s="55">
        <v>1.028</v>
      </c>
      <c r="F333" s="55">
        <v>1.028</v>
      </c>
      <c r="G333" s="55">
        <v>1.028</v>
      </c>
      <c r="H333" s="55">
        <v>1.028</v>
      </c>
      <c r="I333" s="55">
        <v>1.0249999999999999</v>
      </c>
      <c r="J333" s="55">
        <v>1.024</v>
      </c>
      <c r="K333" s="22">
        <v>1.026</v>
      </c>
      <c r="L333" s="22">
        <v>1.024</v>
      </c>
      <c r="M333" s="15">
        <v>1.0269999999999999</v>
      </c>
      <c r="N333" s="15">
        <v>1.0249999999999999</v>
      </c>
      <c r="O333" s="15">
        <v>1.0269999999999999</v>
      </c>
      <c r="P333" s="57">
        <v>1.026</v>
      </c>
      <c r="Q333" s="65">
        <v>1.0249999999999999</v>
      </c>
      <c r="R333" s="55">
        <v>1.022</v>
      </c>
      <c r="S333" s="15">
        <v>1.0229999999999999</v>
      </c>
      <c r="T333" s="15">
        <v>1.0209999999999999</v>
      </c>
      <c r="U333" s="15">
        <v>1.02</v>
      </c>
      <c r="V333" s="15">
        <v>1.02</v>
      </c>
    </row>
    <row r="334" spans="1:22" x14ac:dyDescent="0.25">
      <c r="A334" s="10">
        <v>73105</v>
      </c>
      <c r="B334" s="68" t="s">
        <v>465</v>
      </c>
      <c r="C334" s="55">
        <v>1.028</v>
      </c>
      <c r="D334" s="55">
        <v>1.028</v>
      </c>
      <c r="E334" s="55">
        <v>1.028</v>
      </c>
      <c r="F334" s="55">
        <v>1.028</v>
      </c>
      <c r="G334" s="55">
        <v>1.028</v>
      </c>
      <c r="H334" s="55">
        <v>1.028</v>
      </c>
      <c r="I334" s="55">
        <v>1.0249999999999999</v>
      </c>
      <c r="J334" s="55">
        <v>1.024</v>
      </c>
      <c r="K334" s="22">
        <v>1.026</v>
      </c>
      <c r="L334" s="22">
        <v>1.024</v>
      </c>
      <c r="M334" s="15">
        <v>1.0269999999999999</v>
      </c>
      <c r="N334" s="15">
        <v>1.0249999999999999</v>
      </c>
      <c r="O334" s="15">
        <v>1.0269999999999999</v>
      </c>
      <c r="P334" s="57">
        <v>1.026</v>
      </c>
      <c r="Q334" s="65">
        <v>1.0249999999999999</v>
      </c>
      <c r="R334" s="55">
        <v>1.022</v>
      </c>
      <c r="S334" s="15">
        <v>1.0229999999999999</v>
      </c>
      <c r="T334" s="15">
        <v>1.0209999999999999</v>
      </c>
      <c r="U334" s="15">
        <v>1.02</v>
      </c>
      <c r="V334" s="15">
        <v>1.02</v>
      </c>
    </row>
    <row r="335" spans="1:22" x14ac:dyDescent="0.25">
      <c r="A335" s="10">
        <v>73106</v>
      </c>
      <c r="B335" s="68" t="s">
        <v>466</v>
      </c>
      <c r="C335" s="55">
        <v>1.028</v>
      </c>
      <c r="D335" s="55">
        <v>1.028</v>
      </c>
      <c r="E335" s="55">
        <v>1.028</v>
      </c>
      <c r="F335" s="55">
        <v>1.028</v>
      </c>
      <c r="G335" s="55">
        <v>1.028</v>
      </c>
      <c r="H335" s="55">
        <v>1.028</v>
      </c>
      <c r="I335" s="55">
        <v>1.0249999999999999</v>
      </c>
      <c r="J335" s="55">
        <v>1.024</v>
      </c>
      <c r="K335" s="22">
        <v>1.026</v>
      </c>
      <c r="L335" s="22">
        <v>1.024</v>
      </c>
      <c r="M335" s="15">
        <v>1.0269999999999999</v>
      </c>
      <c r="N335" s="15">
        <v>1.0249999999999999</v>
      </c>
      <c r="O335" s="15">
        <v>1.0269999999999999</v>
      </c>
      <c r="P335" s="57">
        <v>1.026</v>
      </c>
      <c r="Q335" s="65">
        <v>1.0249999999999999</v>
      </c>
      <c r="R335" s="55">
        <v>1.022</v>
      </c>
      <c r="S335" s="15">
        <v>1.0229999999999999</v>
      </c>
      <c r="T335" s="15">
        <v>1.0209999999999999</v>
      </c>
      <c r="U335" s="15">
        <v>1.02</v>
      </c>
      <c r="V335" s="15">
        <v>1.02</v>
      </c>
    </row>
    <row r="336" spans="1:22" x14ac:dyDescent="0.25">
      <c r="A336" s="10">
        <v>73108</v>
      </c>
      <c r="B336" s="68" t="s">
        <v>467</v>
      </c>
      <c r="C336" s="55">
        <v>1.028</v>
      </c>
      <c r="D336" s="55">
        <v>1.028</v>
      </c>
      <c r="E336" s="55">
        <v>1.028</v>
      </c>
      <c r="F336" s="55">
        <v>1.028</v>
      </c>
      <c r="G336" s="55">
        <v>1.028</v>
      </c>
      <c r="H336" s="55">
        <v>1.028</v>
      </c>
      <c r="I336" s="55">
        <v>1.0249999999999999</v>
      </c>
      <c r="J336" s="55">
        <v>1.024</v>
      </c>
      <c r="K336" s="22">
        <v>1.026</v>
      </c>
      <c r="L336" s="22">
        <v>1.024</v>
      </c>
      <c r="M336" s="15">
        <v>1.0269999999999999</v>
      </c>
      <c r="N336" s="15">
        <v>1.0249999999999999</v>
      </c>
      <c r="O336" s="15">
        <v>1.0269999999999999</v>
      </c>
      <c r="P336" s="57">
        <v>1.026</v>
      </c>
      <c r="Q336" s="65">
        <v>1.0249999999999999</v>
      </c>
      <c r="R336" s="55">
        <v>1.022</v>
      </c>
      <c r="S336" s="15">
        <v>1.0229999999999999</v>
      </c>
      <c r="T336" s="15">
        <v>1.0209999999999999</v>
      </c>
      <c r="U336" s="15">
        <v>1.02</v>
      </c>
      <c r="V336" s="15">
        <v>1.02</v>
      </c>
    </row>
    <row r="337" spans="1:22" x14ac:dyDescent="0.25">
      <c r="A337" s="10">
        <v>74187</v>
      </c>
      <c r="B337" s="68" t="s">
        <v>468</v>
      </c>
      <c r="C337" s="55">
        <v>1.002</v>
      </c>
      <c r="D337" s="55">
        <v>1.002</v>
      </c>
      <c r="E337" s="55">
        <v>1.002</v>
      </c>
      <c r="F337" s="55">
        <v>1.002</v>
      </c>
      <c r="G337" s="55">
        <v>1.002</v>
      </c>
      <c r="H337" s="55">
        <v>1.002</v>
      </c>
      <c r="I337" s="55">
        <v>1.0089999999999999</v>
      </c>
      <c r="J337" s="55">
        <v>1.006</v>
      </c>
      <c r="K337" s="22">
        <v>1.0049999999999999</v>
      </c>
      <c r="L337" s="22">
        <v>1.0009999999999999</v>
      </c>
      <c r="M337" s="15">
        <v>1.004</v>
      </c>
      <c r="N337" s="15">
        <v>1.0009999999999999</v>
      </c>
      <c r="O337" s="15">
        <v>1</v>
      </c>
      <c r="P337" s="57">
        <v>1</v>
      </c>
      <c r="Q337" s="65">
        <v>1.0009999999999999</v>
      </c>
      <c r="R337" s="55">
        <v>1</v>
      </c>
      <c r="S337" s="15">
        <v>1</v>
      </c>
      <c r="T337" s="15">
        <v>1</v>
      </c>
      <c r="U337" s="15">
        <v>1</v>
      </c>
      <c r="V337" s="15">
        <v>1</v>
      </c>
    </row>
    <row r="338" spans="1:22" x14ac:dyDescent="0.25">
      <c r="A338" s="10">
        <v>74190</v>
      </c>
      <c r="B338" s="68" t="s">
        <v>469</v>
      </c>
      <c r="C338" s="55">
        <v>1.002</v>
      </c>
      <c r="D338" s="55">
        <v>1.002</v>
      </c>
      <c r="E338" s="55">
        <v>1.002</v>
      </c>
      <c r="F338" s="55">
        <v>1.002</v>
      </c>
      <c r="G338" s="55">
        <v>1.002</v>
      </c>
      <c r="H338" s="55">
        <v>1.002</v>
      </c>
      <c r="I338" s="55">
        <v>1.0089999999999999</v>
      </c>
      <c r="J338" s="55">
        <v>1.006</v>
      </c>
      <c r="K338" s="22">
        <v>1.0049999999999999</v>
      </c>
      <c r="L338" s="22">
        <v>1.0009999999999999</v>
      </c>
      <c r="M338" s="15">
        <v>1.004</v>
      </c>
      <c r="N338" s="15">
        <v>1.0009999999999999</v>
      </c>
      <c r="O338" s="15">
        <v>1</v>
      </c>
      <c r="P338" s="57">
        <v>1</v>
      </c>
      <c r="Q338" s="65">
        <v>1.0009999999999999</v>
      </c>
      <c r="R338" s="55">
        <v>1</v>
      </c>
      <c r="S338" s="15">
        <v>1</v>
      </c>
      <c r="T338" s="15">
        <v>1</v>
      </c>
      <c r="U338" s="15">
        <v>1</v>
      </c>
      <c r="V338" s="15">
        <v>1</v>
      </c>
    </row>
    <row r="339" spans="1:22" x14ac:dyDescent="0.25">
      <c r="A339" s="10">
        <v>74194</v>
      </c>
      <c r="B339" s="68" t="s">
        <v>470</v>
      </c>
      <c r="C339" s="55">
        <v>1.002</v>
      </c>
      <c r="D339" s="55">
        <v>1.002</v>
      </c>
      <c r="E339" s="55">
        <v>1.002</v>
      </c>
      <c r="F339" s="55">
        <v>1.002</v>
      </c>
      <c r="G339" s="55">
        <v>1.002</v>
      </c>
      <c r="H339" s="55">
        <v>1.002</v>
      </c>
      <c r="I339" s="55">
        <v>1.0089999999999999</v>
      </c>
      <c r="J339" s="55">
        <v>1.006</v>
      </c>
      <c r="K339" s="22">
        <v>1.0049999999999999</v>
      </c>
      <c r="L339" s="22">
        <v>1.0009999999999999</v>
      </c>
      <c r="M339" s="15">
        <v>1.004</v>
      </c>
      <c r="N339" s="15">
        <v>1.0009999999999999</v>
      </c>
      <c r="O339" s="15">
        <v>1</v>
      </c>
      <c r="P339" s="57">
        <v>1</v>
      </c>
      <c r="Q339" s="65">
        <v>1.0009999999999999</v>
      </c>
      <c r="R339" s="55">
        <v>1</v>
      </c>
      <c r="S339" s="15">
        <v>1</v>
      </c>
      <c r="T339" s="15">
        <v>1</v>
      </c>
      <c r="U339" s="15">
        <v>1</v>
      </c>
      <c r="V339" s="15">
        <v>1</v>
      </c>
    </row>
    <row r="340" spans="1:22" x14ac:dyDescent="0.25">
      <c r="A340" s="10">
        <v>74195</v>
      </c>
      <c r="B340" s="68" t="s">
        <v>471</v>
      </c>
      <c r="C340" s="55">
        <v>1.002</v>
      </c>
      <c r="D340" s="55">
        <v>1.002</v>
      </c>
      <c r="E340" s="55">
        <v>1.002</v>
      </c>
      <c r="F340" s="55">
        <v>1.002</v>
      </c>
      <c r="G340" s="55">
        <v>1.002</v>
      </c>
      <c r="H340" s="55">
        <v>1.002</v>
      </c>
      <c r="I340" s="55">
        <v>1.0089999999999999</v>
      </c>
      <c r="J340" s="55">
        <v>1.006</v>
      </c>
      <c r="K340" s="22">
        <v>1.0049999999999999</v>
      </c>
      <c r="L340" s="22">
        <v>1.0009999999999999</v>
      </c>
      <c r="M340" s="15">
        <v>1.004</v>
      </c>
      <c r="N340" s="15">
        <v>1.0009999999999999</v>
      </c>
      <c r="O340" s="15">
        <v>1</v>
      </c>
      <c r="P340" s="57">
        <v>1</v>
      </c>
      <c r="Q340" s="65">
        <v>1.0009999999999999</v>
      </c>
      <c r="R340" s="55">
        <v>1</v>
      </c>
      <c r="S340" s="15">
        <v>1</v>
      </c>
      <c r="T340" s="15">
        <v>1</v>
      </c>
      <c r="U340" s="15">
        <v>1</v>
      </c>
      <c r="V340" s="15">
        <v>1</v>
      </c>
    </row>
    <row r="341" spans="1:22" x14ac:dyDescent="0.25">
      <c r="A341" s="10">
        <v>74197</v>
      </c>
      <c r="B341" s="68" t="s">
        <v>472</v>
      </c>
      <c r="C341" s="55">
        <v>1.002</v>
      </c>
      <c r="D341" s="55">
        <v>1.002</v>
      </c>
      <c r="E341" s="55">
        <v>1.002</v>
      </c>
      <c r="F341" s="55">
        <v>1.002</v>
      </c>
      <c r="G341" s="55">
        <v>1.002</v>
      </c>
      <c r="H341" s="55">
        <v>1.002</v>
      </c>
      <c r="I341" s="55">
        <v>1.0089999999999999</v>
      </c>
      <c r="J341" s="55">
        <v>1.006</v>
      </c>
      <c r="K341" s="22">
        <v>1.0049999999999999</v>
      </c>
      <c r="L341" s="22">
        <v>1.0009999999999999</v>
      </c>
      <c r="M341" s="15">
        <v>1.004</v>
      </c>
      <c r="N341" s="15">
        <v>1.0009999999999999</v>
      </c>
      <c r="O341" s="15">
        <v>1</v>
      </c>
      <c r="P341" s="57">
        <v>1</v>
      </c>
      <c r="Q341" s="65">
        <v>1.0009999999999999</v>
      </c>
      <c r="R341" s="55">
        <v>1</v>
      </c>
      <c r="S341" s="15">
        <v>1</v>
      </c>
      <c r="T341" s="15">
        <v>1</v>
      </c>
      <c r="U341" s="15">
        <v>1</v>
      </c>
      <c r="V341" s="15">
        <v>1</v>
      </c>
    </row>
    <row r="342" spans="1:22" x14ac:dyDescent="0.25">
      <c r="A342" s="10">
        <v>74201</v>
      </c>
      <c r="B342" s="68" t="s">
        <v>473</v>
      </c>
      <c r="C342" s="55">
        <v>1.002</v>
      </c>
      <c r="D342" s="55">
        <v>1.002</v>
      </c>
      <c r="E342" s="55">
        <v>1.002</v>
      </c>
      <c r="F342" s="55">
        <v>1.002</v>
      </c>
      <c r="G342" s="55">
        <v>1.002</v>
      </c>
      <c r="H342" s="55">
        <v>1.002</v>
      </c>
      <c r="I342" s="55">
        <v>1.0089999999999999</v>
      </c>
      <c r="J342" s="55">
        <v>1.006</v>
      </c>
      <c r="K342" s="22">
        <v>1.0049999999999999</v>
      </c>
      <c r="L342" s="22">
        <v>1.0009999999999999</v>
      </c>
      <c r="M342" s="15">
        <v>1.004</v>
      </c>
      <c r="N342" s="15">
        <v>1.0009999999999999</v>
      </c>
      <c r="O342" s="15">
        <v>1</v>
      </c>
      <c r="P342" s="57">
        <v>1</v>
      </c>
      <c r="Q342" s="65">
        <v>1.0009999999999999</v>
      </c>
      <c r="R342" s="55">
        <v>1</v>
      </c>
      <c r="S342" s="15">
        <v>1</v>
      </c>
      <c r="T342" s="15">
        <v>1</v>
      </c>
      <c r="U342" s="15">
        <v>1</v>
      </c>
      <c r="V342" s="15">
        <v>1</v>
      </c>
    </row>
    <row r="343" spans="1:22" x14ac:dyDescent="0.25">
      <c r="A343" s="10">
        <v>74202</v>
      </c>
      <c r="B343" s="68" t="s">
        <v>474</v>
      </c>
      <c r="C343" s="55">
        <v>1.002</v>
      </c>
      <c r="D343" s="55">
        <v>1.002</v>
      </c>
      <c r="E343" s="55">
        <v>1.002</v>
      </c>
      <c r="F343" s="55">
        <v>1.002</v>
      </c>
      <c r="G343" s="55">
        <v>1.002</v>
      </c>
      <c r="H343" s="55">
        <v>1.002</v>
      </c>
      <c r="I343" s="55">
        <v>1.0089999999999999</v>
      </c>
      <c r="J343" s="55">
        <v>1.006</v>
      </c>
      <c r="K343" s="22">
        <v>1.0049999999999999</v>
      </c>
      <c r="L343" s="22">
        <v>1.0009999999999999</v>
      </c>
      <c r="M343" s="15">
        <v>1.004</v>
      </c>
      <c r="N343" s="15">
        <v>1.0009999999999999</v>
      </c>
      <c r="O343" s="15">
        <v>1</v>
      </c>
      <c r="P343" s="57">
        <v>1</v>
      </c>
      <c r="Q343" s="65">
        <v>1.0009999999999999</v>
      </c>
      <c r="R343" s="55">
        <v>1</v>
      </c>
      <c r="S343" s="15">
        <v>1</v>
      </c>
      <c r="T343" s="15">
        <v>1</v>
      </c>
      <c r="U343" s="15">
        <v>1</v>
      </c>
      <c r="V343" s="15">
        <v>1</v>
      </c>
    </row>
    <row r="344" spans="1:22" x14ac:dyDescent="0.25">
      <c r="A344" s="10">
        <v>75084</v>
      </c>
      <c r="B344" s="68" t="s">
        <v>475</v>
      </c>
      <c r="C344" s="55">
        <v>1</v>
      </c>
      <c r="D344" s="55">
        <v>1</v>
      </c>
      <c r="E344" s="55">
        <v>1</v>
      </c>
      <c r="F344" s="55">
        <v>1</v>
      </c>
      <c r="G344" s="55">
        <v>1</v>
      </c>
      <c r="H344" s="55">
        <v>1</v>
      </c>
      <c r="I344" s="55">
        <v>1</v>
      </c>
      <c r="J344" s="55">
        <v>1</v>
      </c>
      <c r="K344" s="22">
        <v>1</v>
      </c>
      <c r="L344" s="22">
        <v>1</v>
      </c>
      <c r="M344" s="15">
        <v>1</v>
      </c>
      <c r="N344" s="15">
        <v>1</v>
      </c>
      <c r="O344" s="15">
        <v>1</v>
      </c>
      <c r="P344" s="57">
        <v>1</v>
      </c>
      <c r="Q344" s="65">
        <v>1</v>
      </c>
      <c r="R344" s="55">
        <v>1</v>
      </c>
      <c r="S344" s="15">
        <v>1</v>
      </c>
      <c r="T344" s="15">
        <v>1</v>
      </c>
      <c r="U344" s="15">
        <v>1</v>
      </c>
      <c r="V344" s="15">
        <v>1</v>
      </c>
    </row>
    <row r="345" spans="1:22" x14ac:dyDescent="0.25">
      <c r="A345" s="10">
        <v>75085</v>
      </c>
      <c r="B345" s="68" t="s">
        <v>476</v>
      </c>
      <c r="C345" s="55">
        <v>1</v>
      </c>
      <c r="D345" s="55">
        <v>1</v>
      </c>
      <c r="E345" s="55">
        <v>1</v>
      </c>
      <c r="F345" s="55">
        <v>1</v>
      </c>
      <c r="G345" s="55">
        <v>1</v>
      </c>
      <c r="H345" s="55">
        <v>1</v>
      </c>
      <c r="I345" s="55">
        <v>1</v>
      </c>
      <c r="J345" s="55">
        <v>1</v>
      </c>
      <c r="K345" s="22">
        <v>1</v>
      </c>
      <c r="L345" s="22">
        <v>1</v>
      </c>
      <c r="M345" s="15">
        <v>1</v>
      </c>
      <c r="N345" s="15">
        <v>1</v>
      </c>
      <c r="O345" s="15">
        <v>1</v>
      </c>
      <c r="P345" s="57">
        <v>1</v>
      </c>
      <c r="Q345" s="65">
        <v>1</v>
      </c>
      <c r="R345" s="55">
        <v>1</v>
      </c>
      <c r="S345" s="15">
        <v>1</v>
      </c>
      <c r="T345" s="15">
        <v>1</v>
      </c>
      <c r="U345" s="15">
        <v>1</v>
      </c>
      <c r="V345" s="15">
        <v>1</v>
      </c>
    </row>
    <row r="346" spans="1:22" x14ac:dyDescent="0.25">
      <c r="A346" s="10">
        <v>75086</v>
      </c>
      <c r="B346" s="68" t="s">
        <v>477</v>
      </c>
      <c r="C346" s="55">
        <v>1</v>
      </c>
      <c r="D346" s="55">
        <v>1</v>
      </c>
      <c r="E346" s="55">
        <v>1</v>
      </c>
      <c r="F346" s="55">
        <v>1</v>
      </c>
      <c r="G346" s="55">
        <v>1</v>
      </c>
      <c r="H346" s="55">
        <v>1</v>
      </c>
      <c r="I346" s="55">
        <v>1</v>
      </c>
      <c r="J346" s="55">
        <v>1</v>
      </c>
      <c r="K346" s="22">
        <v>1</v>
      </c>
      <c r="L346" s="22">
        <v>1</v>
      </c>
      <c r="M346" s="15">
        <v>1</v>
      </c>
      <c r="N346" s="15">
        <v>1</v>
      </c>
      <c r="O346" s="15">
        <v>1</v>
      </c>
      <c r="P346" s="57">
        <v>1</v>
      </c>
      <c r="Q346" s="65">
        <v>1</v>
      </c>
      <c r="R346" s="55">
        <v>1</v>
      </c>
      <c r="S346" s="15">
        <v>1</v>
      </c>
      <c r="T346" s="15">
        <v>1</v>
      </c>
      <c r="U346" s="15">
        <v>1</v>
      </c>
      <c r="V346" s="15">
        <v>1</v>
      </c>
    </row>
    <row r="347" spans="1:22" x14ac:dyDescent="0.25">
      <c r="A347" s="10">
        <v>75087</v>
      </c>
      <c r="B347" s="68" t="s">
        <v>478</v>
      </c>
      <c r="C347" s="55">
        <v>1</v>
      </c>
      <c r="D347" s="55">
        <v>1</v>
      </c>
      <c r="E347" s="55">
        <v>1</v>
      </c>
      <c r="F347" s="55">
        <v>1</v>
      </c>
      <c r="G347" s="55">
        <v>1</v>
      </c>
      <c r="H347" s="55">
        <v>1</v>
      </c>
      <c r="I347" s="55">
        <v>1</v>
      </c>
      <c r="J347" s="55">
        <v>1</v>
      </c>
      <c r="K347" s="22">
        <v>1</v>
      </c>
      <c r="L347" s="22">
        <v>1</v>
      </c>
      <c r="M347" s="15">
        <v>1</v>
      </c>
      <c r="N347" s="15">
        <v>1</v>
      </c>
      <c r="O347" s="15">
        <v>1</v>
      </c>
      <c r="P347" s="57">
        <v>1</v>
      </c>
      <c r="Q347" s="65">
        <v>1</v>
      </c>
      <c r="R347" s="55">
        <v>1</v>
      </c>
      <c r="S347" s="15">
        <v>1</v>
      </c>
      <c r="T347" s="15">
        <v>1</v>
      </c>
      <c r="U347" s="15">
        <v>1</v>
      </c>
      <c r="V347" s="15">
        <v>1</v>
      </c>
    </row>
    <row r="348" spans="1:22" x14ac:dyDescent="0.25">
      <c r="A348" s="10">
        <v>76081</v>
      </c>
      <c r="B348" s="68" t="s">
        <v>479</v>
      </c>
      <c r="C348" s="55">
        <v>1.038</v>
      </c>
      <c r="D348" s="55">
        <v>1.038</v>
      </c>
      <c r="E348" s="55">
        <v>1.038</v>
      </c>
      <c r="F348" s="55">
        <v>1.038</v>
      </c>
      <c r="G348" s="55">
        <v>1.038</v>
      </c>
      <c r="H348" s="55">
        <v>1.038</v>
      </c>
      <c r="I348" s="55">
        <v>1.034</v>
      </c>
      <c r="J348" s="55">
        <v>1.032</v>
      </c>
      <c r="K348" s="22">
        <v>1.0329999999999999</v>
      </c>
      <c r="L348" s="22">
        <v>1.03</v>
      </c>
      <c r="M348" s="15">
        <v>1.036</v>
      </c>
      <c r="N348" s="15">
        <v>1.0329999999999999</v>
      </c>
      <c r="O348" s="15">
        <v>1.0329999999999999</v>
      </c>
      <c r="P348" s="57">
        <v>1.0329999999999999</v>
      </c>
      <c r="Q348" s="65">
        <v>1.0309999999999999</v>
      </c>
      <c r="R348" s="55">
        <v>1.03</v>
      </c>
      <c r="S348" s="15">
        <v>1.0309999999999999</v>
      </c>
      <c r="T348" s="15">
        <v>1.032</v>
      </c>
      <c r="U348" s="15">
        <v>1.0269999999999999</v>
      </c>
      <c r="V348" s="15">
        <v>1.0289999999999999</v>
      </c>
    </row>
    <row r="349" spans="1:22" x14ac:dyDescent="0.25">
      <c r="A349" s="10">
        <v>76082</v>
      </c>
      <c r="B349" s="68" t="s">
        <v>480</v>
      </c>
      <c r="C349" s="55">
        <v>1.038</v>
      </c>
      <c r="D349" s="55">
        <v>1.038</v>
      </c>
      <c r="E349" s="55">
        <v>1.038</v>
      </c>
      <c r="F349" s="55">
        <v>1.038</v>
      </c>
      <c r="G349" s="55">
        <v>1.038</v>
      </c>
      <c r="H349" s="55">
        <v>1.038</v>
      </c>
      <c r="I349" s="55">
        <v>1.034</v>
      </c>
      <c r="J349" s="55">
        <v>1.032</v>
      </c>
      <c r="K349" s="22">
        <v>1.0329999999999999</v>
      </c>
      <c r="L349" s="22">
        <v>1.03</v>
      </c>
      <c r="M349" s="15">
        <v>1.036</v>
      </c>
      <c r="N349" s="15">
        <v>1.0329999999999999</v>
      </c>
      <c r="O349" s="15">
        <v>1.0329999999999999</v>
      </c>
      <c r="P349" s="57">
        <v>1.0329999999999999</v>
      </c>
      <c r="Q349" s="65">
        <v>1.0309999999999999</v>
      </c>
      <c r="R349" s="55">
        <v>1.03</v>
      </c>
      <c r="S349" s="15">
        <v>1.0309999999999999</v>
      </c>
      <c r="T349" s="15">
        <v>1.032</v>
      </c>
      <c r="U349" s="15">
        <v>1.0269999999999999</v>
      </c>
      <c r="V349" s="15">
        <v>1.0289999999999999</v>
      </c>
    </row>
    <row r="350" spans="1:22" x14ac:dyDescent="0.25">
      <c r="A350" s="10">
        <v>76083</v>
      </c>
      <c r="B350" s="68" t="s">
        <v>481</v>
      </c>
      <c r="C350" s="55">
        <v>1.038</v>
      </c>
      <c r="D350" s="55">
        <v>1.038</v>
      </c>
      <c r="E350" s="55">
        <v>1.038</v>
      </c>
      <c r="F350" s="55">
        <v>1.038</v>
      </c>
      <c r="G350" s="55">
        <v>1.038</v>
      </c>
      <c r="H350" s="55">
        <v>1.038</v>
      </c>
      <c r="I350" s="55">
        <v>1.034</v>
      </c>
      <c r="J350" s="55">
        <v>1.032</v>
      </c>
      <c r="K350" s="22">
        <v>1.0329999999999999</v>
      </c>
      <c r="L350" s="22">
        <v>1.03</v>
      </c>
      <c r="M350" s="15">
        <v>1.036</v>
      </c>
      <c r="N350" s="15">
        <v>1.0329999999999999</v>
      </c>
      <c r="O350" s="15">
        <v>1.0329999999999999</v>
      </c>
      <c r="P350" s="57">
        <v>1.0329999999999999</v>
      </c>
      <c r="Q350" s="65">
        <v>1.0309999999999999</v>
      </c>
      <c r="R350" s="55">
        <v>1.03</v>
      </c>
      <c r="S350" s="15">
        <v>1.0309999999999999</v>
      </c>
      <c r="T350" s="15">
        <v>1.032</v>
      </c>
      <c r="U350" s="15">
        <v>1.0269999999999999</v>
      </c>
      <c r="V350" s="15">
        <v>1.0289999999999999</v>
      </c>
    </row>
    <row r="351" spans="1:22" x14ac:dyDescent="0.25">
      <c r="A351" s="10">
        <v>77100</v>
      </c>
      <c r="B351" s="68" t="s">
        <v>482</v>
      </c>
      <c r="C351" s="55">
        <v>1</v>
      </c>
      <c r="D351" s="55">
        <v>1</v>
      </c>
      <c r="E351" s="55">
        <v>1</v>
      </c>
      <c r="F351" s="55">
        <v>1</v>
      </c>
      <c r="G351" s="55">
        <v>1</v>
      </c>
      <c r="H351" s="55">
        <v>1</v>
      </c>
      <c r="I351" s="55">
        <v>1</v>
      </c>
      <c r="J351" s="55">
        <v>1</v>
      </c>
      <c r="K351" s="22">
        <v>1</v>
      </c>
      <c r="L351" s="22">
        <v>1</v>
      </c>
      <c r="M351" s="15">
        <v>1</v>
      </c>
      <c r="N351" s="15">
        <v>1</v>
      </c>
      <c r="O351" s="15">
        <v>1</v>
      </c>
      <c r="P351" s="57">
        <v>1</v>
      </c>
      <c r="Q351" s="65">
        <v>1</v>
      </c>
      <c r="R351" s="55">
        <v>1</v>
      </c>
      <c r="S351" s="15">
        <v>1</v>
      </c>
      <c r="T351" s="15">
        <v>1</v>
      </c>
      <c r="U351" s="15">
        <v>1</v>
      </c>
      <c r="V351" s="15">
        <v>1</v>
      </c>
    </row>
    <row r="352" spans="1:22" x14ac:dyDescent="0.25">
      <c r="A352" s="10">
        <v>77101</v>
      </c>
      <c r="B352" s="68" t="s">
        <v>483</v>
      </c>
      <c r="C352" s="55">
        <v>1</v>
      </c>
      <c r="D352" s="55">
        <v>1</v>
      </c>
      <c r="E352" s="55">
        <v>1</v>
      </c>
      <c r="F352" s="55">
        <v>1</v>
      </c>
      <c r="G352" s="55">
        <v>1</v>
      </c>
      <c r="H352" s="55">
        <v>1</v>
      </c>
      <c r="I352" s="55">
        <v>1</v>
      </c>
      <c r="J352" s="55">
        <v>1</v>
      </c>
      <c r="K352" s="22">
        <v>1</v>
      </c>
      <c r="L352" s="22">
        <v>1</v>
      </c>
      <c r="M352" s="15">
        <v>1</v>
      </c>
      <c r="N352" s="15">
        <v>1</v>
      </c>
      <c r="O352" s="15">
        <v>1</v>
      </c>
      <c r="P352" s="57">
        <v>1</v>
      </c>
      <c r="Q352" s="65">
        <v>1</v>
      </c>
      <c r="R352" s="55">
        <v>1</v>
      </c>
      <c r="S352" s="15">
        <v>1</v>
      </c>
      <c r="T352" s="15">
        <v>1</v>
      </c>
      <c r="U352" s="15">
        <v>1</v>
      </c>
      <c r="V352" s="15">
        <v>1</v>
      </c>
    </row>
    <row r="353" spans="1:22" x14ac:dyDescent="0.25">
      <c r="A353" s="10">
        <v>77102</v>
      </c>
      <c r="B353" s="68" t="s">
        <v>484</v>
      </c>
      <c r="C353" s="55">
        <v>1</v>
      </c>
      <c r="D353" s="55">
        <v>1</v>
      </c>
      <c r="E353" s="55">
        <v>1</v>
      </c>
      <c r="F353" s="55">
        <v>1</v>
      </c>
      <c r="G353" s="55">
        <v>1</v>
      </c>
      <c r="H353" s="55">
        <v>1</v>
      </c>
      <c r="I353" s="55">
        <v>1</v>
      </c>
      <c r="J353" s="55">
        <v>1</v>
      </c>
      <c r="K353" s="22">
        <v>1</v>
      </c>
      <c r="L353" s="22">
        <v>1</v>
      </c>
      <c r="M353" s="15">
        <v>1</v>
      </c>
      <c r="N353" s="15">
        <v>1</v>
      </c>
      <c r="O353" s="15">
        <v>1</v>
      </c>
      <c r="P353" s="57">
        <v>1</v>
      </c>
      <c r="Q353" s="65">
        <v>1</v>
      </c>
      <c r="R353" s="55">
        <v>1</v>
      </c>
      <c r="S353" s="15">
        <v>1</v>
      </c>
      <c r="T353" s="15">
        <v>1</v>
      </c>
      <c r="U353" s="15">
        <v>1</v>
      </c>
      <c r="V353" s="15">
        <v>1</v>
      </c>
    </row>
    <row r="354" spans="1:22" x14ac:dyDescent="0.25">
      <c r="A354" s="10">
        <v>77103</v>
      </c>
      <c r="B354" s="68" t="s">
        <v>485</v>
      </c>
      <c r="C354" s="55">
        <v>1</v>
      </c>
      <c r="D354" s="55">
        <v>1</v>
      </c>
      <c r="E354" s="55">
        <v>1</v>
      </c>
      <c r="F354" s="55">
        <v>1</v>
      </c>
      <c r="G354" s="55">
        <v>1</v>
      </c>
      <c r="H354" s="55">
        <v>1</v>
      </c>
      <c r="I354" s="55">
        <v>1</v>
      </c>
      <c r="J354" s="55">
        <v>1</v>
      </c>
      <c r="K354" s="22">
        <v>1</v>
      </c>
      <c r="L354" s="22">
        <v>1</v>
      </c>
      <c r="M354" s="15">
        <v>1</v>
      </c>
      <c r="N354" s="15">
        <v>1</v>
      </c>
      <c r="O354" s="15">
        <v>1</v>
      </c>
      <c r="P354" s="57">
        <v>1</v>
      </c>
      <c r="Q354" s="65">
        <v>1</v>
      </c>
      <c r="R354" s="55">
        <v>1</v>
      </c>
      <c r="S354" s="15">
        <v>1</v>
      </c>
      <c r="T354" s="15">
        <v>1</v>
      </c>
      <c r="U354" s="15">
        <v>1</v>
      </c>
      <c r="V354" s="15">
        <v>1</v>
      </c>
    </row>
    <row r="355" spans="1:22" x14ac:dyDescent="0.25">
      <c r="A355" s="10">
        <v>77104</v>
      </c>
      <c r="B355" s="68" t="s">
        <v>486</v>
      </c>
      <c r="C355" s="55">
        <v>1</v>
      </c>
      <c r="D355" s="55">
        <v>1</v>
      </c>
      <c r="E355" s="55">
        <v>1</v>
      </c>
      <c r="F355" s="55">
        <v>1</v>
      </c>
      <c r="G355" s="55">
        <v>1</v>
      </c>
      <c r="H355" s="55">
        <v>1</v>
      </c>
      <c r="I355" s="55">
        <v>1</v>
      </c>
      <c r="J355" s="55">
        <v>1</v>
      </c>
      <c r="K355" s="22">
        <v>1</v>
      </c>
      <c r="L355" s="22">
        <v>1</v>
      </c>
      <c r="M355" s="15">
        <v>1</v>
      </c>
      <c r="N355" s="15">
        <v>1</v>
      </c>
      <c r="O355" s="15">
        <v>1</v>
      </c>
      <c r="P355" s="57">
        <v>1</v>
      </c>
      <c r="Q355" s="65">
        <v>1</v>
      </c>
      <c r="R355" s="55">
        <v>1</v>
      </c>
      <c r="S355" s="15">
        <v>1</v>
      </c>
      <c r="T355" s="15">
        <v>1</v>
      </c>
      <c r="U355" s="15">
        <v>1</v>
      </c>
      <c r="V355" s="15">
        <v>1</v>
      </c>
    </row>
    <row r="356" spans="1:22" x14ac:dyDescent="0.25">
      <c r="A356" s="10">
        <v>78001</v>
      </c>
      <c r="B356" s="68" t="s">
        <v>487</v>
      </c>
      <c r="C356" s="55">
        <v>1</v>
      </c>
      <c r="D356" s="55">
        <v>1</v>
      </c>
      <c r="E356" s="55">
        <v>1</v>
      </c>
      <c r="F356" s="55">
        <v>1</v>
      </c>
      <c r="G356" s="55">
        <v>1</v>
      </c>
      <c r="H356" s="55">
        <v>1</v>
      </c>
      <c r="I356" s="55">
        <v>1.002</v>
      </c>
      <c r="J356" s="55">
        <v>1.002</v>
      </c>
      <c r="K356" s="22">
        <v>1.0029999999999999</v>
      </c>
      <c r="L356" s="22">
        <v>1.0009999999999999</v>
      </c>
      <c r="M356" s="15">
        <v>1</v>
      </c>
      <c r="N356" s="15">
        <v>1</v>
      </c>
      <c r="O356" s="15">
        <v>1</v>
      </c>
      <c r="P356" s="57">
        <v>1</v>
      </c>
      <c r="Q356" s="65">
        <v>1</v>
      </c>
      <c r="R356" s="55">
        <v>1</v>
      </c>
      <c r="S356" s="15">
        <v>1</v>
      </c>
      <c r="T356" s="15">
        <v>1</v>
      </c>
      <c r="U356" s="15">
        <v>1</v>
      </c>
      <c r="V356" s="15">
        <v>1</v>
      </c>
    </row>
    <row r="357" spans="1:22" x14ac:dyDescent="0.25">
      <c r="A357" s="10">
        <v>78002</v>
      </c>
      <c r="B357" s="68" t="s">
        <v>488</v>
      </c>
      <c r="C357" s="55">
        <v>1</v>
      </c>
      <c r="D357" s="55">
        <v>1</v>
      </c>
      <c r="E357" s="55">
        <v>1</v>
      </c>
      <c r="F357" s="55">
        <v>1</v>
      </c>
      <c r="G357" s="55">
        <v>1</v>
      </c>
      <c r="H357" s="55">
        <v>1</v>
      </c>
      <c r="I357" s="55">
        <v>1.002</v>
      </c>
      <c r="J357" s="55">
        <v>1.002</v>
      </c>
      <c r="K357" s="22">
        <v>1.0029999999999999</v>
      </c>
      <c r="L357" s="22">
        <v>1.0009999999999999</v>
      </c>
      <c r="M357" s="15">
        <v>1</v>
      </c>
      <c r="N357" s="15">
        <v>1</v>
      </c>
      <c r="O357" s="15">
        <v>1</v>
      </c>
      <c r="P357" s="57">
        <v>1</v>
      </c>
      <c r="Q357" s="65">
        <v>1</v>
      </c>
      <c r="R357" s="55">
        <v>1</v>
      </c>
      <c r="S357" s="15">
        <v>1</v>
      </c>
      <c r="T357" s="15">
        <v>1</v>
      </c>
      <c r="U357" s="15">
        <v>1</v>
      </c>
      <c r="V357" s="15">
        <v>1</v>
      </c>
    </row>
    <row r="358" spans="1:22" x14ac:dyDescent="0.25">
      <c r="A358" s="10">
        <v>78003</v>
      </c>
      <c r="B358" s="68" t="s">
        <v>489</v>
      </c>
      <c r="C358" s="55">
        <v>1</v>
      </c>
      <c r="D358" s="55">
        <v>1</v>
      </c>
      <c r="E358" s="55">
        <v>1</v>
      </c>
      <c r="F358" s="55">
        <v>1</v>
      </c>
      <c r="G358" s="55">
        <v>1</v>
      </c>
      <c r="H358" s="55">
        <v>1</v>
      </c>
      <c r="I358" s="55">
        <v>1.002</v>
      </c>
      <c r="J358" s="55">
        <v>1.002</v>
      </c>
      <c r="K358" s="22">
        <v>1.0029999999999999</v>
      </c>
      <c r="L358" s="22">
        <v>1.0009999999999999</v>
      </c>
      <c r="M358" s="15">
        <v>1</v>
      </c>
      <c r="N358" s="15">
        <v>1</v>
      </c>
      <c r="O358" s="15">
        <v>1</v>
      </c>
      <c r="P358" s="57">
        <v>1</v>
      </c>
      <c r="Q358" s="65">
        <v>1</v>
      </c>
      <c r="R358" s="55">
        <v>1</v>
      </c>
      <c r="S358" s="15">
        <v>1</v>
      </c>
      <c r="T358" s="15">
        <v>1</v>
      </c>
      <c r="U358" s="15">
        <v>1</v>
      </c>
      <c r="V358" s="15">
        <v>1</v>
      </c>
    </row>
    <row r="359" spans="1:22" x14ac:dyDescent="0.25">
      <c r="A359" s="10">
        <v>78004</v>
      </c>
      <c r="B359" s="68" t="s">
        <v>490</v>
      </c>
      <c r="C359" s="55">
        <v>1</v>
      </c>
      <c r="D359" s="55">
        <v>1</v>
      </c>
      <c r="E359" s="55">
        <v>1</v>
      </c>
      <c r="F359" s="55">
        <v>1</v>
      </c>
      <c r="G359" s="55">
        <v>1</v>
      </c>
      <c r="H359" s="55">
        <v>1</v>
      </c>
      <c r="I359" s="55">
        <v>1.002</v>
      </c>
      <c r="J359" s="55">
        <v>1.002</v>
      </c>
      <c r="K359" s="22">
        <v>1.0029999999999999</v>
      </c>
      <c r="L359" s="22">
        <v>1.0009999999999999</v>
      </c>
      <c r="M359" s="15">
        <v>1</v>
      </c>
      <c r="N359" s="15">
        <v>1</v>
      </c>
      <c r="O359" s="15">
        <v>1</v>
      </c>
      <c r="P359" s="57">
        <v>1</v>
      </c>
      <c r="Q359" s="65">
        <v>1</v>
      </c>
      <c r="R359" s="55">
        <v>1</v>
      </c>
      <c r="S359" s="15">
        <v>1</v>
      </c>
      <c r="T359" s="15">
        <v>1</v>
      </c>
      <c r="U359" s="15">
        <v>1</v>
      </c>
      <c r="V359" s="15">
        <v>1</v>
      </c>
    </row>
    <row r="360" spans="1:22" x14ac:dyDescent="0.25">
      <c r="A360" s="10">
        <v>78005</v>
      </c>
      <c r="B360" s="68" t="s">
        <v>491</v>
      </c>
      <c r="C360" s="55">
        <v>1</v>
      </c>
      <c r="D360" s="55">
        <v>1</v>
      </c>
      <c r="E360" s="55">
        <v>1</v>
      </c>
      <c r="F360" s="55">
        <v>1</v>
      </c>
      <c r="G360" s="55">
        <v>1</v>
      </c>
      <c r="H360" s="55">
        <v>1</v>
      </c>
      <c r="I360" s="55">
        <v>1.002</v>
      </c>
      <c r="J360" s="55">
        <v>1.002</v>
      </c>
      <c r="K360" s="22">
        <v>1.0029999999999999</v>
      </c>
      <c r="L360" s="22">
        <v>1.0009999999999999</v>
      </c>
      <c r="M360" s="15">
        <v>1</v>
      </c>
      <c r="N360" s="15">
        <v>1</v>
      </c>
      <c r="O360" s="15">
        <v>1</v>
      </c>
      <c r="P360" s="57">
        <v>1</v>
      </c>
      <c r="Q360" s="65">
        <v>1</v>
      </c>
      <c r="R360" s="55">
        <v>1</v>
      </c>
      <c r="S360" s="15">
        <v>1</v>
      </c>
      <c r="T360" s="15">
        <v>1</v>
      </c>
      <c r="U360" s="15">
        <v>1</v>
      </c>
      <c r="V360" s="15">
        <v>1</v>
      </c>
    </row>
    <row r="361" spans="1:22" x14ac:dyDescent="0.25">
      <c r="A361" s="10">
        <v>78009</v>
      </c>
      <c r="B361" s="68" t="s">
        <v>492</v>
      </c>
      <c r="C361" s="55">
        <v>1</v>
      </c>
      <c r="D361" s="55">
        <v>1</v>
      </c>
      <c r="E361" s="55">
        <v>1</v>
      </c>
      <c r="F361" s="55">
        <v>1</v>
      </c>
      <c r="G361" s="55">
        <v>1</v>
      </c>
      <c r="H361" s="55">
        <v>1</v>
      </c>
      <c r="I361" s="55">
        <v>1.002</v>
      </c>
      <c r="J361" s="55">
        <v>1.002</v>
      </c>
      <c r="K361" s="22">
        <v>1.0029999999999999</v>
      </c>
      <c r="L361" s="22">
        <v>1.0009999999999999</v>
      </c>
      <c r="M361" s="15">
        <v>1</v>
      </c>
      <c r="N361" s="15">
        <v>1</v>
      </c>
      <c r="O361" s="15">
        <v>1</v>
      </c>
      <c r="P361" s="57">
        <v>1</v>
      </c>
      <c r="Q361" s="65">
        <v>1</v>
      </c>
      <c r="R361" s="55">
        <v>1</v>
      </c>
      <c r="S361" s="15">
        <v>1</v>
      </c>
      <c r="T361" s="15">
        <v>1</v>
      </c>
      <c r="U361" s="15">
        <v>1</v>
      </c>
      <c r="V361" s="15">
        <v>1</v>
      </c>
    </row>
    <row r="362" spans="1:22" x14ac:dyDescent="0.25">
      <c r="A362" s="10">
        <v>78012</v>
      </c>
      <c r="B362" s="68" t="s">
        <v>493</v>
      </c>
      <c r="C362" s="55">
        <v>1</v>
      </c>
      <c r="D362" s="55">
        <v>1</v>
      </c>
      <c r="E362" s="55">
        <v>1</v>
      </c>
      <c r="F362" s="55">
        <v>1</v>
      </c>
      <c r="G362" s="55">
        <v>1</v>
      </c>
      <c r="H362" s="55">
        <v>1</v>
      </c>
      <c r="I362" s="55">
        <v>1.002</v>
      </c>
      <c r="J362" s="55">
        <v>1.002</v>
      </c>
      <c r="K362" s="22">
        <v>1.0029999999999999</v>
      </c>
      <c r="L362" s="22">
        <v>1.0009999999999999</v>
      </c>
      <c r="M362" s="15">
        <v>1</v>
      </c>
      <c r="N362" s="15">
        <v>1</v>
      </c>
      <c r="O362" s="15">
        <v>1</v>
      </c>
      <c r="P362" s="57">
        <v>1</v>
      </c>
      <c r="Q362" s="65">
        <v>1</v>
      </c>
      <c r="R362" s="55">
        <v>1</v>
      </c>
      <c r="S362" s="15">
        <v>1</v>
      </c>
      <c r="T362" s="15">
        <v>1</v>
      </c>
      <c r="U362" s="15">
        <v>1</v>
      </c>
      <c r="V362" s="15">
        <v>1</v>
      </c>
    </row>
    <row r="363" spans="1:22" x14ac:dyDescent="0.25">
      <c r="A363" s="10">
        <v>79077</v>
      </c>
      <c r="B363" s="68" t="s">
        <v>494</v>
      </c>
      <c r="C363" s="55">
        <v>1.0189999999999999</v>
      </c>
      <c r="D363" s="55">
        <v>1.0189999999999999</v>
      </c>
      <c r="E363" s="55">
        <v>1.0189999999999999</v>
      </c>
      <c r="F363" s="55">
        <v>1.0189999999999999</v>
      </c>
      <c r="G363" s="55">
        <v>1.0189999999999999</v>
      </c>
      <c r="H363" s="55">
        <v>1.0189999999999999</v>
      </c>
      <c r="I363" s="55">
        <v>1.0089999999999999</v>
      </c>
      <c r="J363" s="55">
        <v>1.008</v>
      </c>
      <c r="K363" s="22">
        <v>1.0069999999999999</v>
      </c>
      <c r="L363" s="22">
        <v>1.012</v>
      </c>
      <c r="M363" s="15">
        <v>1.014</v>
      </c>
      <c r="N363" s="15">
        <v>1.014</v>
      </c>
      <c r="O363" s="15">
        <v>1.0149999999999999</v>
      </c>
      <c r="P363" s="57">
        <v>1.0149999999999999</v>
      </c>
      <c r="Q363" s="65">
        <v>1.0189999999999999</v>
      </c>
      <c r="R363" s="55">
        <v>1.0169999999999999</v>
      </c>
      <c r="S363" s="15">
        <v>1.0149999999999999</v>
      </c>
      <c r="T363" s="15">
        <v>1.0109999999999999</v>
      </c>
      <c r="U363" s="15">
        <v>1.0109999999999999</v>
      </c>
      <c r="V363" s="15">
        <v>1.0129999999999999</v>
      </c>
    </row>
    <row r="364" spans="1:22" x14ac:dyDescent="0.25">
      <c r="A364" s="10">
        <v>79078</v>
      </c>
      <c r="B364" s="68" t="s">
        <v>495</v>
      </c>
      <c r="C364" s="55">
        <v>1.0189999999999999</v>
      </c>
      <c r="D364" s="55">
        <v>1.0189999999999999</v>
      </c>
      <c r="E364" s="55">
        <v>1.0189999999999999</v>
      </c>
      <c r="F364" s="55">
        <v>1.0189999999999999</v>
      </c>
      <c r="G364" s="55">
        <v>1.0189999999999999</v>
      </c>
      <c r="H364" s="55">
        <v>1.0189999999999999</v>
      </c>
      <c r="I364" s="55">
        <v>1.0089999999999999</v>
      </c>
      <c r="J364" s="55">
        <v>1.008</v>
      </c>
      <c r="K364" s="22">
        <v>1.0069999999999999</v>
      </c>
      <c r="L364" s="22">
        <v>1.012</v>
      </c>
      <c r="M364" s="15">
        <v>1.014</v>
      </c>
      <c r="N364" s="15">
        <v>1.014</v>
      </c>
      <c r="O364" s="15">
        <v>1.0149999999999999</v>
      </c>
      <c r="P364" s="57">
        <v>1.0149999999999999</v>
      </c>
      <c r="Q364" s="65">
        <v>1.0189999999999999</v>
      </c>
      <c r="R364" s="55">
        <v>1.0169999999999999</v>
      </c>
      <c r="S364" s="15">
        <v>1.0149999999999999</v>
      </c>
      <c r="T364" s="15">
        <v>1.0109999999999999</v>
      </c>
      <c r="U364" s="15">
        <v>1.0109999999999999</v>
      </c>
      <c r="V364" s="15">
        <v>1.0129999999999999</v>
      </c>
    </row>
    <row r="365" spans="1:22" x14ac:dyDescent="0.25">
      <c r="A365" s="10">
        <v>80116</v>
      </c>
      <c r="B365" s="68" t="s">
        <v>496</v>
      </c>
      <c r="C365" s="55">
        <v>1.0129999999999999</v>
      </c>
      <c r="D365" s="55">
        <v>1.0129999999999999</v>
      </c>
      <c r="E365" s="55">
        <v>1.0129999999999999</v>
      </c>
      <c r="F365" s="55">
        <v>1.0129999999999999</v>
      </c>
      <c r="G365" s="55">
        <v>1.0129999999999999</v>
      </c>
      <c r="H365" s="55">
        <v>1.0129999999999999</v>
      </c>
      <c r="I365" s="55">
        <v>1.0109999999999999</v>
      </c>
      <c r="J365" s="55">
        <v>1.012</v>
      </c>
      <c r="K365" s="22">
        <v>1.0109999999999999</v>
      </c>
      <c r="L365" s="22">
        <v>1.008</v>
      </c>
      <c r="M365" s="15">
        <v>1.008</v>
      </c>
      <c r="N365" s="15">
        <v>1.008</v>
      </c>
      <c r="O365" s="15">
        <v>1.0069999999999999</v>
      </c>
      <c r="P365" s="57">
        <v>1.008</v>
      </c>
      <c r="Q365" s="65">
        <v>1.006</v>
      </c>
      <c r="R365" s="55">
        <v>1.006</v>
      </c>
      <c r="S365" s="15">
        <v>1.01</v>
      </c>
      <c r="T365" s="15">
        <v>1.0069999999999999</v>
      </c>
      <c r="U365" s="15">
        <v>1.0109999999999999</v>
      </c>
      <c r="V365" s="15">
        <v>1.012</v>
      </c>
    </row>
    <row r="366" spans="1:22" x14ac:dyDescent="0.25">
      <c r="A366" s="10">
        <v>80118</v>
      </c>
      <c r="B366" s="68" t="s">
        <v>497</v>
      </c>
      <c r="C366" s="55">
        <v>1.0129999999999999</v>
      </c>
      <c r="D366" s="55">
        <v>1.0129999999999999</v>
      </c>
      <c r="E366" s="55">
        <v>1.0129999999999999</v>
      </c>
      <c r="F366" s="55">
        <v>1.0129999999999999</v>
      </c>
      <c r="G366" s="55">
        <v>1.0129999999999999</v>
      </c>
      <c r="H366" s="55">
        <v>1.0129999999999999</v>
      </c>
      <c r="I366" s="55">
        <v>1.0109999999999999</v>
      </c>
      <c r="J366" s="55">
        <v>1.012</v>
      </c>
      <c r="K366" s="22">
        <v>1.0109999999999999</v>
      </c>
      <c r="L366" s="22">
        <v>1.008</v>
      </c>
      <c r="M366" s="15">
        <v>1.008</v>
      </c>
      <c r="N366" s="15">
        <v>1.008</v>
      </c>
      <c r="O366" s="15">
        <v>1.0069999999999999</v>
      </c>
      <c r="P366" s="57">
        <v>1.008</v>
      </c>
      <c r="Q366" s="65">
        <v>1.006</v>
      </c>
      <c r="R366" s="55">
        <v>1.006</v>
      </c>
      <c r="S366" s="15">
        <v>1.01</v>
      </c>
      <c r="T366" s="15">
        <v>1.0069999999999999</v>
      </c>
      <c r="U366" s="15">
        <v>1.0109999999999999</v>
      </c>
      <c r="V366" s="15">
        <v>1.012</v>
      </c>
    </row>
    <row r="367" spans="1:22" x14ac:dyDescent="0.25">
      <c r="A367" s="10">
        <v>80119</v>
      </c>
      <c r="B367" s="68" t="s">
        <v>498</v>
      </c>
      <c r="C367" s="55">
        <v>1.0129999999999999</v>
      </c>
      <c r="D367" s="55">
        <v>1.0129999999999999</v>
      </c>
      <c r="E367" s="55">
        <v>1.0129999999999999</v>
      </c>
      <c r="F367" s="55">
        <v>1.0129999999999999</v>
      </c>
      <c r="G367" s="55">
        <v>1.0129999999999999</v>
      </c>
      <c r="H367" s="55">
        <v>1.0129999999999999</v>
      </c>
      <c r="I367" s="55">
        <v>1.0109999999999999</v>
      </c>
      <c r="J367" s="55">
        <v>1.012</v>
      </c>
      <c r="K367" s="22">
        <v>1.0109999999999999</v>
      </c>
      <c r="L367" s="22">
        <v>1.008</v>
      </c>
      <c r="M367" s="15">
        <v>1.008</v>
      </c>
      <c r="N367" s="15">
        <v>1.008</v>
      </c>
      <c r="O367" s="15">
        <v>1.0069999999999999</v>
      </c>
      <c r="P367" s="57">
        <v>1.008</v>
      </c>
      <c r="Q367" s="65">
        <v>1.006</v>
      </c>
      <c r="R367" s="55">
        <v>1.006</v>
      </c>
      <c r="S367" s="15">
        <v>1.01</v>
      </c>
      <c r="T367" s="15">
        <v>1.0069999999999999</v>
      </c>
      <c r="U367" s="15">
        <v>1.0109999999999999</v>
      </c>
      <c r="V367" s="15">
        <v>1.012</v>
      </c>
    </row>
    <row r="368" spans="1:22" x14ac:dyDescent="0.25">
      <c r="A368" s="10">
        <v>80121</v>
      </c>
      <c r="B368" s="68" t="s">
        <v>499</v>
      </c>
      <c r="C368" s="55">
        <v>1.0129999999999999</v>
      </c>
      <c r="D368" s="55">
        <v>1.0129999999999999</v>
      </c>
      <c r="E368" s="55">
        <v>1.0129999999999999</v>
      </c>
      <c r="F368" s="55">
        <v>1.0129999999999999</v>
      </c>
      <c r="G368" s="55">
        <v>1.0129999999999999</v>
      </c>
      <c r="H368" s="55">
        <v>1.0129999999999999</v>
      </c>
      <c r="I368" s="55">
        <v>1.0109999999999999</v>
      </c>
      <c r="J368" s="55">
        <v>1.012</v>
      </c>
      <c r="K368" s="22">
        <v>1.0109999999999999</v>
      </c>
      <c r="L368" s="22">
        <v>1.008</v>
      </c>
      <c r="M368" s="15">
        <v>1.008</v>
      </c>
      <c r="N368" s="15">
        <v>1.008</v>
      </c>
      <c r="O368" s="15">
        <v>1.0069999999999999</v>
      </c>
      <c r="P368" s="57">
        <v>1.008</v>
      </c>
      <c r="Q368" s="65">
        <v>1.006</v>
      </c>
      <c r="R368" s="55">
        <v>1.006</v>
      </c>
      <c r="S368" s="15">
        <v>1.01</v>
      </c>
      <c r="T368" s="15">
        <v>1.0069999999999999</v>
      </c>
      <c r="U368" s="15">
        <v>1.0109999999999999</v>
      </c>
      <c r="V368" s="15">
        <v>1.012</v>
      </c>
    </row>
    <row r="369" spans="1:22" x14ac:dyDescent="0.25">
      <c r="A369" s="10">
        <v>80122</v>
      </c>
      <c r="B369" s="68" t="s">
        <v>500</v>
      </c>
      <c r="C369" s="55">
        <v>1.0129999999999999</v>
      </c>
      <c r="D369" s="55">
        <v>1.0129999999999999</v>
      </c>
      <c r="E369" s="55">
        <v>1.0129999999999999</v>
      </c>
      <c r="F369" s="55">
        <v>1.0129999999999999</v>
      </c>
      <c r="G369" s="55">
        <v>1.0129999999999999</v>
      </c>
      <c r="H369" s="55">
        <v>1.0129999999999999</v>
      </c>
      <c r="I369" s="55">
        <v>1.0109999999999999</v>
      </c>
      <c r="J369" s="55">
        <v>1.012</v>
      </c>
      <c r="K369" s="22">
        <v>1.0109999999999999</v>
      </c>
      <c r="L369" s="22">
        <v>1.008</v>
      </c>
      <c r="M369" s="15">
        <v>1.008</v>
      </c>
      <c r="N369" s="15">
        <v>1.008</v>
      </c>
      <c r="O369" s="15">
        <v>1.0069999999999999</v>
      </c>
      <c r="P369" s="57">
        <v>1.008</v>
      </c>
      <c r="Q369" s="65">
        <v>1.006</v>
      </c>
      <c r="R369" s="55">
        <v>1.006</v>
      </c>
      <c r="S369" s="15">
        <v>1.01</v>
      </c>
      <c r="T369" s="15">
        <v>1.0069999999999999</v>
      </c>
      <c r="U369" s="15">
        <v>1.0109999999999999</v>
      </c>
      <c r="V369" s="15">
        <v>1.012</v>
      </c>
    </row>
    <row r="370" spans="1:22" x14ac:dyDescent="0.25">
      <c r="A370" s="10">
        <v>80125</v>
      </c>
      <c r="B370" s="68" t="s">
        <v>501</v>
      </c>
      <c r="C370" s="55">
        <v>1.0129999999999999</v>
      </c>
      <c r="D370" s="55">
        <v>1.0129999999999999</v>
      </c>
      <c r="E370" s="55">
        <v>1.0129999999999999</v>
      </c>
      <c r="F370" s="55">
        <v>1.0129999999999999</v>
      </c>
      <c r="G370" s="55">
        <v>1.0129999999999999</v>
      </c>
      <c r="H370" s="55">
        <v>1.0129999999999999</v>
      </c>
      <c r="I370" s="55">
        <v>1.0109999999999999</v>
      </c>
      <c r="J370" s="55">
        <v>1.012</v>
      </c>
      <c r="K370" s="22">
        <v>1.0109999999999999</v>
      </c>
      <c r="L370" s="22">
        <v>1.008</v>
      </c>
      <c r="M370" s="15">
        <v>1.008</v>
      </c>
      <c r="N370" s="15">
        <v>1.008</v>
      </c>
      <c r="O370" s="15">
        <v>1.0069999999999999</v>
      </c>
      <c r="P370" s="57">
        <v>1.008</v>
      </c>
      <c r="Q370" s="65">
        <v>1.006</v>
      </c>
      <c r="R370" s="55">
        <v>1.006</v>
      </c>
      <c r="S370" s="15">
        <v>1.01</v>
      </c>
      <c r="T370" s="15">
        <v>1.0069999999999999</v>
      </c>
      <c r="U370" s="15">
        <v>1.0109999999999999</v>
      </c>
      <c r="V370" s="15">
        <v>1.012</v>
      </c>
    </row>
    <row r="371" spans="1:22" x14ac:dyDescent="0.25">
      <c r="A371" s="10">
        <v>81094</v>
      </c>
      <c r="B371" s="68" t="s">
        <v>502</v>
      </c>
      <c r="C371" s="55">
        <v>1.018</v>
      </c>
      <c r="D371" s="55">
        <v>1.018</v>
      </c>
      <c r="E371" s="55">
        <v>1.018</v>
      </c>
      <c r="F371" s="55">
        <v>1.018</v>
      </c>
      <c r="G371" s="55">
        <v>1.018</v>
      </c>
      <c r="H371" s="55">
        <v>1.018</v>
      </c>
      <c r="I371" s="55">
        <v>1.018</v>
      </c>
      <c r="J371" s="55">
        <v>1.014</v>
      </c>
      <c r="K371" s="22">
        <v>1.0149999999999999</v>
      </c>
      <c r="L371" s="22">
        <v>1.012</v>
      </c>
      <c r="M371" s="15">
        <v>1.016</v>
      </c>
      <c r="N371" s="15">
        <v>1.016</v>
      </c>
      <c r="O371" s="15">
        <v>1.0169999999999999</v>
      </c>
      <c r="P371" s="57">
        <v>1.018</v>
      </c>
      <c r="Q371" s="65">
        <v>1.016</v>
      </c>
      <c r="R371" s="55">
        <v>1.016</v>
      </c>
      <c r="S371" s="15">
        <v>1.016</v>
      </c>
      <c r="T371" s="15">
        <v>1.014</v>
      </c>
      <c r="U371" s="15">
        <v>1.012</v>
      </c>
      <c r="V371" s="15">
        <v>1.012</v>
      </c>
    </row>
    <row r="372" spans="1:22" x14ac:dyDescent="0.25">
      <c r="A372" s="10">
        <v>81095</v>
      </c>
      <c r="B372" s="68" t="s">
        <v>503</v>
      </c>
      <c r="C372" s="55">
        <v>1.018</v>
      </c>
      <c r="D372" s="55">
        <v>1.018</v>
      </c>
      <c r="E372" s="55">
        <v>1.018</v>
      </c>
      <c r="F372" s="55">
        <v>1.018</v>
      </c>
      <c r="G372" s="55">
        <v>1.018</v>
      </c>
      <c r="H372" s="55">
        <v>1.018</v>
      </c>
      <c r="I372" s="55">
        <v>1.018</v>
      </c>
      <c r="J372" s="55">
        <v>1.014</v>
      </c>
      <c r="K372" s="22">
        <v>1.0149999999999999</v>
      </c>
      <c r="L372" s="22">
        <v>1.012</v>
      </c>
      <c r="M372" s="15">
        <v>1.016</v>
      </c>
      <c r="N372" s="15">
        <v>1.016</v>
      </c>
      <c r="O372" s="15">
        <v>1.0169999999999999</v>
      </c>
      <c r="P372" s="57">
        <v>1.018</v>
      </c>
      <c r="Q372" s="65">
        <v>1.016</v>
      </c>
      <c r="R372" s="55">
        <v>1.016</v>
      </c>
      <c r="S372" s="15">
        <v>1.016</v>
      </c>
      <c r="T372" s="15">
        <v>1.014</v>
      </c>
      <c r="U372" s="15">
        <v>1.012</v>
      </c>
      <c r="V372" s="15">
        <v>1.012</v>
      </c>
    </row>
    <row r="373" spans="1:22" x14ac:dyDescent="0.25">
      <c r="A373" s="10">
        <v>81096</v>
      </c>
      <c r="B373" s="68" t="s">
        <v>504</v>
      </c>
      <c r="C373" s="55">
        <v>1.018</v>
      </c>
      <c r="D373" s="55">
        <v>1.018</v>
      </c>
      <c r="E373" s="55">
        <v>1.018</v>
      </c>
      <c r="F373" s="55">
        <v>1.018</v>
      </c>
      <c r="G373" s="55">
        <v>1.018</v>
      </c>
      <c r="H373" s="55">
        <v>1.018</v>
      </c>
      <c r="I373" s="55">
        <v>1.018</v>
      </c>
      <c r="J373" s="55">
        <v>1.014</v>
      </c>
      <c r="K373" s="22">
        <v>1.0149999999999999</v>
      </c>
      <c r="L373" s="22">
        <v>1.012</v>
      </c>
      <c r="M373" s="15">
        <v>1.016</v>
      </c>
      <c r="N373" s="15">
        <v>1.016</v>
      </c>
      <c r="O373" s="15">
        <v>1.0169999999999999</v>
      </c>
      <c r="P373" s="57">
        <v>1.018</v>
      </c>
      <c r="Q373" s="65">
        <v>1.016</v>
      </c>
      <c r="R373" s="55">
        <v>1.016</v>
      </c>
      <c r="S373" s="15">
        <v>1.016</v>
      </c>
      <c r="T373" s="15">
        <v>1.014</v>
      </c>
      <c r="U373" s="15">
        <v>1.012</v>
      </c>
      <c r="V373" s="15">
        <v>1.012</v>
      </c>
    </row>
    <row r="374" spans="1:22" x14ac:dyDescent="0.25">
      <c r="A374" s="10">
        <v>81097</v>
      </c>
      <c r="B374" s="68" t="s">
        <v>505</v>
      </c>
      <c r="C374" s="55">
        <v>1.018</v>
      </c>
      <c r="D374" s="55">
        <v>1.018</v>
      </c>
      <c r="E374" s="55">
        <v>1.018</v>
      </c>
      <c r="F374" s="55">
        <v>1.018</v>
      </c>
      <c r="G374" s="55">
        <v>1.018</v>
      </c>
      <c r="H374" s="55">
        <v>1.018</v>
      </c>
      <c r="I374" s="55">
        <v>1.018</v>
      </c>
      <c r="J374" s="55">
        <v>1.014</v>
      </c>
      <c r="K374" s="22">
        <v>1.0149999999999999</v>
      </c>
      <c r="L374" s="22">
        <v>1.012</v>
      </c>
      <c r="M374" s="15">
        <v>1.016</v>
      </c>
      <c r="N374" s="15">
        <v>1.016</v>
      </c>
      <c r="O374" s="15">
        <v>1.0169999999999999</v>
      </c>
      <c r="P374" s="57">
        <v>1.018</v>
      </c>
      <c r="Q374" s="65">
        <v>1.016</v>
      </c>
      <c r="R374" s="55">
        <v>1.016</v>
      </c>
      <c r="S374" s="15">
        <v>1.016</v>
      </c>
      <c r="T374" s="15">
        <v>1.014</v>
      </c>
      <c r="U374" s="15">
        <v>1.012</v>
      </c>
      <c r="V374" s="15">
        <v>1.012</v>
      </c>
    </row>
    <row r="375" spans="1:22" x14ac:dyDescent="0.25">
      <c r="A375" s="10">
        <v>82100</v>
      </c>
      <c r="B375" s="68" t="s">
        <v>506</v>
      </c>
      <c r="C375" s="55">
        <v>1.0109999999999999</v>
      </c>
      <c r="D375" s="55">
        <v>1.0109999999999999</v>
      </c>
      <c r="E375" s="55">
        <v>1.0109999999999999</v>
      </c>
      <c r="F375" s="55">
        <v>1.0109999999999999</v>
      </c>
      <c r="G375" s="55">
        <v>1.0109999999999999</v>
      </c>
      <c r="H375" s="55">
        <v>1.0109999999999999</v>
      </c>
      <c r="I375" s="55">
        <v>1.0069999999999999</v>
      </c>
      <c r="J375" s="55">
        <v>1.0029999999999999</v>
      </c>
      <c r="K375" s="22">
        <v>1.0029999999999999</v>
      </c>
      <c r="L375" s="22">
        <v>1.0009999999999999</v>
      </c>
      <c r="M375" s="15">
        <v>1.0029999999999999</v>
      </c>
      <c r="N375" s="15">
        <v>1.0029999999999999</v>
      </c>
      <c r="O375" s="15">
        <v>1.006</v>
      </c>
      <c r="P375" s="57">
        <v>1.0049999999999999</v>
      </c>
      <c r="Q375" s="65">
        <v>1</v>
      </c>
      <c r="R375" s="55">
        <v>1</v>
      </c>
      <c r="S375" s="15">
        <v>1</v>
      </c>
      <c r="T375" s="15">
        <v>1</v>
      </c>
      <c r="U375" s="15">
        <v>1</v>
      </c>
      <c r="V375" s="15">
        <v>1</v>
      </c>
    </row>
    <row r="376" spans="1:22" x14ac:dyDescent="0.25">
      <c r="A376" s="10">
        <v>82101</v>
      </c>
      <c r="B376" s="68" t="s">
        <v>507</v>
      </c>
      <c r="C376" s="55">
        <v>1.0109999999999999</v>
      </c>
      <c r="D376" s="55">
        <v>1.0109999999999999</v>
      </c>
      <c r="E376" s="55">
        <v>1.0109999999999999</v>
      </c>
      <c r="F376" s="55">
        <v>1.0109999999999999</v>
      </c>
      <c r="G376" s="55">
        <v>1.0109999999999999</v>
      </c>
      <c r="H376" s="55">
        <v>1.0109999999999999</v>
      </c>
      <c r="I376" s="55">
        <v>1.0069999999999999</v>
      </c>
      <c r="J376" s="55">
        <v>1.0029999999999999</v>
      </c>
      <c r="K376" s="22">
        <v>1.0029999999999999</v>
      </c>
      <c r="L376" s="22">
        <v>1.0009999999999999</v>
      </c>
      <c r="M376" s="15">
        <v>1.0029999999999999</v>
      </c>
      <c r="N376" s="15">
        <v>1.0029999999999999</v>
      </c>
      <c r="O376" s="15">
        <v>1.006</v>
      </c>
      <c r="P376" s="57">
        <v>1.0049999999999999</v>
      </c>
      <c r="Q376" s="65">
        <v>1</v>
      </c>
      <c r="R376" s="55">
        <v>1</v>
      </c>
      <c r="S376" s="15">
        <v>1</v>
      </c>
      <c r="T376" s="15">
        <v>1</v>
      </c>
      <c r="U376" s="15">
        <v>1</v>
      </c>
      <c r="V376" s="15">
        <v>1</v>
      </c>
    </row>
    <row r="377" spans="1:22" x14ac:dyDescent="0.25">
      <c r="A377" s="10">
        <v>82105</v>
      </c>
      <c r="B377" s="68" t="s">
        <v>508</v>
      </c>
      <c r="C377" s="55">
        <v>1.0109999999999999</v>
      </c>
      <c r="D377" s="55">
        <v>1.0109999999999999</v>
      </c>
      <c r="E377" s="55">
        <v>1.0109999999999999</v>
      </c>
      <c r="F377" s="55">
        <v>1.0109999999999999</v>
      </c>
      <c r="G377" s="55">
        <v>1.0109999999999999</v>
      </c>
      <c r="H377" s="55">
        <v>1.0109999999999999</v>
      </c>
      <c r="I377" s="55">
        <v>1.0069999999999999</v>
      </c>
      <c r="J377" s="55">
        <v>1.0029999999999999</v>
      </c>
      <c r="K377" s="22">
        <v>1.0029999999999999</v>
      </c>
      <c r="L377" s="22">
        <v>1.0009999999999999</v>
      </c>
      <c r="M377" s="15">
        <v>1.0029999999999999</v>
      </c>
      <c r="N377" s="15">
        <v>1.0029999999999999</v>
      </c>
      <c r="O377" s="15">
        <v>1.006</v>
      </c>
      <c r="P377" s="57">
        <v>1.0049999999999999</v>
      </c>
      <c r="Q377" s="65">
        <v>1</v>
      </c>
      <c r="R377" s="55">
        <v>1</v>
      </c>
      <c r="S377" s="15">
        <v>1</v>
      </c>
      <c r="T377" s="15">
        <v>1</v>
      </c>
      <c r="U377" s="15">
        <v>1</v>
      </c>
      <c r="V377" s="15">
        <v>1</v>
      </c>
    </row>
    <row r="378" spans="1:22" x14ac:dyDescent="0.25">
      <c r="A378" s="10">
        <v>82108</v>
      </c>
      <c r="B378" s="68" t="s">
        <v>509</v>
      </c>
      <c r="C378" s="55">
        <v>1.0109999999999999</v>
      </c>
      <c r="D378" s="55">
        <v>1.0109999999999999</v>
      </c>
      <c r="E378" s="55">
        <v>1.0109999999999999</v>
      </c>
      <c r="F378" s="55">
        <v>1.0109999999999999</v>
      </c>
      <c r="G378" s="55">
        <v>1.0109999999999999</v>
      </c>
      <c r="H378" s="55">
        <v>1.0109999999999999</v>
      </c>
      <c r="I378" s="55">
        <v>1.0069999999999999</v>
      </c>
      <c r="J378" s="55">
        <v>1.0029999999999999</v>
      </c>
      <c r="K378" s="22">
        <v>1.0029999999999999</v>
      </c>
      <c r="L378" s="22">
        <v>1.0009999999999999</v>
      </c>
      <c r="M378" s="15">
        <v>1.0029999999999999</v>
      </c>
      <c r="N378" s="15">
        <v>1.0029999999999999</v>
      </c>
      <c r="O378" s="15">
        <v>1.006</v>
      </c>
      <c r="P378" s="57">
        <v>1.0049999999999999</v>
      </c>
      <c r="Q378" s="65">
        <v>1</v>
      </c>
      <c r="R378" s="55">
        <v>1</v>
      </c>
      <c r="S378" s="15">
        <v>1</v>
      </c>
      <c r="T378" s="15">
        <v>1</v>
      </c>
      <c r="U378" s="15">
        <v>1</v>
      </c>
      <c r="V378" s="15">
        <v>1</v>
      </c>
    </row>
    <row r="379" spans="1:22" x14ac:dyDescent="0.25">
      <c r="A379" s="10">
        <v>83001</v>
      </c>
      <c r="B379" s="68" t="s">
        <v>510</v>
      </c>
      <c r="C379" s="55">
        <v>1.0900000000000001</v>
      </c>
      <c r="D379" s="55">
        <v>1.0900000000000001</v>
      </c>
      <c r="E379" s="55">
        <v>1.0900000000000001</v>
      </c>
      <c r="F379" s="55">
        <v>1.0900000000000001</v>
      </c>
      <c r="G379" s="55">
        <v>1.0900000000000001</v>
      </c>
      <c r="H379" s="55">
        <v>1.0900000000000001</v>
      </c>
      <c r="I379" s="55">
        <v>1.0820000000000001</v>
      </c>
      <c r="J379" s="55">
        <v>1.079</v>
      </c>
      <c r="K379" s="22">
        <v>1.079</v>
      </c>
      <c r="L379" s="22">
        <v>1.08</v>
      </c>
      <c r="M379" s="15">
        <v>1.0840000000000001</v>
      </c>
      <c r="N379" s="15">
        <v>1.081</v>
      </c>
      <c r="O379" s="15">
        <v>1.0840000000000001</v>
      </c>
      <c r="P379" s="57">
        <v>1.081</v>
      </c>
      <c r="Q379" s="65">
        <v>1.0780000000000001</v>
      </c>
      <c r="R379" s="55">
        <v>1.0780000000000001</v>
      </c>
      <c r="S379" s="15">
        <v>1.08</v>
      </c>
      <c r="T379" s="15">
        <v>1.0780000000000001</v>
      </c>
      <c r="U379" s="15">
        <v>1.0760000000000001</v>
      </c>
      <c r="V379" s="15">
        <v>1.075</v>
      </c>
    </row>
    <row r="380" spans="1:22" x14ac:dyDescent="0.25">
      <c r="A380" s="10">
        <v>83002</v>
      </c>
      <c r="B380" s="68" t="s">
        <v>511</v>
      </c>
      <c r="C380" s="55">
        <v>1.0900000000000001</v>
      </c>
      <c r="D380" s="55">
        <v>1.0900000000000001</v>
      </c>
      <c r="E380" s="55">
        <v>1.0900000000000001</v>
      </c>
      <c r="F380" s="55">
        <v>1.0900000000000001</v>
      </c>
      <c r="G380" s="55">
        <v>1.0900000000000001</v>
      </c>
      <c r="H380" s="55">
        <v>1.0900000000000001</v>
      </c>
      <c r="I380" s="55">
        <v>1.0820000000000001</v>
      </c>
      <c r="J380" s="55">
        <v>1.079</v>
      </c>
      <c r="K380" s="22">
        <v>1.079</v>
      </c>
      <c r="L380" s="22">
        <v>1.08</v>
      </c>
      <c r="M380" s="15">
        <v>1.0840000000000001</v>
      </c>
      <c r="N380" s="15">
        <v>1.081</v>
      </c>
      <c r="O380" s="15">
        <v>1.0840000000000001</v>
      </c>
      <c r="P380" s="57">
        <v>1.081</v>
      </c>
      <c r="Q380" s="65">
        <v>1.0780000000000001</v>
      </c>
      <c r="R380" s="55">
        <v>1.0780000000000001</v>
      </c>
      <c r="S380" s="15">
        <v>1.08</v>
      </c>
      <c r="T380" s="15">
        <v>1.0780000000000001</v>
      </c>
      <c r="U380" s="15">
        <v>1.0760000000000001</v>
      </c>
      <c r="V380" s="15">
        <v>1.075</v>
      </c>
    </row>
    <row r="381" spans="1:22" x14ac:dyDescent="0.25">
      <c r="A381" s="10">
        <v>83003</v>
      </c>
      <c r="B381" s="68" t="s">
        <v>512</v>
      </c>
      <c r="C381" s="55">
        <v>1.0900000000000001</v>
      </c>
      <c r="D381" s="55">
        <v>1.0900000000000001</v>
      </c>
      <c r="E381" s="55">
        <v>1.0900000000000001</v>
      </c>
      <c r="F381" s="55">
        <v>1.0900000000000001</v>
      </c>
      <c r="G381" s="55">
        <v>1.0900000000000001</v>
      </c>
      <c r="H381" s="55">
        <v>1.0900000000000001</v>
      </c>
      <c r="I381" s="55">
        <v>1.0820000000000001</v>
      </c>
      <c r="J381" s="55">
        <v>1.079</v>
      </c>
      <c r="K381" s="22">
        <v>1.079</v>
      </c>
      <c r="L381" s="22">
        <v>1.08</v>
      </c>
      <c r="M381" s="15">
        <v>1.0840000000000001</v>
      </c>
      <c r="N381" s="15">
        <v>1.081</v>
      </c>
      <c r="O381" s="15">
        <v>1.0840000000000001</v>
      </c>
      <c r="P381" s="57">
        <v>1.081</v>
      </c>
      <c r="Q381" s="65">
        <v>1.0780000000000001</v>
      </c>
      <c r="R381" s="55">
        <v>1.0780000000000001</v>
      </c>
      <c r="S381" s="15">
        <v>1.08</v>
      </c>
      <c r="T381" s="15">
        <v>1.0780000000000001</v>
      </c>
      <c r="U381" s="15">
        <v>1.0760000000000001</v>
      </c>
      <c r="V381" s="15">
        <v>1.075</v>
      </c>
    </row>
    <row r="382" spans="1:22" x14ac:dyDescent="0.25">
      <c r="A382" s="10">
        <v>83005</v>
      </c>
      <c r="B382" s="68" t="s">
        <v>513</v>
      </c>
      <c r="C382" s="55">
        <v>1.0900000000000001</v>
      </c>
      <c r="D382" s="55">
        <v>1.0900000000000001</v>
      </c>
      <c r="E382" s="55">
        <v>1.0900000000000001</v>
      </c>
      <c r="F382" s="55">
        <v>1.0900000000000001</v>
      </c>
      <c r="G382" s="55">
        <v>1.0900000000000001</v>
      </c>
      <c r="H382" s="55">
        <v>1.0900000000000001</v>
      </c>
      <c r="I382" s="55">
        <v>1.0820000000000001</v>
      </c>
      <c r="J382" s="55">
        <v>1.079</v>
      </c>
      <c r="K382" s="22">
        <v>1.079</v>
      </c>
      <c r="L382" s="22">
        <v>1.08</v>
      </c>
      <c r="M382" s="15">
        <v>1.0840000000000001</v>
      </c>
      <c r="N382" s="15">
        <v>1.081</v>
      </c>
      <c r="O382" s="15">
        <v>1.0840000000000001</v>
      </c>
      <c r="P382" s="57">
        <v>1.081</v>
      </c>
      <c r="Q382" s="65">
        <v>1.0780000000000001</v>
      </c>
      <c r="R382" s="55">
        <v>1.0780000000000001</v>
      </c>
      <c r="S382" s="15">
        <v>1.08</v>
      </c>
      <c r="T382" s="15">
        <v>1.0780000000000001</v>
      </c>
      <c r="U382" s="15">
        <v>1.0760000000000001</v>
      </c>
      <c r="V382" s="15">
        <v>1.075</v>
      </c>
    </row>
    <row r="383" spans="1:22" x14ac:dyDescent="0.25">
      <c r="A383" s="10">
        <v>84001</v>
      </c>
      <c r="B383" s="68" t="s">
        <v>514</v>
      </c>
      <c r="C383" s="55">
        <v>1.034</v>
      </c>
      <c r="D383" s="55">
        <v>1.034</v>
      </c>
      <c r="E383" s="55">
        <v>1.034</v>
      </c>
      <c r="F383" s="55">
        <v>1.034</v>
      </c>
      <c r="G383" s="55">
        <v>1.034</v>
      </c>
      <c r="H383" s="55">
        <v>1.034</v>
      </c>
      <c r="I383" s="55">
        <v>1.0289999999999999</v>
      </c>
      <c r="J383" s="55">
        <v>1.026</v>
      </c>
      <c r="K383" s="22">
        <v>1.0269999999999999</v>
      </c>
      <c r="L383" s="22">
        <v>1.026</v>
      </c>
      <c r="M383" s="15">
        <v>1.03</v>
      </c>
      <c r="N383" s="15">
        <v>1.0289999999999999</v>
      </c>
      <c r="O383" s="15">
        <v>1.03</v>
      </c>
      <c r="P383" s="57">
        <v>1.03</v>
      </c>
      <c r="Q383" s="65">
        <v>1.0289999999999999</v>
      </c>
      <c r="R383" s="55">
        <v>1.028</v>
      </c>
      <c r="S383" s="15">
        <v>1.032</v>
      </c>
      <c r="T383" s="15">
        <v>1.0309999999999999</v>
      </c>
      <c r="U383" s="15">
        <v>1.032</v>
      </c>
      <c r="V383" s="15">
        <v>1.0309999999999999</v>
      </c>
    </row>
    <row r="384" spans="1:22" x14ac:dyDescent="0.25">
      <c r="A384" s="10">
        <v>84002</v>
      </c>
      <c r="B384" s="68" t="s">
        <v>515</v>
      </c>
      <c r="C384" s="55">
        <v>1.034</v>
      </c>
      <c r="D384" s="55">
        <v>1.034</v>
      </c>
      <c r="E384" s="55">
        <v>1.034</v>
      </c>
      <c r="F384" s="55">
        <v>1.034</v>
      </c>
      <c r="G384" s="55">
        <v>1.034</v>
      </c>
      <c r="H384" s="55">
        <v>1.034</v>
      </c>
      <c r="I384" s="55">
        <v>1.0289999999999999</v>
      </c>
      <c r="J384" s="55">
        <v>1.026</v>
      </c>
      <c r="K384" s="22">
        <v>1.0269999999999999</v>
      </c>
      <c r="L384" s="22">
        <v>1.026</v>
      </c>
      <c r="M384" s="15">
        <v>1.03</v>
      </c>
      <c r="N384" s="15">
        <v>1.0289999999999999</v>
      </c>
      <c r="O384" s="15">
        <v>1.03</v>
      </c>
      <c r="P384" s="57">
        <v>1.03</v>
      </c>
      <c r="Q384" s="65">
        <v>1.0289999999999999</v>
      </c>
      <c r="R384" s="55">
        <v>1.028</v>
      </c>
      <c r="S384" s="15">
        <v>1.032</v>
      </c>
      <c r="T384" s="15">
        <v>1.0309999999999999</v>
      </c>
      <c r="U384" s="15">
        <v>1.032</v>
      </c>
      <c r="V384" s="15">
        <v>1.0309999999999999</v>
      </c>
    </row>
    <row r="385" spans="1:22" x14ac:dyDescent="0.25">
      <c r="A385" s="10">
        <v>84003</v>
      </c>
      <c r="B385" s="68" t="s">
        <v>516</v>
      </c>
      <c r="C385" s="55">
        <v>1.034</v>
      </c>
      <c r="D385" s="55">
        <v>1.034</v>
      </c>
      <c r="E385" s="55">
        <v>1.034</v>
      </c>
      <c r="F385" s="55">
        <v>1.034</v>
      </c>
      <c r="G385" s="55">
        <v>1.034</v>
      </c>
      <c r="H385" s="55">
        <v>1.034</v>
      </c>
      <c r="I385" s="55">
        <v>1.0289999999999999</v>
      </c>
      <c r="J385" s="55">
        <v>1.026</v>
      </c>
      <c r="K385" s="22">
        <v>1.0269999999999999</v>
      </c>
      <c r="L385" s="22">
        <v>1.026</v>
      </c>
      <c r="M385" s="15">
        <v>1.03</v>
      </c>
      <c r="N385" s="15">
        <v>1.0289999999999999</v>
      </c>
      <c r="O385" s="15">
        <v>1.03</v>
      </c>
      <c r="P385" s="57">
        <v>1.03</v>
      </c>
      <c r="Q385" s="65">
        <v>1.0289999999999999</v>
      </c>
      <c r="R385" s="55">
        <v>1.028</v>
      </c>
      <c r="S385" s="15">
        <v>1.032</v>
      </c>
      <c r="T385" s="15">
        <v>1.0309999999999999</v>
      </c>
      <c r="U385" s="15">
        <v>1.032</v>
      </c>
      <c r="V385" s="15">
        <v>1.0309999999999999</v>
      </c>
    </row>
    <row r="386" spans="1:22" x14ac:dyDescent="0.25">
      <c r="A386" s="10">
        <v>84004</v>
      </c>
      <c r="B386" s="68" t="s">
        <v>517</v>
      </c>
      <c r="C386" s="55">
        <v>1.034</v>
      </c>
      <c r="D386" s="55">
        <v>1.034</v>
      </c>
      <c r="E386" s="55">
        <v>1.034</v>
      </c>
      <c r="F386" s="55">
        <v>1.034</v>
      </c>
      <c r="G386" s="55">
        <v>1.034</v>
      </c>
      <c r="H386" s="55">
        <v>1.034</v>
      </c>
      <c r="I386" s="55">
        <v>1.0289999999999999</v>
      </c>
      <c r="J386" s="55">
        <v>1.026</v>
      </c>
      <c r="K386" s="22">
        <v>1.0269999999999999</v>
      </c>
      <c r="L386" s="22">
        <v>1.026</v>
      </c>
      <c r="M386" s="15">
        <v>1.03</v>
      </c>
      <c r="N386" s="15">
        <v>1.0289999999999999</v>
      </c>
      <c r="O386" s="15">
        <v>1.03</v>
      </c>
      <c r="P386" s="57">
        <v>1.03</v>
      </c>
      <c r="Q386" s="65">
        <v>1.0289999999999999</v>
      </c>
      <c r="R386" s="55">
        <v>1.028</v>
      </c>
      <c r="S386" s="15">
        <v>1.032</v>
      </c>
      <c r="T386" s="15">
        <v>1.0309999999999999</v>
      </c>
      <c r="U386" s="15">
        <v>1.032</v>
      </c>
      <c r="V386" s="15">
        <v>1.0309999999999999</v>
      </c>
    </row>
    <row r="387" spans="1:22" x14ac:dyDescent="0.25">
      <c r="A387" s="10">
        <v>84005</v>
      </c>
      <c r="B387" s="68" t="s">
        <v>518</v>
      </c>
      <c r="C387" s="55">
        <v>1.034</v>
      </c>
      <c r="D387" s="55">
        <v>1.034</v>
      </c>
      <c r="E387" s="55">
        <v>1.034</v>
      </c>
      <c r="F387" s="55">
        <v>1.034</v>
      </c>
      <c r="G387" s="55">
        <v>1.034</v>
      </c>
      <c r="H387" s="55">
        <v>1.034</v>
      </c>
      <c r="I387" s="55">
        <v>1.0289999999999999</v>
      </c>
      <c r="J387" s="55">
        <v>1.026</v>
      </c>
      <c r="K387" s="22">
        <v>1.0269999999999999</v>
      </c>
      <c r="L387" s="22">
        <v>1.026</v>
      </c>
      <c r="M387" s="15">
        <v>1.03</v>
      </c>
      <c r="N387" s="15">
        <v>1.0289999999999999</v>
      </c>
      <c r="O387" s="15">
        <v>1.03</v>
      </c>
      <c r="P387" s="57">
        <v>1.03</v>
      </c>
      <c r="Q387" s="65">
        <v>1.0289999999999999</v>
      </c>
      <c r="R387" s="55">
        <v>1.028</v>
      </c>
      <c r="S387" s="15">
        <v>1.032</v>
      </c>
      <c r="T387" s="15">
        <v>1.0309999999999999</v>
      </c>
      <c r="U387" s="15">
        <v>1.032</v>
      </c>
      <c r="V387" s="15">
        <v>1.0309999999999999</v>
      </c>
    </row>
    <row r="388" spans="1:22" x14ac:dyDescent="0.25">
      <c r="A388" s="10">
        <v>84006</v>
      </c>
      <c r="B388" s="68" t="s">
        <v>519</v>
      </c>
      <c r="C388" s="55">
        <v>1.034</v>
      </c>
      <c r="D388" s="55">
        <v>1.034</v>
      </c>
      <c r="E388" s="55">
        <v>1.034</v>
      </c>
      <c r="F388" s="55">
        <v>1.034</v>
      </c>
      <c r="G388" s="55">
        <v>1.034</v>
      </c>
      <c r="H388" s="55">
        <v>1.034</v>
      </c>
      <c r="I388" s="55">
        <v>1.0289999999999999</v>
      </c>
      <c r="J388" s="55">
        <v>1.026</v>
      </c>
      <c r="K388" s="22">
        <v>1.0269999999999999</v>
      </c>
      <c r="L388" s="22">
        <v>1.026</v>
      </c>
      <c r="M388" s="15">
        <v>1.03</v>
      </c>
      <c r="N388" s="15">
        <v>1.0289999999999999</v>
      </c>
      <c r="O388" s="15">
        <v>1.03</v>
      </c>
      <c r="P388" s="57">
        <v>1.03</v>
      </c>
      <c r="Q388" s="65">
        <v>1.0289999999999999</v>
      </c>
      <c r="R388" s="55">
        <v>1.028</v>
      </c>
      <c r="S388" s="15">
        <v>1.032</v>
      </c>
      <c r="T388" s="15">
        <v>1.0309999999999999</v>
      </c>
      <c r="U388" s="15">
        <v>1.032</v>
      </c>
      <c r="V388" s="15">
        <v>1.0309999999999999</v>
      </c>
    </row>
    <row r="389" spans="1:22" x14ac:dyDescent="0.25">
      <c r="A389" s="10">
        <v>85043</v>
      </c>
      <c r="B389" s="68" t="s">
        <v>520</v>
      </c>
      <c r="C389" s="55">
        <v>1.038</v>
      </c>
      <c r="D389" s="55">
        <v>1.038</v>
      </c>
      <c r="E389" s="55">
        <v>1.038</v>
      </c>
      <c r="F389" s="55">
        <v>1.038</v>
      </c>
      <c r="G389" s="55">
        <v>1.038</v>
      </c>
      <c r="H389" s="55">
        <v>1.038</v>
      </c>
      <c r="I389" s="55">
        <v>1.0720000000000001</v>
      </c>
      <c r="J389" s="55">
        <v>1.07</v>
      </c>
      <c r="K389" s="22">
        <v>1.0780000000000001</v>
      </c>
      <c r="L389" s="22">
        <v>1.071</v>
      </c>
      <c r="M389" s="15">
        <v>1.069</v>
      </c>
      <c r="N389" s="15">
        <v>1.0640000000000001</v>
      </c>
      <c r="O389" s="15">
        <v>1.0620000000000001</v>
      </c>
      <c r="P389" s="57">
        <v>1.0569999999999999</v>
      </c>
      <c r="Q389" s="65">
        <v>1.0509999999999999</v>
      </c>
      <c r="R389" s="55">
        <v>1.05</v>
      </c>
      <c r="S389" s="15">
        <v>1.05</v>
      </c>
      <c r="T389" s="15">
        <v>1.0409999999999999</v>
      </c>
      <c r="U389" s="15">
        <v>1.0409999999999999</v>
      </c>
      <c r="V389" s="15">
        <v>1.036</v>
      </c>
    </row>
    <row r="390" spans="1:22" x14ac:dyDescent="0.25">
      <c r="A390" s="10">
        <v>85044</v>
      </c>
      <c r="B390" s="68" t="s">
        <v>521</v>
      </c>
      <c r="C390" s="55">
        <v>1.038</v>
      </c>
      <c r="D390" s="55">
        <v>1.038</v>
      </c>
      <c r="E390" s="55">
        <v>1.038</v>
      </c>
      <c r="F390" s="55">
        <v>1.038</v>
      </c>
      <c r="G390" s="55">
        <v>1.038</v>
      </c>
      <c r="H390" s="55">
        <v>1.038</v>
      </c>
      <c r="I390" s="55">
        <v>1.0720000000000001</v>
      </c>
      <c r="J390" s="55">
        <v>1.07</v>
      </c>
      <c r="K390" s="22">
        <v>1.0780000000000001</v>
      </c>
      <c r="L390" s="22">
        <v>1.071</v>
      </c>
      <c r="M390" s="15">
        <v>1.069</v>
      </c>
      <c r="N390" s="15">
        <v>1.0640000000000001</v>
      </c>
      <c r="O390" s="15">
        <v>1.0620000000000001</v>
      </c>
      <c r="P390" s="57">
        <v>1.0569999999999999</v>
      </c>
      <c r="Q390" s="65">
        <v>1.0509999999999999</v>
      </c>
      <c r="R390" s="55">
        <v>1.05</v>
      </c>
      <c r="S390" s="15">
        <v>1.05</v>
      </c>
      <c r="T390" s="15">
        <v>1.0409999999999999</v>
      </c>
      <c r="U390" s="15">
        <v>1.0409999999999999</v>
      </c>
      <c r="V390" s="15">
        <v>1.036</v>
      </c>
    </row>
    <row r="391" spans="1:22" x14ac:dyDescent="0.25">
      <c r="A391" s="10">
        <v>85045</v>
      </c>
      <c r="B391" s="68" t="s">
        <v>522</v>
      </c>
      <c r="C391" s="55">
        <v>1.038</v>
      </c>
      <c r="D391" s="55">
        <v>1.038</v>
      </c>
      <c r="E391" s="55">
        <v>1.038</v>
      </c>
      <c r="F391" s="55">
        <v>1.038</v>
      </c>
      <c r="G391" s="55">
        <v>1.038</v>
      </c>
      <c r="H391" s="55">
        <v>1.038</v>
      </c>
      <c r="I391" s="55">
        <v>1.0720000000000001</v>
      </c>
      <c r="J391" s="55">
        <v>1.07</v>
      </c>
      <c r="K391" s="22">
        <v>1.0780000000000001</v>
      </c>
      <c r="L391" s="22">
        <v>1.071</v>
      </c>
      <c r="M391" s="15">
        <v>1.069</v>
      </c>
      <c r="N391" s="15">
        <v>1.0640000000000001</v>
      </c>
      <c r="O391" s="15">
        <v>1.0620000000000001</v>
      </c>
      <c r="P391" s="57">
        <v>1.0569999999999999</v>
      </c>
      <c r="Q391" s="65">
        <v>1.0509999999999999</v>
      </c>
      <c r="R391" s="55">
        <v>1.05</v>
      </c>
      <c r="S391" s="15">
        <v>1.05</v>
      </c>
      <c r="T391" s="15">
        <v>1.0409999999999999</v>
      </c>
      <c r="U391" s="15">
        <v>1.0409999999999999</v>
      </c>
      <c r="V391" s="15">
        <v>1.036</v>
      </c>
    </row>
    <row r="392" spans="1:22" x14ac:dyDescent="0.25">
      <c r="A392" s="10">
        <v>85046</v>
      </c>
      <c r="B392" s="68" t="s">
        <v>523</v>
      </c>
      <c r="C392" s="55">
        <v>1.038</v>
      </c>
      <c r="D392" s="55">
        <v>1.038</v>
      </c>
      <c r="E392" s="55">
        <v>1.038</v>
      </c>
      <c r="F392" s="55">
        <v>1.038</v>
      </c>
      <c r="G392" s="55">
        <v>1.038</v>
      </c>
      <c r="H392" s="55">
        <v>1.038</v>
      </c>
      <c r="I392" s="55">
        <v>1.0720000000000001</v>
      </c>
      <c r="J392" s="55">
        <v>1.07</v>
      </c>
      <c r="K392" s="22">
        <v>1.0780000000000001</v>
      </c>
      <c r="L392" s="22">
        <v>1.071</v>
      </c>
      <c r="M392" s="15">
        <v>1.069</v>
      </c>
      <c r="N392" s="15">
        <v>1.0640000000000001</v>
      </c>
      <c r="O392" s="15">
        <v>1.0620000000000001</v>
      </c>
      <c r="P392" s="57">
        <v>1.0569999999999999</v>
      </c>
      <c r="Q392" s="65">
        <v>1.0509999999999999</v>
      </c>
      <c r="R392" s="55">
        <v>1.05</v>
      </c>
      <c r="S392" s="15">
        <v>1.05</v>
      </c>
      <c r="T392" s="15">
        <v>1.0409999999999999</v>
      </c>
      <c r="U392" s="15">
        <v>1.0409999999999999</v>
      </c>
      <c r="V392" s="15">
        <v>1.036</v>
      </c>
    </row>
    <row r="393" spans="1:22" x14ac:dyDescent="0.25">
      <c r="A393" s="10">
        <v>85048</v>
      </c>
      <c r="B393" s="68" t="s">
        <v>524</v>
      </c>
      <c r="C393" s="55">
        <v>1.038</v>
      </c>
      <c r="D393" s="55">
        <v>1.038</v>
      </c>
      <c r="E393" s="55">
        <v>1.038</v>
      </c>
      <c r="F393" s="55">
        <v>1.038</v>
      </c>
      <c r="G393" s="55">
        <v>1.038</v>
      </c>
      <c r="H393" s="55">
        <v>1.038</v>
      </c>
      <c r="I393" s="55">
        <v>1.0720000000000001</v>
      </c>
      <c r="J393" s="55">
        <v>1.07</v>
      </c>
      <c r="K393" s="22">
        <v>1.0780000000000001</v>
      </c>
      <c r="L393" s="22">
        <v>1.071</v>
      </c>
      <c r="M393" s="15">
        <v>1.069</v>
      </c>
      <c r="N393" s="15">
        <v>1.0640000000000001</v>
      </c>
      <c r="O393" s="15">
        <v>1.0620000000000001</v>
      </c>
      <c r="P393" s="57">
        <v>1.0569999999999999</v>
      </c>
      <c r="Q393" s="65">
        <v>1.0509999999999999</v>
      </c>
      <c r="R393" s="55">
        <v>1.05</v>
      </c>
      <c r="S393" s="15">
        <v>1.05</v>
      </c>
      <c r="T393" s="15">
        <v>1.0409999999999999</v>
      </c>
      <c r="U393" s="15">
        <v>1.0409999999999999</v>
      </c>
      <c r="V393" s="15">
        <v>1.036</v>
      </c>
    </row>
    <row r="394" spans="1:22" x14ac:dyDescent="0.25">
      <c r="A394" s="10">
        <v>85049</v>
      </c>
      <c r="B394" s="68" t="s">
        <v>525</v>
      </c>
      <c r="C394" s="55">
        <v>1.038</v>
      </c>
      <c r="D394" s="55">
        <v>1.038</v>
      </c>
      <c r="E394" s="55">
        <v>1.038</v>
      </c>
      <c r="F394" s="55">
        <v>1.038</v>
      </c>
      <c r="G394" s="55">
        <v>1.038</v>
      </c>
      <c r="H394" s="55">
        <v>1.038</v>
      </c>
      <c r="I394" s="55">
        <v>1.0720000000000001</v>
      </c>
      <c r="J394" s="55">
        <v>1.07</v>
      </c>
      <c r="K394" s="22">
        <v>1.0780000000000001</v>
      </c>
      <c r="L394" s="22">
        <v>1.071</v>
      </c>
      <c r="M394" s="15">
        <v>1.069</v>
      </c>
      <c r="N394" s="15">
        <v>1.0640000000000001</v>
      </c>
      <c r="O394" s="15">
        <v>1.0620000000000001</v>
      </c>
      <c r="P394" s="57">
        <v>1.0569999999999999</v>
      </c>
      <c r="Q394" s="65">
        <v>1.0509999999999999</v>
      </c>
      <c r="R394" s="55">
        <v>1.05</v>
      </c>
      <c r="S394" s="15">
        <v>1.05</v>
      </c>
      <c r="T394" s="15">
        <v>1.0409999999999999</v>
      </c>
      <c r="U394" s="15">
        <v>1.0409999999999999</v>
      </c>
      <c r="V394" s="15">
        <v>1.036</v>
      </c>
    </row>
    <row r="395" spans="1:22" x14ac:dyDescent="0.25">
      <c r="A395" s="10">
        <v>85050</v>
      </c>
      <c r="B395" s="68" t="s">
        <v>526</v>
      </c>
      <c r="C395" s="55">
        <v>0</v>
      </c>
      <c r="D395" s="55">
        <v>0</v>
      </c>
      <c r="E395" s="55">
        <v>0</v>
      </c>
      <c r="F395" s="55">
        <v>0</v>
      </c>
      <c r="G395" s="55">
        <v>0</v>
      </c>
      <c r="H395" s="55">
        <v>0</v>
      </c>
      <c r="I395" s="55">
        <v>0</v>
      </c>
      <c r="J395" s="55">
        <v>0</v>
      </c>
      <c r="K395" s="22">
        <v>0</v>
      </c>
      <c r="L395" s="22">
        <v>0</v>
      </c>
      <c r="M395" s="15">
        <v>0</v>
      </c>
      <c r="N395" s="15">
        <v>0</v>
      </c>
      <c r="O395" s="15">
        <v>1.0620000000000001</v>
      </c>
      <c r="P395" s="57">
        <v>1.0569999999999999</v>
      </c>
      <c r="Q395" s="65">
        <v>1.0509999999999999</v>
      </c>
      <c r="R395" s="55">
        <v>1.05</v>
      </c>
      <c r="S395" s="15">
        <v>1.05</v>
      </c>
      <c r="T395" s="15">
        <v>1.0409999999999999</v>
      </c>
      <c r="U395" s="15">
        <v>1.0409999999999999</v>
      </c>
      <c r="V395" s="15">
        <v>1.036</v>
      </c>
    </row>
    <row r="396" spans="1:22" x14ac:dyDescent="0.25">
      <c r="A396" s="10">
        <v>86100</v>
      </c>
      <c r="B396" s="68" t="s">
        <v>527</v>
      </c>
      <c r="C396" s="55">
        <v>1</v>
      </c>
      <c r="D396" s="55">
        <v>1</v>
      </c>
      <c r="E396" s="55">
        <v>1</v>
      </c>
      <c r="F396" s="55">
        <v>1</v>
      </c>
      <c r="G396" s="55">
        <v>1</v>
      </c>
      <c r="H396" s="55">
        <v>1</v>
      </c>
      <c r="I396" s="55">
        <v>1.012</v>
      </c>
      <c r="J396" s="55">
        <v>1.012</v>
      </c>
      <c r="K396" s="22">
        <v>1.0149999999999999</v>
      </c>
      <c r="L396" s="22">
        <v>1.0149999999999999</v>
      </c>
      <c r="M396" s="15">
        <v>1</v>
      </c>
      <c r="N396" s="15">
        <v>1</v>
      </c>
      <c r="O396" s="15">
        <v>1</v>
      </c>
      <c r="P396" s="57">
        <v>1</v>
      </c>
      <c r="Q396" s="65">
        <v>1</v>
      </c>
      <c r="R396" s="55">
        <v>1</v>
      </c>
      <c r="S396" s="15">
        <v>1</v>
      </c>
      <c r="T396" s="15">
        <v>1</v>
      </c>
      <c r="U396" s="15">
        <v>1</v>
      </c>
      <c r="V396" s="15">
        <v>1</v>
      </c>
    </row>
    <row r="397" spans="1:22" x14ac:dyDescent="0.25">
      <c r="A397" s="10">
        <v>87083</v>
      </c>
      <c r="B397" s="68" t="s">
        <v>528</v>
      </c>
      <c r="C397" s="55">
        <v>1.0229999999999999</v>
      </c>
      <c r="D397" s="55">
        <v>1.0229999999999999</v>
      </c>
      <c r="E397" s="55">
        <v>1.0229999999999999</v>
      </c>
      <c r="F397" s="55">
        <v>1.0229999999999999</v>
      </c>
      <c r="G397" s="55">
        <v>1.0229999999999999</v>
      </c>
      <c r="H397" s="55">
        <v>1.0229999999999999</v>
      </c>
      <c r="I397" s="55">
        <v>1.0169999999999999</v>
      </c>
      <c r="J397" s="55">
        <v>1.0169999999999999</v>
      </c>
      <c r="K397" s="22">
        <v>1.0169999999999999</v>
      </c>
      <c r="L397" s="22">
        <v>1.0169999999999999</v>
      </c>
      <c r="M397" s="15">
        <v>1.02</v>
      </c>
      <c r="N397" s="15">
        <v>1.02</v>
      </c>
      <c r="O397" s="15">
        <v>1.018</v>
      </c>
      <c r="P397" s="57">
        <v>1.0209999999999999</v>
      </c>
      <c r="Q397" s="65">
        <v>1.022</v>
      </c>
      <c r="R397" s="55">
        <v>1.022</v>
      </c>
      <c r="S397" s="15">
        <v>1.0229999999999999</v>
      </c>
      <c r="T397" s="15">
        <v>1.0209999999999999</v>
      </c>
      <c r="U397" s="15">
        <v>1.018</v>
      </c>
      <c r="V397" s="15">
        <v>1.0169999999999999</v>
      </c>
    </row>
    <row r="398" spans="1:22" x14ac:dyDescent="0.25">
      <c r="A398" s="10">
        <v>88072</v>
      </c>
      <c r="B398" s="68" t="s">
        <v>529</v>
      </c>
      <c r="C398" s="55">
        <v>1.012</v>
      </c>
      <c r="D398" s="55">
        <v>1.012</v>
      </c>
      <c r="E398" s="55">
        <v>1.012</v>
      </c>
      <c r="F398" s="55">
        <v>1.012</v>
      </c>
      <c r="G398" s="55">
        <v>1.012</v>
      </c>
      <c r="H398" s="55">
        <v>1.012</v>
      </c>
      <c r="I398" s="55">
        <v>1.012</v>
      </c>
      <c r="J398" s="55">
        <v>1.012</v>
      </c>
      <c r="K398" s="22">
        <v>1.0149999999999999</v>
      </c>
      <c r="L398" s="22">
        <v>1.0169999999999999</v>
      </c>
      <c r="M398" s="15">
        <v>1.02</v>
      </c>
      <c r="N398" s="15">
        <v>1.018</v>
      </c>
      <c r="O398" s="15">
        <v>1.0189999999999999</v>
      </c>
      <c r="P398" s="57">
        <v>1.016</v>
      </c>
      <c r="Q398" s="65">
        <v>1.016</v>
      </c>
      <c r="R398" s="55">
        <v>1.018</v>
      </c>
      <c r="S398" s="15">
        <v>1.018</v>
      </c>
      <c r="T398" s="15">
        <v>1.018</v>
      </c>
      <c r="U398" s="15">
        <v>1.0169999999999999</v>
      </c>
      <c r="V398" s="15">
        <v>1.0289999999999999</v>
      </c>
    </row>
    <row r="399" spans="1:22" x14ac:dyDescent="0.25">
      <c r="A399" s="10">
        <v>88073</v>
      </c>
      <c r="B399" s="68" t="s">
        <v>530</v>
      </c>
      <c r="C399" s="55">
        <v>1.012</v>
      </c>
      <c r="D399" s="55">
        <v>1.012</v>
      </c>
      <c r="E399" s="55">
        <v>1.012</v>
      </c>
      <c r="F399" s="55">
        <v>1.012</v>
      </c>
      <c r="G399" s="55">
        <v>1.012</v>
      </c>
      <c r="H399" s="55">
        <v>1.012</v>
      </c>
      <c r="I399" s="55">
        <v>1.012</v>
      </c>
      <c r="J399" s="55">
        <v>1.012</v>
      </c>
      <c r="K399" s="22">
        <v>1.0149999999999999</v>
      </c>
      <c r="L399" s="22">
        <v>1.0169999999999999</v>
      </c>
      <c r="M399" s="15">
        <v>1.02</v>
      </c>
      <c r="N399" s="15">
        <v>1.018</v>
      </c>
      <c r="O399" s="15">
        <v>1.0189999999999999</v>
      </c>
      <c r="P399" s="57">
        <v>1.016</v>
      </c>
      <c r="Q399" s="65">
        <v>1.016</v>
      </c>
      <c r="R399" s="55">
        <v>1.018</v>
      </c>
      <c r="S399" s="15">
        <v>1.018</v>
      </c>
      <c r="T399" s="15">
        <v>1.018</v>
      </c>
      <c r="U399" s="15">
        <v>1.0169999999999999</v>
      </c>
      <c r="V399" s="15">
        <v>1.0289999999999999</v>
      </c>
    </row>
    <row r="400" spans="1:22" x14ac:dyDescent="0.25">
      <c r="A400" s="10">
        <v>88075</v>
      </c>
      <c r="B400" s="68" t="s">
        <v>531</v>
      </c>
      <c r="C400" s="55">
        <v>1.012</v>
      </c>
      <c r="D400" s="55">
        <v>1.012</v>
      </c>
      <c r="E400" s="55">
        <v>1.012</v>
      </c>
      <c r="F400" s="55">
        <v>1.012</v>
      </c>
      <c r="G400" s="55">
        <v>1.012</v>
      </c>
      <c r="H400" s="55">
        <v>1.012</v>
      </c>
      <c r="I400" s="55">
        <v>1.012</v>
      </c>
      <c r="J400" s="55">
        <v>1.012</v>
      </c>
      <c r="K400" s="22">
        <v>1.0149999999999999</v>
      </c>
      <c r="L400" s="22">
        <v>1.0169999999999999</v>
      </c>
      <c r="M400" s="15">
        <v>1.02</v>
      </c>
      <c r="N400" s="15">
        <v>1.018</v>
      </c>
      <c r="O400" s="15">
        <v>1.0189999999999999</v>
      </c>
      <c r="P400" s="57">
        <v>1.016</v>
      </c>
      <c r="Q400" s="65">
        <v>1.016</v>
      </c>
      <c r="R400" s="55">
        <v>1.018</v>
      </c>
      <c r="S400" s="15">
        <v>1.018</v>
      </c>
      <c r="T400" s="15">
        <v>1.018</v>
      </c>
      <c r="U400" s="15">
        <v>1.0169999999999999</v>
      </c>
      <c r="V400" s="15">
        <v>1.0289999999999999</v>
      </c>
    </row>
    <row r="401" spans="1:22" x14ac:dyDescent="0.25">
      <c r="A401" s="10">
        <v>88080</v>
      </c>
      <c r="B401" s="68" t="s">
        <v>532</v>
      </c>
      <c r="C401" s="55">
        <v>1.012</v>
      </c>
      <c r="D401" s="55">
        <v>1.012</v>
      </c>
      <c r="E401" s="55">
        <v>1.012</v>
      </c>
      <c r="F401" s="55">
        <v>1.012</v>
      </c>
      <c r="G401" s="55">
        <v>1.012</v>
      </c>
      <c r="H401" s="55">
        <v>1.012</v>
      </c>
      <c r="I401" s="55">
        <v>1.012</v>
      </c>
      <c r="J401" s="55">
        <v>1.012</v>
      </c>
      <c r="K401" s="22">
        <v>1.0149999999999999</v>
      </c>
      <c r="L401" s="22">
        <v>1.0169999999999999</v>
      </c>
      <c r="M401" s="15">
        <v>1.02</v>
      </c>
      <c r="N401" s="15">
        <v>1.018</v>
      </c>
      <c r="O401" s="15">
        <v>1.0189999999999999</v>
      </c>
      <c r="P401" s="57">
        <v>1.016</v>
      </c>
      <c r="Q401" s="65">
        <v>1.016</v>
      </c>
      <c r="R401" s="55">
        <v>1.018</v>
      </c>
      <c r="S401" s="15">
        <v>1.018</v>
      </c>
      <c r="T401" s="15">
        <v>1.018</v>
      </c>
      <c r="U401" s="15">
        <v>1.0169999999999999</v>
      </c>
      <c r="V401" s="15">
        <v>1.0289999999999999</v>
      </c>
    </row>
    <row r="402" spans="1:22" x14ac:dyDescent="0.25">
      <c r="A402" s="10">
        <v>88081</v>
      </c>
      <c r="B402" s="68" t="s">
        <v>533</v>
      </c>
      <c r="C402" s="55">
        <v>1.012</v>
      </c>
      <c r="D402" s="55">
        <v>1.012</v>
      </c>
      <c r="E402" s="55">
        <v>1.012</v>
      </c>
      <c r="F402" s="55">
        <v>1.012</v>
      </c>
      <c r="G402" s="55">
        <v>1.012</v>
      </c>
      <c r="H402" s="55">
        <v>1.012</v>
      </c>
      <c r="I402" s="55">
        <v>1.012</v>
      </c>
      <c r="J402" s="55">
        <v>1.012</v>
      </c>
      <c r="K402" s="22">
        <v>1.0149999999999999</v>
      </c>
      <c r="L402" s="22">
        <v>1.0169999999999999</v>
      </c>
      <c r="M402" s="15">
        <v>1.02</v>
      </c>
      <c r="N402" s="15">
        <v>1.018</v>
      </c>
      <c r="O402" s="15">
        <v>1.0189999999999999</v>
      </c>
      <c r="P402" s="57">
        <v>1.016</v>
      </c>
      <c r="Q402" s="65">
        <v>1.016</v>
      </c>
      <c r="R402" s="55">
        <v>1.018</v>
      </c>
      <c r="S402" s="15">
        <v>1.018</v>
      </c>
      <c r="T402" s="15">
        <v>1.018</v>
      </c>
      <c r="U402" s="15">
        <v>1.0169999999999999</v>
      </c>
      <c r="V402" s="15">
        <v>1.0289999999999999</v>
      </c>
    </row>
    <row r="403" spans="1:22" x14ac:dyDescent="0.25">
      <c r="A403" s="10">
        <v>89077</v>
      </c>
      <c r="B403" s="68" t="s">
        <v>994</v>
      </c>
      <c r="C403" s="55">
        <v>1.0900000000000001</v>
      </c>
      <c r="D403" s="55">
        <v>1.0900000000000001</v>
      </c>
      <c r="E403" s="55">
        <v>1.0900000000000001</v>
      </c>
      <c r="F403" s="55">
        <v>1.0900000000000001</v>
      </c>
      <c r="G403" s="55">
        <v>1.0900000000000001</v>
      </c>
      <c r="H403" s="55">
        <v>1.0900000000000001</v>
      </c>
      <c r="I403" s="55"/>
      <c r="J403" s="55"/>
      <c r="M403" s="15"/>
      <c r="N403" s="15"/>
      <c r="O403" s="15"/>
      <c r="P403" s="57"/>
      <c r="Q403" s="65"/>
      <c r="R403" s="55"/>
      <c r="S403" s="15"/>
      <c r="T403" s="15" t="e">
        <v>#N/A</v>
      </c>
      <c r="U403" s="15" t="e">
        <v>#N/A</v>
      </c>
      <c r="V403" s="15" t="e">
        <v>#N/A</v>
      </c>
    </row>
    <row r="404" spans="1:22" x14ac:dyDescent="0.25">
      <c r="A404" s="10">
        <v>89080</v>
      </c>
      <c r="B404" s="68" t="s">
        <v>534</v>
      </c>
      <c r="C404" s="55">
        <v>1.0900000000000001</v>
      </c>
      <c r="D404" s="55">
        <v>1.0900000000000001</v>
      </c>
      <c r="E404" s="55">
        <v>1.0900000000000001</v>
      </c>
      <c r="F404" s="55">
        <v>1.0900000000000001</v>
      </c>
      <c r="G404" s="55">
        <v>1.0900000000000001</v>
      </c>
      <c r="H404" s="55">
        <v>1.0900000000000001</v>
      </c>
      <c r="I404" s="55">
        <v>1.0820000000000001</v>
      </c>
      <c r="J404" s="55">
        <v>1.079</v>
      </c>
      <c r="K404" s="22">
        <v>1.079</v>
      </c>
      <c r="L404" s="22">
        <v>1.08</v>
      </c>
      <c r="M404" s="15">
        <v>1.0840000000000001</v>
      </c>
      <c r="N404" s="15">
        <v>1.081</v>
      </c>
      <c r="O404" s="15">
        <v>1.0840000000000001</v>
      </c>
      <c r="P404" s="57">
        <v>1.081</v>
      </c>
      <c r="Q404" s="65">
        <v>1.0780000000000001</v>
      </c>
      <c r="R404" s="55">
        <v>1.0780000000000001</v>
      </c>
      <c r="S404" s="15">
        <v>1.08</v>
      </c>
      <c r="T404" s="15">
        <v>1.0780000000000001</v>
      </c>
      <c r="U404" s="15">
        <v>1.0760000000000001</v>
      </c>
      <c r="V404" s="15">
        <v>1.075</v>
      </c>
    </row>
    <row r="405" spans="1:22" x14ac:dyDescent="0.25">
      <c r="A405" s="10">
        <v>89087</v>
      </c>
      <c r="B405" s="68" t="s">
        <v>535</v>
      </c>
      <c r="C405" s="55">
        <v>1.0900000000000001</v>
      </c>
      <c r="D405" s="55">
        <v>1.0900000000000001</v>
      </c>
      <c r="E405" s="55">
        <v>1.0900000000000001</v>
      </c>
      <c r="F405" s="55">
        <v>1.0900000000000001</v>
      </c>
      <c r="G405" s="55">
        <v>1.0900000000000001</v>
      </c>
      <c r="H405" s="55">
        <v>1.0900000000000001</v>
      </c>
      <c r="I405" s="55">
        <v>1.0820000000000001</v>
      </c>
      <c r="J405" s="55">
        <v>1.079</v>
      </c>
      <c r="K405" s="22">
        <v>1.079</v>
      </c>
      <c r="L405" s="22">
        <v>1.08</v>
      </c>
      <c r="M405" s="15">
        <v>1.0840000000000001</v>
      </c>
      <c r="N405" s="15">
        <v>1.081</v>
      </c>
      <c r="O405" s="15">
        <v>1.0840000000000001</v>
      </c>
      <c r="P405" s="57">
        <v>1.081</v>
      </c>
      <c r="Q405" s="65">
        <v>1.0780000000000001</v>
      </c>
      <c r="R405" s="55">
        <v>1.0780000000000001</v>
      </c>
      <c r="S405" s="15">
        <v>1.08</v>
      </c>
      <c r="T405" s="15">
        <v>1.0780000000000001</v>
      </c>
      <c r="U405" s="15">
        <v>1.0760000000000001</v>
      </c>
      <c r="V405" s="15">
        <v>1.075</v>
      </c>
    </row>
    <row r="406" spans="1:22" x14ac:dyDescent="0.25">
      <c r="A406" s="10">
        <v>89088</v>
      </c>
      <c r="B406" s="68" t="s">
        <v>536</v>
      </c>
      <c r="C406" s="55">
        <v>1.0900000000000001</v>
      </c>
      <c r="D406" s="55">
        <v>1.0900000000000001</v>
      </c>
      <c r="E406" s="55">
        <v>1.0900000000000001</v>
      </c>
      <c r="F406" s="55">
        <v>1.0900000000000001</v>
      </c>
      <c r="G406" s="55">
        <v>1.0900000000000001</v>
      </c>
      <c r="H406" s="55">
        <v>1.0900000000000001</v>
      </c>
      <c r="I406" s="55">
        <v>1.0820000000000001</v>
      </c>
      <c r="J406" s="55">
        <v>1.079</v>
      </c>
      <c r="K406" s="22">
        <v>1.079</v>
      </c>
      <c r="L406" s="22">
        <v>1.08</v>
      </c>
      <c r="M406" s="15">
        <v>1.0840000000000001</v>
      </c>
      <c r="N406" s="15">
        <v>1.081</v>
      </c>
      <c r="O406" s="15">
        <v>1.0840000000000001</v>
      </c>
      <c r="P406" s="57">
        <v>1.081</v>
      </c>
      <c r="Q406" s="65">
        <v>1.0780000000000001</v>
      </c>
      <c r="R406" s="55">
        <v>1.0780000000000001</v>
      </c>
      <c r="S406" s="15">
        <v>1.08</v>
      </c>
      <c r="T406" s="15">
        <v>1.0780000000000001</v>
      </c>
      <c r="U406" s="15">
        <v>1.0760000000000001</v>
      </c>
      <c r="V406" s="15">
        <v>1.075</v>
      </c>
    </row>
    <row r="407" spans="1:22" x14ac:dyDescent="0.25">
      <c r="A407" s="10">
        <v>89089</v>
      </c>
      <c r="B407" s="68" t="s">
        <v>537</v>
      </c>
      <c r="C407" s="55">
        <v>1.0900000000000001</v>
      </c>
      <c r="D407" s="55">
        <v>1.0900000000000001</v>
      </c>
      <c r="E407" s="55">
        <v>1.0900000000000001</v>
      </c>
      <c r="F407" s="55">
        <v>1.0900000000000001</v>
      </c>
      <c r="G407" s="55">
        <v>1.0900000000000001</v>
      </c>
      <c r="H407" s="55">
        <v>1.0900000000000001</v>
      </c>
      <c r="I407" s="55">
        <v>1.0820000000000001</v>
      </c>
      <c r="J407" s="55">
        <v>1.079</v>
      </c>
      <c r="K407" s="22">
        <v>1.079</v>
      </c>
      <c r="L407" s="22">
        <v>1.08</v>
      </c>
      <c r="M407" s="15">
        <v>1.0840000000000001</v>
      </c>
      <c r="N407" s="15">
        <v>1.081</v>
      </c>
      <c r="O407" s="15">
        <v>1.0840000000000001</v>
      </c>
      <c r="P407" s="57">
        <v>1.081</v>
      </c>
      <c r="Q407" s="65">
        <v>1.0780000000000001</v>
      </c>
      <c r="R407" s="55">
        <v>1.0780000000000001</v>
      </c>
      <c r="S407" s="15">
        <v>1.08</v>
      </c>
      <c r="T407" s="15">
        <v>1.0780000000000001</v>
      </c>
      <c r="U407" s="15">
        <v>1.0760000000000001</v>
      </c>
      <c r="V407" s="15">
        <v>1.075</v>
      </c>
    </row>
    <row r="408" spans="1:22" x14ac:dyDescent="0.25">
      <c r="A408" s="10">
        <v>90075</v>
      </c>
      <c r="B408" s="68" t="s">
        <v>538</v>
      </c>
      <c r="C408" s="55">
        <v>1.0129999999999999</v>
      </c>
      <c r="D408" s="55">
        <v>1.0129999999999999</v>
      </c>
      <c r="E408" s="55">
        <v>1.0129999999999999</v>
      </c>
      <c r="F408" s="55">
        <v>1.0129999999999999</v>
      </c>
      <c r="G408" s="55">
        <v>1.0129999999999999</v>
      </c>
      <c r="H408" s="55">
        <v>1.0129999999999999</v>
      </c>
      <c r="I408" s="55">
        <v>1.03</v>
      </c>
      <c r="J408" s="55">
        <v>1.0449999999999999</v>
      </c>
      <c r="K408" s="22">
        <v>1.0309999999999999</v>
      </c>
      <c r="L408" s="22">
        <v>1.038</v>
      </c>
      <c r="M408" s="15">
        <v>1.0169999999999999</v>
      </c>
      <c r="N408" s="15">
        <v>1.008</v>
      </c>
      <c r="O408" s="15">
        <v>1.0049999999999999</v>
      </c>
      <c r="P408" s="57">
        <v>1</v>
      </c>
      <c r="Q408" s="65">
        <v>1</v>
      </c>
      <c r="R408" s="55">
        <v>1.002</v>
      </c>
      <c r="S408" s="15">
        <v>1.004</v>
      </c>
      <c r="T408" s="15">
        <v>1.0049999999999999</v>
      </c>
      <c r="U408" s="15">
        <v>1.008</v>
      </c>
      <c r="V408" s="15">
        <v>1.0069999999999999</v>
      </c>
    </row>
    <row r="409" spans="1:22" x14ac:dyDescent="0.25">
      <c r="A409" s="10">
        <v>90076</v>
      </c>
      <c r="B409" s="68" t="s">
        <v>539</v>
      </c>
      <c r="C409" s="55">
        <v>1.0129999999999999</v>
      </c>
      <c r="D409" s="55">
        <v>1.0129999999999999</v>
      </c>
      <c r="E409" s="55">
        <v>1.0129999999999999</v>
      </c>
      <c r="F409" s="55">
        <v>1.0129999999999999</v>
      </c>
      <c r="G409" s="55">
        <v>1.0129999999999999</v>
      </c>
      <c r="H409" s="55">
        <v>1.0129999999999999</v>
      </c>
      <c r="I409" s="55">
        <v>1.03</v>
      </c>
      <c r="J409" s="55">
        <v>1.0449999999999999</v>
      </c>
      <c r="K409" s="22">
        <v>1.0309999999999999</v>
      </c>
      <c r="L409" s="22">
        <v>1.038</v>
      </c>
      <c r="M409" s="15">
        <v>1.0169999999999999</v>
      </c>
      <c r="N409" s="15">
        <v>1.008</v>
      </c>
      <c r="O409" s="15">
        <v>1.0049999999999999</v>
      </c>
      <c r="P409" s="57">
        <v>1</v>
      </c>
      <c r="Q409" s="65">
        <v>1</v>
      </c>
      <c r="R409" s="55">
        <v>1.002</v>
      </c>
      <c r="S409" s="15">
        <v>1.004</v>
      </c>
      <c r="T409" s="15">
        <v>1.0049999999999999</v>
      </c>
      <c r="U409" s="15">
        <v>1.008</v>
      </c>
      <c r="V409" s="15">
        <v>1.0069999999999999</v>
      </c>
    </row>
    <row r="410" spans="1:22" x14ac:dyDescent="0.25">
      <c r="A410" s="10">
        <v>90077</v>
      </c>
      <c r="B410" s="68" t="s">
        <v>540</v>
      </c>
      <c r="C410" s="55">
        <v>1.0129999999999999</v>
      </c>
      <c r="D410" s="55">
        <v>1.0129999999999999</v>
      </c>
      <c r="E410" s="55">
        <v>1.0129999999999999</v>
      </c>
      <c r="F410" s="55">
        <v>1.0129999999999999</v>
      </c>
      <c r="G410" s="55">
        <v>1.0129999999999999</v>
      </c>
      <c r="H410" s="55">
        <v>1.0129999999999999</v>
      </c>
      <c r="I410" s="55">
        <v>1.03</v>
      </c>
      <c r="J410" s="55">
        <v>1.0449999999999999</v>
      </c>
      <c r="K410" s="22">
        <v>1.0309999999999999</v>
      </c>
      <c r="L410" s="22">
        <v>1.038</v>
      </c>
      <c r="M410" s="15">
        <v>1.0169999999999999</v>
      </c>
      <c r="N410" s="15">
        <v>1.008</v>
      </c>
      <c r="O410" s="15">
        <v>1.0049999999999999</v>
      </c>
      <c r="P410" s="57">
        <v>1</v>
      </c>
      <c r="Q410" s="65">
        <v>1</v>
      </c>
      <c r="R410" s="55">
        <v>1.002</v>
      </c>
      <c r="S410" s="15">
        <v>1.004</v>
      </c>
      <c r="T410" s="15">
        <v>1.0049999999999999</v>
      </c>
      <c r="U410" s="15">
        <v>1.008</v>
      </c>
      <c r="V410" s="15">
        <v>1.0069999999999999</v>
      </c>
    </row>
    <row r="411" spans="1:22" x14ac:dyDescent="0.25">
      <c r="A411" s="10">
        <v>90078</v>
      </c>
      <c r="B411" s="68" t="s">
        <v>541</v>
      </c>
      <c r="C411" s="55">
        <v>1.0129999999999999</v>
      </c>
      <c r="D411" s="55">
        <v>1.0129999999999999</v>
      </c>
      <c r="E411" s="55">
        <v>1.0129999999999999</v>
      </c>
      <c r="F411" s="55">
        <v>1.0129999999999999</v>
      </c>
      <c r="G411" s="55">
        <v>1.0129999999999999</v>
      </c>
      <c r="H411" s="55">
        <v>1.0129999999999999</v>
      </c>
      <c r="I411" s="55">
        <v>1.03</v>
      </c>
      <c r="J411" s="55">
        <v>1.0449999999999999</v>
      </c>
      <c r="K411" s="22">
        <v>1.0309999999999999</v>
      </c>
      <c r="L411" s="22">
        <v>1.038</v>
      </c>
      <c r="M411" s="15">
        <v>1.0169999999999999</v>
      </c>
      <c r="N411" s="15">
        <v>1.008</v>
      </c>
      <c r="O411" s="15">
        <v>1.0049999999999999</v>
      </c>
      <c r="P411" s="57">
        <v>1</v>
      </c>
      <c r="Q411" s="65">
        <v>1</v>
      </c>
      <c r="R411" s="55">
        <v>1.002</v>
      </c>
      <c r="S411" s="15">
        <v>1.004</v>
      </c>
      <c r="T411" s="15">
        <v>1.0049999999999999</v>
      </c>
      <c r="U411" s="15">
        <v>1.008</v>
      </c>
      <c r="V411" s="15">
        <v>1.0069999999999999</v>
      </c>
    </row>
    <row r="412" spans="1:22" x14ac:dyDescent="0.25">
      <c r="A412" s="10">
        <v>91091</v>
      </c>
      <c r="B412" s="68" t="s">
        <v>542</v>
      </c>
      <c r="C412" s="55">
        <v>1</v>
      </c>
      <c r="D412" s="55">
        <v>1</v>
      </c>
      <c r="E412" s="55">
        <v>1</v>
      </c>
      <c r="F412" s="55">
        <v>1</v>
      </c>
      <c r="G412" s="55">
        <v>1</v>
      </c>
      <c r="H412" s="55">
        <v>1</v>
      </c>
      <c r="I412" s="55">
        <v>1</v>
      </c>
      <c r="J412" s="55">
        <v>1</v>
      </c>
      <c r="K412" s="22">
        <v>1</v>
      </c>
      <c r="L412" s="22">
        <v>1</v>
      </c>
      <c r="M412" s="15">
        <v>1</v>
      </c>
      <c r="N412" s="15">
        <v>1</v>
      </c>
      <c r="O412" s="15">
        <v>1</v>
      </c>
      <c r="P412" s="57">
        <v>1</v>
      </c>
      <c r="Q412" s="65">
        <v>1</v>
      </c>
      <c r="R412" s="55">
        <v>1</v>
      </c>
      <c r="S412" s="15">
        <v>1</v>
      </c>
      <c r="T412" s="15">
        <v>1</v>
      </c>
      <c r="U412" s="15">
        <v>1</v>
      </c>
      <c r="V412" s="15">
        <v>1</v>
      </c>
    </row>
    <row r="413" spans="1:22" x14ac:dyDescent="0.25">
      <c r="A413" s="10">
        <v>91092</v>
      </c>
      <c r="B413" s="68" t="s">
        <v>543</v>
      </c>
      <c r="C413" s="55">
        <v>1</v>
      </c>
      <c r="D413" s="55">
        <v>1</v>
      </c>
      <c r="E413" s="55">
        <v>1</v>
      </c>
      <c r="F413" s="55">
        <v>1</v>
      </c>
      <c r="G413" s="55">
        <v>1</v>
      </c>
      <c r="H413" s="55">
        <v>1</v>
      </c>
      <c r="I413" s="55">
        <v>1</v>
      </c>
      <c r="J413" s="55">
        <v>1</v>
      </c>
      <c r="K413" s="22">
        <v>1</v>
      </c>
      <c r="L413" s="22">
        <v>1</v>
      </c>
      <c r="M413" s="15">
        <v>1</v>
      </c>
      <c r="N413" s="15">
        <v>1</v>
      </c>
      <c r="O413" s="15">
        <v>1</v>
      </c>
      <c r="P413" s="57">
        <v>1</v>
      </c>
      <c r="Q413" s="65">
        <v>1</v>
      </c>
      <c r="R413" s="55">
        <v>1</v>
      </c>
      <c r="S413" s="15">
        <v>1</v>
      </c>
      <c r="T413" s="15">
        <v>1</v>
      </c>
      <c r="U413" s="15">
        <v>1</v>
      </c>
      <c r="V413" s="15">
        <v>1</v>
      </c>
    </row>
    <row r="414" spans="1:22" x14ac:dyDescent="0.25">
      <c r="A414" s="10">
        <v>91093</v>
      </c>
      <c r="B414" s="68" t="s">
        <v>544</v>
      </c>
      <c r="C414" s="55">
        <v>1</v>
      </c>
      <c r="D414" s="55">
        <v>1</v>
      </c>
      <c r="E414" s="55">
        <v>1</v>
      </c>
      <c r="F414" s="55">
        <v>1</v>
      </c>
      <c r="G414" s="55">
        <v>1</v>
      </c>
      <c r="H414" s="55">
        <v>1</v>
      </c>
      <c r="I414" s="55">
        <v>1</v>
      </c>
      <c r="J414" s="55">
        <v>1</v>
      </c>
      <c r="K414" s="22">
        <v>1</v>
      </c>
      <c r="L414" s="22">
        <v>1</v>
      </c>
      <c r="M414" s="15">
        <v>1</v>
      </c>
      <c r="N414" s="15">
        <v>1</v>
      </c>
      <c r="O414" s="15">
        <v>1</v>
      </c>
      <c r="P414" s="57">
        <v>1</v>
      </c>
      <c r="Q414" s="65">
        <v>1</v>
      </c>
      <c r="R414" s="55">
        <v>1</v>
      </c>
      <c r="S414" s="15">
        <v>1</v>
      </c>
      <c r="T414" s="15">
        <v>1</v>
      </c>
      <c r="U414" s="15">
        <v>1</v>
      </c>
      <c r="V414" s="15">
        <v>1</v>
      </c>
    </row>
    <row r="415" spans="1:22" x14ac:dyDescent="0.25">
      <c r="A415" s="10">
        <v>91095</v>
      </c>
      <c r="B415" s="68" t="s">
        <v>545</v>
      </c>
      <c r="C415" s="55">
        <v>1</v>
      </c>
      <c r="D415" s="55">
        <v>1</v>
      </c>
      <c r="E415" s="55">
        <v>1</v>
      </c>
      <c r="F415" s="55">
        <v>1</v>
      </c>
      <c r="G415" s="55">
        <v>1</v>
      </c>
      <c r="H415" s="55">
        <v>1</v>
      </c>
      <c r="I415" s="55">
        <v>1</v>
      </c>
      <c r="J415" s="55">
        <v>1</v>
      </c>
      <c r="K415" s="22">
        <v>1</v>
      </c>
      <c r="L415" s="22">
        <v>1</v>
      </c>
      <c r="M415" s="15">
        <v>1</v>
      </c>
      <c r="N415" s="15">
        <v>1</v>
      </c>
      <c r="O415" s="15">
        <v>1</v>
      </c>
      <c r="P415" s="57">
        <v>1</v>
      </c>
      <c r="Q415" s="65">
        <v>1</v>
      </c>
      <c r="R415" s="55">
        <v>1</v>
      </c>
      <c r="S415" s="15">
        <v>1</v>
      </c>
      <c r="T415" s="15">
        <v>1</v>
      </c>
      <c r="U415" s="15">
        <v>1</v>
      </c>
      <c r="V415" s="15">
        <v>1</v>
      </c>
    </row>
    <row r="416" spans="1:22" x14ac:dyDescent="0.25">
      <c r="A416" s="10">
        <v>92087</v>
      </c>
      <c r="B416" s="68" t="s">
        <v>546</v>
      </c>
      <c r="C416" s="55">
        <v>1.1040000000000001</v>
      </c>
      <c r="D416" s="55">
        <v>1.1040000000000001</v>
      </c>
      <c r="E416" s="55">
        <v>1.1040000000000001</v>
      </c>
      <c r="F416" s="55">
        <v>1.1040000000000001</v>
      </c>
      <c r="G416" s="55">
        <v>1.1040000000000001</v>
      </c>
      <c r="H416" s="55">
        <v>1.1040000000000001</v>
      </c>
      <c r="I416" s="55">
        <v>1.0920000000000001</v>
      </c>
      <c r="J416" s="55">
        <v>1.089</v>
      </c>
      <c r="K416" s="22">
        <v>1.091</v>
      </c>
      <c r="L416" s="22">
        <v>1.0920000000000001</v>
      </c>
      <c r="M416" s="15">
        <v>1.095</v>
      </c>
      <c r="N416" s="15">
        <v>1.0940000000000001</v>
      </c>
      <c r="O416" s="15">
        <v>1.095</v>
      </c>
      <c r="P416" s="57">
        <v>1.0920000000000001</v>
      </c>
      <c r="Q416" s="65">
        <v>1.089</v>
      </c>
      <c r="R416" s="55">
        <v>1.0920000000000001</v>
      </c>
      <c r="S416" s="15">
        <v>1.093</v>
      </c>
      <c r="T416" s="15">
        <v>1.0920000000000001</v>
      </c>
      <c r="U416" s="15">
        <v>1.0880000000000001</v>
      </c>
      <c r="V416" s="15">
        <v>1.0880000000000001</v>
      </c>
    </row>
    <row r="417" spans="1:22" x14ac:dyDescent="0.25">
      <c r="A417" s="10">
        <v>92088</v>
      </c>
      <c r="B417" s="68" t="s">
        <v>547</v>
      </c>
      <c r="C417" s="55">
        <v>1.1040000000000001</v>
      </c>
      <c r="D417" s="55">
        <v>1.1040000000000001</v>
      </c>
      <c r="E417" s="55">
        <v>1.1040000000000001</v>
      </c>
      <c r="F417" s="55">
        <v>1.1040000000000001</v>
      </c>
      <c r="G417" s="55">
        <v>1.1040000000000001</v>
      </c>
      <c r="H417" s="55">
        <v>1.1040000000000001</v>
      </c>
      <c r="I417" s="55">
        <v>1.0920000000000001</v>
      </c>
      <c r="J417" s="55">
        <v>1.089</v>
      </c>
      <c r="K417" s="22">
        <v>1.091</v>
      </c>
      <c r="L417" s="22">
        <v>1.0920000000000001</v>
      </c>
      <c r="M417" s="15">
        <v>1.095</v>
      </c>
      <c r="N417" s="15">
        <v>1.0940000000000001</v>
      </c>
      <c r="O417" s="15">
        <v>1.095</v>
      </c>
      <c r="P417" s="57">
        <v>1.0920000000000001</v>
      </c>
      <c r="Q417" s="65">
        <v>1.089</v>
      </c>
      <c r="R417" s="55">
        <v>1.0920000000000001</v>
      </c>
      <c r="S417" s="15">
        <v>1.093</v>
      </c>
      <c r="T417" s="15">
        <v>1.0920000000000001</v>
      </c>
      <c r="U417" s="15">
        <v>1.0880000000000001</v>
      </c>
      <c r="V417" s="15">
        <v>1.0880000000000001</v>
      </c>
    </row>
    <row r="418" spans="1:22" x14ac:dyDescent="0.25">
      <c r="A418" s="10">
        <v>92089</v>
      </c>
      <c r="B418" s="68" t="s">
        <v>548</v>
      </c>
      <c r="C418" s="55">
        <v>1.1040000000000001</v>
      </c>
      <c r="D418" s="55">
        <v>1.1040000000000001</v>
      </c>
      <c r="E418" s="55">
        <v>1.1040000000000001</v>
      </c>
      <c r="F418" s="55">
        <v>1.1040000000000001</v>
      </c>
      <c r="G418" s="55">
        <v>1.1040000000000001</v>
      </c>
      <c r="H418" s="55">
        <v>1.1040000000000001</v>
      </c>
      <c r="I418" s="55">
        <v>1.0920000000000001</v>
      </c>
      <c r="J418" s="55">
        <v>1.089</v>
      </c>
      <c r="K418" s="22">
        <v>1.091</v>
      </c>
      <c r="L418" s="22">
        <v>1.0920000000000001</v>
      </c>
      <c r="M418" s="15">
        <v>1.095</v>
      </c>
      <c r="N418" s="15">
        <v>1.0940000000000001</v>
      </c>
      <c r="O418" s="15">
        <v>1.095</v>
      </c>
      <c r="P418" s="57">
        <v>1.0920000000000001</v>
      </c>
      <c r="Q418" s="65">
        <v>1.089</v>
      </c>
      <c r="R418" s="55">
        <v>1.0920000000000001</v>
      </c>
      <c r="S418" s="15">
        <v>1.093</v>
      </c>
      <c r="T418" s="15">
        <v>1.0920000000000001</v>
      </c>
      <c r="U418" s="15">
        <v>1.0880000000000001</v>
      </c>
      <c r="V418" s="15">
        <v>1.0880000000000001</v>
      </c>
    </row>
    <row r="419" spans="1:22" x14ac:dyDescent="0.25">
      <c r="A419" s="10">
        <v>92090</v>
      </c>
      <c r="B419" s="68" t="s">
        <v>549</v>
      </c>
      <c r="C419" s="55">
        <v>1.1040000000000001</v>
      </c>
      <c r="D419" s="55">
        <v>1.1040000000000001</v>
      </c>
      <c r="E419" s="55">
        <v>1.1040000000000001</v>
      </c>
      <c r="F419" s="55">
        <v>1.1040000000000001</v>
      </c>
      <c r="G419" s="55">
        <v>1.1040000000000001</v>
      </c>
      <c r="H419" s="55">
        <v>1.1040000000000001</v>
      </c>
      <c r="I419" s="55">
        <v>1.0920000000000001</v>
      </c>
      <c r="J419" s="55">
        <v>1.089</v>
      </c>
      <c r="K419" s="22">
        <v>1.091</v>
      </c>
      <c r="L419" s="22">
        <v>1.0920000000000001</v>
      </c>
      <c r="M419" s="15">
        <v>1.095</v>
      </c>
      <c r="N419" s="15">
        <v>1.0940000000000001</v>
      </c>
      <c r="O419" s="15">
        <v>1.095</v>
      </c>
      <c r="P419" s="57">
        <v>1.0920000000000001</v>
      </c>
      <c r="Q419" s="65">
        <v>1.089</v>
      </c>
      <c r="R419" s="55">
        <v>1.0920000000000001</v>
      </c>
      <c r="S419" s="15">
        <v>1.093</v>
      </c>
      <c r="T419" s="15">
        <v>1.0920000000000001</v>
      </c>
      <c r="U419" s="15">
        <v>1.0880000000000001</v>
      </c>
      <c r="V419" s="15">
        <v>1.0880000000000001</v>
      </c>
    </row>
    <row r="420" spans="1:22" x14ac:dyDescent="0.25">
      <c r="A420" s="10">
        <v>92091</v>
      </c>
      <c r="B420" s="68" t="s">
        <v>550</v>
      </c>
      <c r="C420" s="55">
        <v>1.1040000000000001</v>
      </c>
      <c r="D420" s="55">
        <v>1.1040000000000001</v>
      </c>
      <c r="E420" s="55">
        <v>1.1040000000000001</v>
      </c>
      <c r="F420" s="55">
        <v>1.1040000000000001</v>
      </c>
      <c r="G420" s="55">
        <v>1.1040000000000001</v>
      </c>
      <c r="H420" s="55">
        <v>1.1040000000000001</v>
      </c>
      <c r="I420" s="55">
        <v>1.0920000000000001</v>
      </c>
      <c r="J420" s="55">
        <v>1.089</v>
      </c>
      <c r="K420" s="22">
        <v>1.091</v>
      </c>
      <c r="L420" s="22">
        <v>1.0920000000000001</v>
      </c>
      <c r="M420" s="15">
        <v>1.095</v>
      </c>
      <c r="N420" s="15">
        <v>1.0940000000000001</v>
      </c>
      <c r="O420" s="15">
        <v>1.095</v>
      </c>
      <c r="P420" s="57">
        <v>1.0920000000000001</v>
      </c>
      <c r="Q420" s="65">
        <v>1.089</v>
      </c>
      <c r="R420" s="55">
        <v>1.0920000000000001</v>
      </c>
      <c r="S420" s="15">
        <v>1.093</v>
      </c>
      <c r="T420" s="15">
        <v>1.0920000000000001</v>
      </c>
      <c r="U420" s="15">
        <v>1.0880000000000001</v>
      </c>
      <c r="V420" s="15">
        <v>1.0880000000000001</v>
      </c>
    </row>
    <row r="421" spans="1:22" x14ac:dyDescent="0.25">
      <c r="A421" s="10">
        <v>93120</v>
      </c>
      <c r="B421" s="68" t="s">
        <v>551</v>
      </c>
      <c r="C421" s="55">
        <v>1</v>
      </c>
      <c r="D421" s="55">
        <v>1</v>
      </c>
      <c r="E421" s="55">
        <v>1</v>
      </c>
      <c r="F421" s="55">
        <v>1</v>
      </c>
      <c r="G421" s="55">
        <v>1</v>
      </c>
      <c r="H421" s="55">
        <v>1</v>
      </c>
      <c r="I421" s="55">
        <v>1</v>
      </c>
      <c r="J421" s="55">
        <v>1</v>
      </c>
      <c r="K421" s="22">
        <v>1</v>
      </c>
      <c r="L421" s="22">
        <v>1</v>
      </c>
      <c r="M421" s="15">
        <v>1</v>
      </c>
      <c r="N421" s="15">
        <v>1</v>
      </c>
      <c r="O421" s="15">
        <v>1</v>
      </c>
      <c r="P421" s="57">
        <v>1</v>
      </c>
      <c r="Q421" s="65">
        <v>1</v>
      </c>
      <c r="R421" s="55">
        <v>1</v>
      </c>
      <c r="S421" s="15">
        <v>1</v>
      </c>
      <c r="T421" s="15">
        <v>1</v>
      </c>
      <c r="U421" s="15">
        <v>1</v>
      </c>
      <c r="V421" s="15">
        <v>1</v>
      </c>
    </row>
    <row r="422" spans="1:22" x14ac:dyDescent="0.25">
      <c r="A422" s="10">
        <v>93121</v>
      </c>
      <c r="B422" s="68" t="s">
        <v>552</v>
      </c>
      <c r="C422" s="55">
        <v>1</v>
      </c>
      <c r="D422" s="55">
        <v>1</v>
      </c>
      <c r="E422" s="55">
        <v>1</v>
      </c>
      <c r="F422" s="55">
        <v>1</v>
      </c>
      <c r="G422" s="55">
        <v>1</v>
      </c>
      <c r="H422" s="55">
        <v>1</v>
      </c>
      <c r="I422" s="55">
        <v>1</v>
      </c>
      <c r="J422" s="55">
        <v>1</v>
      </c>
      <c r="K422" s="22">
        <v>1</v>
      </c>
      <c r="L422" s="22">
        <v>1</v>
      </c>
      <c r="M422" s="15">
        <v>1</v>
      </c>
      <c r="N422" s="15">
        <v>1</v>
      </c>
      <c r="O422" s="15">
        <v>1</v>
      </c>
      <c r="P422" s="57">
        <v>1</v>
      </c>
      <c r="Q422" s="65">
        <v>1</v>
      </c>
      <c r="R422" s="55">
        <v>1</v>
      </c>
      <c r="S422" s="15">
        <v>1</v>
      </c>
      <c r="T422" s="15">
        <v>1</v>
      </c>
      <c r="U422" s="15">
        <v>1</v>
      </c>
      <c r="V422" s="15">
        <v>1</v>
      </c>
    </row>
    <row r="423" spans="1:22" x14ac:dyDescent="0.25">
      <c r="A423" s="10">
        <v>93123</v>
      </c>
      <c r="B423" s="68" t="s">
        <v>553</v>
      </c>
      <c r="C423" s="55">
        <v>1</v>
      </c>
      <c r="D423" s="55">
        <v>1</v>
      </c>
      <c r="E423" s="55">
        <v>1</v>
      </c>
      <c r="F423" s="55">
        <v>1</v>
      </c>
      <c r="G423" s="55">
        <v>1</v>
      </c>
      <c r="H423" s="55">
        <v>1</v>
      </c>
      <c r="I423" s="55">
        <v>1</v>
      </c>
      <c r="J423" s="55">
        <v>1</v>
      </c>
      <c r="K423" s="22">
        <v>1</v>
      </c>
      <c r="L423" s="22">
        <v>1</v>
      </c>
      <c r="M423" s="15">
        <v>1</v>
      </c>
      <c r="N423" s="15">
        <v>1</v>
      </c>
      <c r="O423" s="15">
        <v>1</v>
      </c>
      <c r="P423" s="57">
        <v>1</v>
      </c>
      <c r="Q423" s="65">
        <v>1</v>
      </c>
      <c r="R423" s="55">
        <v>1</v>
      </c>
      <c r="S423" s="15">
        <v>1</v>
      </c>
      <c r="T423" s="15">
        <v>1</v>
      </c>
      <c r="U423" s="15">
        <v>1</v>
      </c>
      <c r="V423" s="15">
        <v>1</v>
      </c>
    </row>
    <row r="424" spans="1:22" x14ac:dyDescent="0.25">
      <c r="A424" s="10">
        <v>93124</v>
      </c>
      <c r="B424" s="68" t="s">
        <v>554</v>
      </c>
      <c r="C424" s="55">
        <v>1</v>
      </c>
      <c r="D424" s="55">
        <v>1</v>
      </c>
      <c r="E424" s="55">
        <v>1</v>
      </c>
      <c r="F424" s="55">
        <v>1</v>
      </c>
      <c r="G424" s="55">
        <v>1</v>
      </c>
      <c r="H424" s="55">
        <v>1</v>
      </c>
      <c r="I424" s="55">
        <v>1</v>
      </c>
      <c r="J424" s="55">
        <v>1</v>
      </c>
      <c r="K424" s="22">
        <v>1</v>
      </c>
      <c r="L424" s="22">
        <v>1</v>
      </c>
      <c r="M424" s="15">
        <v>1</v>
      </c>
      <c r="N424" s="15">
        <v>1</v>
      </c>
      <c r="O424" s="15">
        <v>1</v>
      </c>
      <c r="P424" s="57">
        <v>1</v>
      </c>
      <c r="Q424" s="65">
        <v>1</v>
      </c>
      <c r="R424" s="55">
        <v>1</v>
      </c>
      <c r="S424" s="15">
        <v>1</v>
      </c>
      <c r="T424" s="15">
        <v>1</v>
      </c>
      <c r="U424" s="15">
        <v>1</v>
      </c>
      <c r="V424" s="15">
        <v>1</v>
      </c>
    </row>
    <row r="425" spans="1:22" x14ac:dyDescent="0.25">
      <c r="A425" s="10">
        <v>94076</v>
      </c>
      <c r="B425" s="68" t="s">
        <v>555</v>
      </c>
      <c r="C425" s="55">
        <v>1.004</v>
      </c>
      <c r="D425" s="55">
        <v>1.004</v>
      </c>
      <c r="E425" s="55">
        <v>1.004</v>
      </c>
      <c r="F425" s="55">
        <v>1.004</v>
      </c>
      <c r="G425" s="55">
        <v>1.004</v>
      </c>
      <c r="H425" s="55">
        <v>1.004</v>
      </c>
      <c r="I425" s="55">
        <v>1</v>
      </c>
      <c r="J425" s="55">
        <v>1</v>
      </c>
      <c r="K425" s="22">
        <v>1</v>
      </c>
      <c r="L425" s="22">
        <v>1.0009999999999999</v>
      </c>
      <c r="M425" s="15">
        <v>1</v>
      </c>
      <c r="N425" s="15">
        <v>1</v>
      </c>
      <c r="O425" s="15">
        <v>1</v>
      </c>
      <c r="P425" s="57">
        <v>1</v>
      </c>
      <c r="Q425" s="65">
        <v>1</v>
      </c>
      <c r="R425" s="55">
        <v>1</v>
      </c>
      <c r="S425" s="15">
        <v>1</v>
      </c>
      <c r="T425" s="15">
        <v>1</v>
      </c>
      <c r="U425" s="15">
        <v>1</v>
      </c>
      <c r="V425" s="15">
        <v>1</v>
      </c>
    </row>
    <row r="426" spans="1:22" x14ac:dyDescent="0.25">
      <c r="A426" s="10">
        <v>94078</v>
      </c>
      <c r="B426" s="68" t="s">
        <v>556</v>
      </c>
      <c r="C426" s="55">
        <v>1.004</v>
      </c>
      <c r="D426" s="55">
        <v>1.004</v>
      </c>
      <c r="E426" s="55">
        <v>1.004</v>
      </c>
      <c r="F426" s="55">
        <v>1.004</v>
      </c>
      <c r="G426" s="55">
        <v>1.004</v>
      </c>
      <c r="H426" s="55">
        <v>1.004</v>
      </c>
      <c r="I426" s="55">
        <v>1</v>
      </c>
      <c r="J426" s="55">
        <v>1</v>
      </c>
      <c r="K426" s="22">
        <v>1</v>
      </c>
      <c r="L426" s="22">
        <v>1.0009999999999999</v>
      </c>
      <c r="M426" s="15">
        <v>1</v>
      </c>
      <c r="N426" s="15">
        <v>1</v>
      </c>
      <c r="O426" s="15">
        <v>1</v>
      </c>
      <c r="P426" s="57">
        <v>1</v>
      </c>
      <c r="Q426" s="65">
        <v>1</v>
      </c>
      <c r="R426" s="55">
        <v>1</v>
      </c>
      <c r="S426" s="15">
        <v>1</v>
      </c>
      <c r="T426" s="15">
        <v>1</v>
      </c>
      <c r="U426" s="15">
        <v>1</v>
      </c>
      <c r="V426" s="15">
        <v>1</v>
      </c>
    </row>
    <row r="427" spans="1:22" x14ac:dyDescent="0.25">
      <c r="A427" s="10">
        <v>94083</v>
      </c>
      <c r="B427" s="68" t="s">
        <v>557</v>
      </c>
      <c r="C427" s="55">
        <v>1.004</v>
      </c>
      <c r="D427" s="55">
        <v>1.004</v>
      </c>
      <c r="E427" s="55">
        <v>1.004</v>
      </c>
      <c r="F427" s="55">
        <v>1.004</v>
      </c>
      <c r="G427" s="55">
        <v>1.004</v>
      </c>
      <c r="H427" s="55">
        <v>1.004</v>
      </c>
      <c r="I427" s="55">
        <v>1</v>
      </c>
      <c r="J427" s="55">
        <v>1</v>
      </c>
      <c r="K427" s="22">
        <v>1</v>
      </c>
      <c r="L427" s="22">
        <v>1.0009999999999999</v>
      </c>
      <c r="M427" s="15">
        <v>1</v>
      </c>
      <c r="N427" s="15">
        <v>1</v>
      </c>
      <c r="O427" s="15">
        <v>1</v>
      </c>
      <c r="P427" s="57">
        <v>1</v>
      </c>
      <c r="Q427" s="65">
        <v>1</v>
      </c>
      <c r="R427" s="55">
        <v>1</v>
      </c>
      <c r="S427" s="15">
        <v>1</v>
      </c>
      <c r="T427" s="15">
        <v>1</v>
      </c>
      <c r="U427" s="15">
        <v>1</v>
      </c>
      <c r="V427" s="15">
        <v>1</v>
      </c>
    </row>
    <row r="428" spans="1:22" x14ac:dyDescent="0.25">
      <c r="A428" s="10">
        <v>94086</v>
      </c>
      <c r="B428" s="68" t="s">
        <v>558</v>
      </c>
      <c r="C428" s="55">
        <v>1.004</v>
      </c>
      <c r="D428" s="55">
        <v>1.004</v>
      </c>
      <c r="E428" s="55">
        <v>1.004</v>
      </c>
      <c r="F428" s="55">
        <v>1.004</v>
      </c>
      <c r="G428" s="55">
        <v>1.004</v>
      </c>
      <c r="H428" s="55">
        <v>1.004</v>
      </c>
      <c r="I428" s="55">
        <v>1</v>
      </c>
      <c r="J428" s="55">
        <v>1</v>
      </c>
      <c r="K428" s="22">
        <v>1</v>
      </c>
      <c r="L428" s="22">
        <v>1.0009999999999999</v>
      </c>
      <c r="M428" s="15">
        <v>1</v>
      </c>
      <c r="N428" s="15">
        <v>1</v>
      </c>
      <c r="O428" s="15">
        <v>1</v>
      </c>
      <c r="P428" s="57">
        <v>1</v>
      </c>
      <c r="Q428" s="65">
        <v>1</v>
      </c>
      <c r="R428" s="55">
        <v>1</v>
      </c>
      <c r="S428" s="15">
        <v>1</v>
      </c>
      <c r="T428" s="15">
        <v>1</v>
      </c>
      <c r="U428" s="15">
        <v>1</v>
      </c>
      <c r="V428" s="15">
        <v>1</v>
      </c>
    </row>
    <row r="429" spans="1:22" x14ac:dyDescent="0.25">
      <c r="A429" s="10">
        <v>94087</v>
      </c>
      <c r="B429" s="68" t="s">
        <v>559</v>
      </c>
      <c r="C429" s="55">
        <v>1.004</v>
      </c>
      <c r="D429" s="55">
        <v>1.004</v>
      </c>
      <c r="E429" s="55">
        <v>1.004</v>
      </c>
      <c r="F429" s="55">
        <v>1.004</v>
      </c>
      <c r="G429" s="55">
        <v>1.004</v>
      </c>
      <c r="H429" s="55">
        <v>1.004</v>
      </c>
      <c r="I429" s="55">
        <v>1</v>
      </c>
      <c r="J429" s="55">
        <v>1</v>
      </c>
      <c r="K429" s="22">
        <v>1</v>
      </c>
      <c r="L429" s="22">
        <v>1.0009999999999999</v>
      </c>
      <c r="M429" s="15">
        <v>1</v>
      </c>
      <c r="N429" s="15">
        <v>1</v>
      </c>
      <c r="O429" s="15">
        <v>1</v>
      </c>
      <c r="P429" s="57">
        <v>1</v>
      </c>
      <c r="Q429" s="65">
        <v>1</v>
      </c>
      <c r="R429" s="55">
        <v>1</v>
      </c>
      <c r="S429" s="15">
        <v>1</v>
      </c>
      <c r="T429" s="15">
        <v>1.0920000000000001</v>
      </c>
      <c r="U429" s="15">
        <v>1.0880000000000001</v>
      </c>
      <c r="V429" s="15">
        <v>1.0880000000000001</v>
      </c>
    </row>
    <row r="430" spans="1:22" x14ac:dyDescent="0.25">
      <c r="A430" s="10">
        <v>95059</v>
      </c>
      <c r="B430" s="68" t="s">
        <v>560</v>
      </c>
      <c r="C430" s="55">
        <v>1.0229999999999999</v>
      </c>
      <c r="D430" s="55">
        <v>1.0229999999999999</v>
      </c>
      <c r="E430" s="55">
        <v>1.0229999999999999</v>
      </c>
      <c r="F430" s="55">
        <v>1.0229999999999999</v>
      </c>
      <c r="G430" s="55">
        <v>1.0229999999999999</v>
      </c>
      <c r="H430" s="55">
        <v>1.0229999999999999</v>
      </c>
      <c r="I430" s="55">
        <v>1.0409999999999999</v>
      </c>
      <c r="J430" s="55">
        <v>1.0369999999999999</v>
      </c>
      <c r="K430" s="22">
        <v>1.0409999999999999</v>
      </c>
      <c r="L430" s="22">
        <v>1.044</v>
      </c>
      <c r="M430" s="15">
        <v>1.0449999999999999</v>
      </c>
      <c r="N430" s="15">
        <v>1.046</v>
      </c>
      <c r="O430" s="15">
        <v>1.0429999999999999</v>
      </c>
      <c r="P430" s="57">
        <v>1.0389999999999999</v>
      </c>
      <c r="Q430" s="65">
        <v>1.0389999999999999</v>
      </c>
      <c r="R430" s="55">
        <v>1.038</v>
      </c>
      <c r="S430" s="15">
        <v>1.0389999999999999</v>
      </c>
      <c r="T430" s="15">
        <v>1.0369999999999999</v>
      </c>
      <c r="U430" s="15">
        <v>1.034</v>
      </c>
      <c r="V430" s="15">
        <v>1.0349999999999999</v>
      </c>
    </row>
    <row r="431" spans="1:22" x14ac:dyDescent="0.25">
      <c r="A431" s="10">
        <v>96088</v>
      </c>
      <c r="B431" s="68" t="s">
        <v>561</v>
      </c>
      <c r="C431" s="55">
        <v>1.1040000000000001</v>
      </c>
      <c r="D431" s="55">
        <v>1.1040000000000001</v>
      </c>
      <c r="E431" s="55">
        <v>1.1040000000000001</v>
      </c>
      <c r="F431" s="55">
        <v>1.1040000000000001</v>
      </c>
      <c r="G431" s="55">
        <v>1.1040000000000001</v>
      </c>
      <c r="H431" s="55">
        <v>1.1040000000000001</v>
      </c>
      <c r="I431" s="55">
        <v>1.0920000000000001</v>
      </c>
      <c r="J431" s="55">
        <v>1.089</v>
      </c>
      <c r="K431" s="22">
        <v>1.091</v>
      </c>
      <c r="L431" s="22">
        <v>1.0920000000000001</v>
      </c>
      <c r="M431" s="15">
        <v>1.095</v>
      </c>
      <c r="N431" s="15">
        <v>1.0940000000000001</v>
      </c>
      <c r="O431" s="15">
        <v>1.095</v>
      </c>
      <c r="P431" s="57">
        <v>1.0920000000000001</v>
      </c>
      <c r="Q431" s="65">
        <v>1.089</v>
      </c>
      <c r="R431" s="55">
        <v>1.0920000000000001</v>
      </c>
      <c r="S431" s="15">
        <v>1.093</v>
      </c>
      <c r="T431" s="15">
        <v>1.0920000000000001</v>
      </c>
      <c r="U431" s="15">
        <v>1.0880000000000001</v>
      </c>
      <c r="V431" s="15">
        <v>1.0880000000000001</v>
      </c>
    </row>
    <row r="432" spans="1:22" x14ac:dyDescent="0.25">
      <c r="A432" s="10">
        <v>96089</v>
      </c>
      <c r="B432" s="68" t="s">
        <v>562</v>
      </c>
      <c r="C432" s="55">
        <v>1.1040000000000001</v>
      </c>
      <c r="D432" s="55">
        <v>1.1040000000000001</v>
      </c>
      <c r="E432" s="55">
        <v>1.1040000000000001</v>
      </c>
      <c r="F432" s="55">
        <v>1.1040000000000001</v>
      </c>
      <c r="G432" s="55">
        <v>1.1040000000000001</v>
      </c>
      <c r="H432" s="55">
        <v>1.1040000000000001</v>
      </c>
      <c r="I432" s="55">
        <v>1.0920000000000001</v>
      </c>
      <c r="J432" s="55">
        <v>1.089</v>
      </c>
      <c r="K432" s="22">
        <v>1.091</v>
      </c>
      <c r="L432" s="22">
        <v>1.0920000000000001</v>
      </c>
      <c r="M432" s="15">
        <v>1.095</v>
      </c>
      <c r="N432" s="15">
        <v>1.0940000000000001</v>
      </c>
      <c r="O432" s="15">
        <v>1.095</v>
      </c>
      <c r="P432" s="57">
        <v>1.0920000000000001</v>
      </c>
      <c r="Q432" s="65">
        <v>1.089</v>
      </c>
      <c r="R432" s="55">
        <v>1.0920000000000001</v>
      </c>
      <c r="S432" s="15">
        <v>1.093</v>
      </c>
      <c r="T432" s="15">
        <v>1.0920000000000001</v>
      </c>
      <c r="U432" s="15">
        <v>1.0880000000000001</v>
      </c>
      <c r="V432" s="15">
        <v>1.0880000000000001</v>
      </c>
    </row>
    <row r="433" spans="1:22" x14ac:dyDescent="0.25">
      <c r="A433" s="10">
        <v>96090</v>
      </c>
      <c r="B433" s="68" t="s">
        <v>563</v>
      </c>
      <c r="C433" s="55">
        <v>1.1040000000000001</v>
      </c>
      <c r="D433" s="55">
        <v>1.1040000000000001</v>
      </c>
      <c r="E433" s="55">
        <v>1.1040000000000001</v>
      </c>
      <c r="F433" s="55">
        <v>1.1040000000000001</v>
      </c>
      <c r="G433" s="55">
        <v>1.1040000000000001</v>
      </c>
      <c r="H433" s="55">
        <v>1.1040000000000001</v>
      </c>
      <c r="I433" s="55">
        <v>1.0920000000000001</v>
      </c>
      <c r="J433" s="55">
        <v>1.089</v>
      </c>
      <c r="K433" s="22">
        <v>1.091</v>
      </c>
      <c r="L433" s="22">
        <v>1.0920000000000001</v>
      </c>
      <c r="M433" s="15">
        <v>1.095</v>
      </c>
      <c r="N433" s="15">
        <v>1.0940000000000001</v>
      </c>
      <c r="O433" s="15">
        <v>1.095</v>
      </c>
      <c r="P433" s="57">
        <v>1.0920000000000001</v>
      </c>
      <c r="Q433" s="65">
        <v>1.089</v>
      </c>
      <c r="R433" s="55">
        <v>1.0920000000000001</v>
      </c>
      <c r="S433" s="15">
        <v>1.093</v>
      </c>
      <c r="T433" s="15">
        <v>1.0920000000000001</v>
      </c>
      <c r="U433" s="15">
        <v>1.0880000000000001</v>
      </c>
      <c r="V433" s="15">
        <v>1.0880000000000001</v>
      </c>
    </row>
    <row r="434" spans="1:22" x14ac:dyDescent="0.25">
      <c r="A434" s="10">
        <v>96091</v>
      </c>
      <c r="B434" s="68" t="s">
        <v>564</v>
      </c>
      <c r="C434" s="55">
        <v>1.1040000000000001</v>
      </c>
      <c r="D434" s="55">
        <v>1.1040000000000001</v>
      </c>
      <c r="E434" s="55">
        <v>1.1040000000000001</v>
      </c>
      <c r="F434" s="55">
        <v>1.1040000000000001</v>
      </c>
      <c r="G434" s="55">
        <v>1.1040000000000001</v>
      </c>
      <c r="H434" s="55">
        <v>1.1040000000000001</v>
      </c>
      <c r="I434" s="55">
        <v>1.0920000000000001</v>
      </c>
      <c r="J434" s="55">
        <v>1.089</v>
      </c>
      <c r="K434" s="22">
        <v>1.091</v>
      </c>
      <c r="L434" s="22">
        <v>1.0920000000000001</v>
      </c>
      <c r="M434" s="15">
        <v>1.095</v>
      </c>
      <c r="N434" s="15">
        <v>1.0940000000000001</v>
      </c>
      <c r="O434" s="15">
        <v>1.095</v>
      </c>
      <c r="P434" s="57">
        <v>1.0920000000000001</v>
      </c>
      <c r="Q434" s="65">
        <v>1.089</v>
      </c>
      <c r="R434" s="55">
        <v>1.0920000000000001</v>
      </c>
      <c r="S434" s="15">
        <v>1.093</v>
      </c>
      <c r="T434" s="15">
        <v>1.0920000000000001</v>
      </c>
      <c r="U434" s="15">
        <v>1.0880000000000001</v>
      </c>
      <c r="V434" s="15">
        <v>1.0880000000000001</v>
      </c>
    </row>
    <row r="435" spans="1:22" x14ac:dyDescent="0.25">
      <c r="A435" s="10">
        <v>96092</v>
      </c>
      <c r="B435" s="68" t="s">
        <v>565</v>
      </c>
      <c r="C435" s="55">
        <v>1.1040000000000001</v>
      </c>
      <c r="D435" s="55">
        <v>1.1040000000000001</v>
      </c>
      <c r="E435" s="55">
        <v>1.1040000000000001</v>
      </c>
      <c r="F435" s="55">
        <v>1.1040000000000001</v>
      </c>
      <c r="G435" s="55">
        <v>1.1040000000000001</v>
      </c>
      <c r="H435" s="55">
        <v>1.1040000000000001</v>
      </c>
      <c r="I435" s="55">
        <v>1.0920000000000001</v>
      </c>
      <c r="J435" s="55">
        <v>1.089</v>
      </c>
      <c r="K435" s="22">
        <v>1.091</v>
      </c>
      <c r="L435" s="22">
        <v>1.0920000000000001</v>
      </c>
      <c r="M435" s="15">
        <v>1.095</v>
      </c>
      <c r="N435" s="15">
        <v>1.0940000000000001</v>
      </c>
      <c r="O435" s="15">
        <v>1.095</v>
      </c>
      <c r="P435" s="57">
        <v>1.0920000000000001</v>
      </c>
      <c r="Q435" s="65">
        <v>1.089</v>
      </c>
      <c r="R435" s="55">
        <v>1.0920000000000001</v>
      </c>
      <c r="S435" s="15">
        <v>1.093</v>
      </c>
      <c r="T435" s="15">
        <v>1.0920000000000001</v>
      </c>
      <c r="U435" s="15">
        <v>1.0880000000000001</v>
      </c>
      <c r="V435" s="15">
        <v>1.0880000000000001</v>
      </c>
    </row>
    <row r="436" spans="1:22" x14ac:dyDescent="0.25">
      <c r="A436" s="10">
        <v>96093</v>
      </c>
      <c r="B436" s="68" t="s">
        <v>566</v>
      </c>
      <c r="C436" s="55">
        <v>1.1040000000000001</v>
      </c>
      <c r="D436" s="55">
        <v>1.1040000000000001</v>
      </c>
      <c r="E436" s="55">
        <v>1.1040000000000001</v>
      </c>
      <c r="F436" s="55">
        <v>1.1040000000000001</v>
      </c>
      <c r="G436" s="55">
        <v>1.1040000000000001</v>
      </c>
      <c r="H436" s="55">
        <v>1.1040000000000001</v>
      </c>
      <c r="I436" s="55">
        <v>1.0920000000000001</v>
      </c>
      <c r="J436" s="55">
        <v>1.089</v>
      </c>
      <c r="K436" s="22">
        <v>1.091</v>
      </c>
      <c r="L436" s="22">
        <v>1.0920000000000001</v>
      </c>
      <c r="M436" s="15">
        <v>1.095</v>
      </c>
      <c r="N436" s="15">
        <v>1.0940000000000001</v>
      </c>
      <c r="O436" s="15">
        <v>1.095</v>
      </c>
      <c r="P436" s="57">
        <v>1.0920000000000001</v>
      </c>
      <c r="Q436" s="65">
        <v>1.089</v>
      </c>
      <c r="R436" s="55">
        <v>1.0920000000000001</v>
      </c>
      <c r="S436" s="15">
        <v>1.093</v>
      </c>
      <c r="T436" s="15">
        <v>1.0920000000000001</v>
      </c>
      <c r="U436" s="15">
        <v>1.0880000000000001</v>
      </c>
      <c r="V436" s="15">
        <v>1.0880000000000001</v>
      </c>
    </row>
    <row r="437" spans="1:22" x14ac:dyDescent="0.25">
      <c r="A437" s="10">
        <v>96094</v>
      </c>
      <c r="B437" s="68" t="s">
        <v>567</v>
      </c>
      <c r="C437" s="55">
        <v>1.1040000000000001</v>
      </c>
      <c r="D437" s="55">
        <v>1.1040000000000001</v>
      </c>
      <c r="E437" s="55">
        <v>1.1040000000000001</v>
      </c>
      <c r="F437" s="55">
        <v>1.1040000000000001</v>
      </c>
      <c r="G437" s="55">
        <v>1.1040000000000001</v>
      </c>
      <c r="H437" s="55">
        <v>1.1040000000000001</v>
      </c>
      <c r="I437" s="55">
        <v>1.0920000000000001</v>
      </c>
      <c r="J437" s="55">
        <v>1.089</v>
      </c>
      <c r="K437" s="22">
        <v>1.091</v>
      </c>
      <c r="L437" s="22">
        <v>1.0920000000000001</v>
      </c>
      <c r="M437" s="15">
        <v>1.095</v>
      </c>
      <c r="N437" s="15">
        <v>1.0940000000000001</v>
      </c>
      <c r="O437" s="15">
        <v>1.095</v>
      </c>
      <c r="P437" s="57">
        <v>1.0920000000000001</v>
      </c>
      <c r="Q437" s="65">
        <v>1.089</v>
      </c>
      <c r="R437" s="55">
        <v>1.0920000000000001</v>
      </c>
      <c r="S437" s="15">
        <v>1.093</v>
      </c>
      <c r="T437" s="15">
        <v>1.0920000000000001</v>
      </c>
      <c r="U437" s="15">
        <v>1.0880000000000001</v>
      </c>
      <c r="V437" s="15">
        <v>1.0880000000000001</v>
      </c>
    </row>
    <row r="438" spans="1:22" x14ac:dyDescent="0.25">
      <c r="A438" s="10">
        <v>96095</v>
      </c>
      <c r="B438" s="68" t="s">
        <v>568</v>
      </c>
      <c r="C438" s="55">
        <v>1.1040000000000001</v>
      </c>
      <c r="D438" s="55">
        <v>1.1040000000000001</v>
      </c>
      <c r="E438" s="55">
        <v>1.1040000000000001</v>
      </c>
      <c r="F438" s="55">
        <v>1.1040000000000001</v>
      </c>
      <c r="G438" s="55">
        <v>1.1040000000000001</v>
      </c>
      <c r="H438" s="55">
        <v>1.1040000000000001</v>
      </c>
      <c r="I438" s="55">
        <v>1.0920000000000001</v>
      </c>
      <c r="J438" s="55">
        <v>1.089</v>
      </c>
      <c r="K438" s="22">
        <v>1.091</v>
      </c>
      <c r="L438" s="22">
        <v>1.0920000000000001</v>
      </c>
      <c r="M438" s="15">
        <v>1.095</v>
      </c>
      <c r="N438" s="15">
        <v>1.0940000000000001</v>
      </c>
      <c r="O438" s="15">
        <v>1.095</v>
      </c>
      <c r="P438" s="57">
        <v>1.0920000000000001</v>
      </c>
      <c r="Q438" s="65">
        <v>1.089</v>
      </c>
      <c r="R438" s="55">
        <v>1.0920000000000001</v>
      </c>
      <c r="S438" s="15">
        <v>1.093</v>
      </c>
      <c r="T438" s="15">
        <v>1.0920000000000001</v>
      </c>
      <c r="U438" s="15">
        <v>1.0880000000000001</v>
      </c>
      <c r="V438" s="15">
        <v>1.0880000000000001</v>
      </c>
    </row>
    <row r="439" spans="1:22" x14ac:dyDescent="0.25">
      <c r="A439" s="10">
        <v>96098</v>
      </c>
      <c r="B439" s="68" t="s">
        <v>569</v>
      </c>
      <c r="C439" s="55">
        <v>1.1040000000000001</v>
      </c>
      <c r="D439" s="55">
        <v>1.1040000000000001</v>
      </c>
      <c r="E439" s="55">
        <v>1.1040000000000001</v>
      </c>
      <c r="F439" s="55">
        <v>1.1040000000000001</v>
      </c>
      <c r="G439" s="55">
        <v>1.1040000000000001</v>
      </c>
      <c r="H439" s="55">
        <v>1.1040000000000001</v>
      </c>
      <c r="I439" s="55">
        <v>1.0920000000000001</v>
      </c>
      <c r="J439" s="55">
        <v>1.089</v>
      </c>
      <c r="K439" s="22">
        <v>1.091</v>
      </c>
      <c r="L439" s="22">
        <v>1.0920000000000001</v>
      </c>
      <c r="M439" s="15">
        <v>1.095</v>
      </c>
      <c r="N439" s="15">
        <v>1.0940000000000001</v>
      </c>
      <c r="O439" s="15">
        <v>1.095</v>
      </c>
      <c r="P439" s="57">
        <v>1.0920000000000001</v>
      </c>
      <c r="Q439" s="65">
        <v>1.089</v>
      </c>
      <c r="R439" s="55">
        <v>1.0920000000000001</v>
      </c>
      <c r="S439" s="15">
        <v>1.093</v>
      </c>
      <c r="T439" s="15">
        <v>1.0920000000000001</v>
      </c>
      <c r="U439" s="15">
        <v>1.0880000000000001</v>
      </c>
      <c r="V439" s="15">
        <v>1.0880000000000001</v>
      </c>
    </row>
    <row r="440" spans="1:22" x14ac:dyDescent="0.25">
      <c r="A440" s="10">
        <v>96099</v>
      </c>
      <c r="B440" s="68" t="s">
        <v>570</v>
      </c>
      <c r="C440" s="55">
        <v>1.1040000000000001</v>
      </c>
      <c r="D440" s="55">
        <v>1.1040000000000001</v>
      </c>
      <c r="E440" s="55">
        <v>1.1040000000000001</v>
      </c>
      <c r="F440" s="55">
        <v>1.1040000000000001</v>
      </c>
      <c r="G440" s="55">
        <v>1.1040000000000001</v>
      </c>
      <c r="H440" s="55">
        <v>1.1040000000000001</v>
      </c>
      <c r="I440" s="55">
        <v>1.0920000000000001</v>
      </c>
      <c r="J440" s="55">
        <v>1.089</v>
      </c>
      <c r="K440" s="22">
        <v>1.091</v>
      </c>
      <c r="L440" s="22">
        <v>1.0920000000000001</v>
      </c>
      <c r="M440" s="15">
        <v>1.095</v>
      </c>
      <c r="N440" s="15">
        <v>1.0940000000000001</v>
      </c>
      <c r="O440" s="15">
        <v>1.095</v>
      </c>
      <c r="P440" s="57">
        <v>1.0920000000000001</v>
      </c>
      <c r="Q440" s="65">
        <v>1.089</v>
      </c>
      <c r="R440" s="55">
        <v>1.0920000000000001</v>
      </c>
      <c r="S440" s="15">
        <v>1.093</v>
      </c>
      <c r="T440" s="15">
        <v>1.0920000000000001</v>
      </c>
      <c r="U440" s="15">
        <v>1.0880000000000001</v>
      </c>
      <c r="V440" s="15">
        <v>1.0880000000000001</v>
      </c>
    </row>
    <row r="441" spans="1:22" x14ac:dyDescent="0.25">
      <c r="A441" s="10">
        <v>96101</v>
      </c>
      <c r="B441" s="68" t="s">
        <v>571</v>
      </c>
      <c r="C441" s="55">
        <v>1.1040000000000001</v>
      </c>
      <c r="D441" s="55">
        <v>1.1040000000000001</v>
      </c>
      <c r="E441" s="55">
        <v>1.1040000000000001</v>
      </c>
      <c r="F441" s="55">
        <v>1.1040000000000001</v>
      </c>
      <c r="G441" s="55">
        <v>1.1040000000000001</v>
      </c>
      <c r="H441" s="55">
        <v>1.1040000000000001</v>
      </c>
      <c r="I441" s="55">
        <v>1.0920000000000001</v>
      </c>
      <c r="J441" s="55">
        <v>1.089</v>
      </c>
      <c r="K441" s="22">
        <v>1.091</v>
      </c>
      <c r="L441" s="22">
        <v>1.0920000000000001</v>
      </c>
      <c r="M441" s="15">
        <v>1.095</v>
      </c>
      <c r="N441" s="15">
        <v>1.0940000000000001</v>
      </c>
      <c r="O441" s="15">
        <v>1.095</v>
      </c>
      <c r="P441" s="57">
        <v>1.0920000000000001</v>
      </c>
      <c r="Q441" s="65">
        <v>1.089</v>
      </c>
      <c r="R441" s="55">
        <v>1.0920000000000001</v>
      </c>
      <c r="S441" s="15">
        <v>1.093</v>
      </c>
      <c r="T441" s="15">
        <v>1.0920000000000001</v>
      </c>
      <c r="U441" s="15">
        <v>1.0880000000000001</v>
      </c>
      <c r="V441" s="15">
        <v>1.0880000000000001</v>
      </c>
    </row>
    <row r="442" spans="1:22" x14ac:dyDescent="0.25">
      <c r="A442" s="10">
        <v>96102</v>
      </c>
      <c r="B442" s="68" t="s">
        <v>572</v>
      </c>
      <c r="C442" s="55">
        <v>1.1040000000000001</v>
      </c>
      <c r="D442" s="55">
        <v>1.1040000000000001</v>
      </c>
      <c r="E442" s="55">
        <v>1.1040000000000001</v>
      </c>
      <c r="F442" s="55">
        <v>1.1040000000000001</v>
      </c>
      <c r="G442" s="55">
        <v>1.1040000000000001</v>
      </c>
      <c r="H442" s="55">
        <v>1.1040000000000001</v>
      </c>
      <c r="I442" s="55">
        <v>1.0920000000000001</v>
      </c>
      <c r="J442" s="55">
        <v>1.089</v>
      </c>
      <c r="K442" s="22">
        <v>1.091</v>
      </c>
      <c r="L442" s="22">
        <v>1.0920000000000001</v>
      </c>
      <c r="M442" s="15">
        <v>1.095</v>
      </c>
      <c r="N442" s="15">
        <v>1.0940000000000001</v>
      </c>
      <c r="O442" s="15">
        <v>1.095</v>
      </c>
      <c r="P442" s="57">
        <v>1.0920000000000001</v>
      </c>
      <c r="Q442" s="65">
        <v>1.089</v>
      </c>
      <c r="R442" s="55">
        <v>1.0920000000000001</v>
      </c>
      <c r="S442" s="15">
        <v>1.093</v>
      </c>
      <c r="T442" s="15">
        <v>1.0920000000000001</v>
      </c>
      <c r="U442" s="15">
        <v>1.0880000000000001</v>
      </c>
      <c r="V442" s="15">
        <v>1.0880000000000001</v>
      </c>
    </row>
    <row r="443" spans="1:22" x14ac:dyDescent="0.25">
      <c r="A443" s="10">
        <v>96103</v>
      </c>
      <c r="B443" s="68" t="s">
        <v>573</v>
      </c>
      <c r="C443" s="55">
        <v>1.1040000000000001</v>
      </c>
      <c r="D443" s="55">
        <v>1.1040000000000001</v>
      </c>
      <c r="E443" s="55">
        <v>1.1040000000000001</v>
      </c>
      <c r="F443" s="55">
        <v>1.1040000000000001</v>
      </c>
      <c r="G443" s="55">
        <v>1.1040000000000001</v>
      </c>
      <c r="H443" s="55">
        <v>1.1040000000000001</v>
      </c>
      <c r="I443" s="55">
        <v>1.0920000000000001</v>
      </c>
      <c r="J443" s="55">
        <v>1.089</v>
      </c>
      <c r="K443" s="22">
        <v>1.091</v>
      </c>
      <c r="L443" s="22">
        <v>1.0920000000000001</v>
      </c>
      <c r="M443" s="15">
        <v>1.095</v>
      </c>
      <c r="N443" s="15">
        <v>1.0940000000000001</v>
      </c>
      <c r="O443" s="15">
        <v>1.095</v>
      </c>
      <c r="P443" s="57">
        <v>1.0920000000000001</v>
      </c>
      <c r="Q443" s="65">
        <v>1.089</v>
      </c>
      <c r="R443" s="55">
        <v>1.0920000000000001</v>
      </c>
      <c r="S443" s="15">
        <v>1.093</v>
      </c>
      <c r="T443" s="15">
        <v>1.0920000000000001</v>
      </c>
      <c r="U443" s="15">
        <v>1.0880000000000001</v>
      </c>
      <c r="V443" s="15">
        <v>1.0880000000000001</v>
      </c>
    </row>
    <row r="444" spans="1:22" x14ac:dyDescent="0.25">
      <c r="A444" s="10">
        <v>96104</v>
      </c>
      <c r="B444" s="68" t="s">
        <v>574</v>
      </c>
      <c r="C444" s="55">
        <v>1.1040000000000001</v>
      </c>
      <c r="D444" s="55">
        <v>1.1040000000000001</v>
      </c>
      <c r="E444" s="55">
        <v>1.1040000000000001</v>
      </c>
      <c r="F444" s="55">
        <v>1.1040000000000001</v>
      </c>
      <c r="G444" s="55">
        <v>1.1040000000000001</v>
      </c>
      <c r="H444" s="55">
        <v>1.1040000000000001</v>
      </c>
      <c r="I444" s="55">
        <v>1.0920000000000001</v>
      </c>
      <c r="J444" s="55">
        <v>1.089</v>
      </c>
      <c r="K444" s="22">
        <v>1.091</v>
      </c>
      <c r="L444" s="22">
        <v>1.0920000000000001</v>
      </c>
      <c r="M444" s="15">
        <v>1.095</v>
      </c>
      <c r="N444" s="15">
        <v>1.0940000000000001</v>
      </c>
      <c r="O444" s="15">
        <v>1.095</v>
      </c>
      <c r="P444" s="57">
        <v>1.0920000000000001</v>
      </c>
      <c r="Q444" s="65">
        <v>1.089</v>
      </c>
      <c r="R444" s="55">
        <v>1.0920000000000001</v>
      </c>
      <c r="S444" s="15">
        <v>1.093</v>
      </c>
      <c r="T444" s="15">
        <v>1.0920000000000001</v>
      </c>
      <c r="U444" s="15">
        <v>1.0880000000000001</v>
      </c>
      <c r="V444" s="15">
        <v>1.0880000000000001</v>
      </c>
    </row>
    <row r="445" spans="1:22" x14ac:dyDescent="0.25">
      <c r="A445" s="10">
        <v>96106</v>
      </c>
      <c r="B445" s="68" t="s">
        <v>575</v>
      </c>
      <c r="C445" s="55">
        <v>1.1040000000000001</v>
      </c>
      <c r="D445" s="55">
        <v>1.1040000000000001</v>
      </c>
      <c r="E445" s="55">
        <v>1.1040000000000001</v>
      </c>
      <c r="F445" s="55">
        <v>1.1040000000000001</v>
      </c>
      <c r="G445" s="55">
        <v>1.1040000000000001</v>
      </c>
      <c r="H445" s="55">
        <v>1.1040000000000001</v>
      </c>
      <c r="I445" s="55">
        <v>1.0920000000000001</v>
      </c>
      <c r="J445" s="55">
        <v>1.089</v>
      </c>
      <c r="K445" s="22">
        <v>1.091</v>
      </c>
      <c r="L445" s="22">
        <v>1.0920000000000001</v>
      </c>
      <c r="M445" s="15">
        <v>1.095</v>
      </c>
      <c r="N445" s="15">
        <v>1.0940000000000001</v>
      </c>
      <c r="O445" s="15">
        <v>1.095</v>
      </c>
      <c r="P445" s="57">
        <v>1.0920000000000001</v>
      </c>
      <c r="Q445" s="65">
        <v>1.089</v>
      </c>
      <c r="R445" s="55">
        <v>1.0920000000000001</v>
      </c>
      <c r="S445" s="15">
        <v>1.093</v>
      </c>
      <c r="T445" s="15">
        <v>1.0920000000000001</v>
      </c>
      <c r="U445" s="15">
        <v>1.0880000000000001</v>
      </c>
      <c r="V445" s="15">
        <v>1.0880000000000001</v>
      </c>
    </row>
    <row r="446" spans="1:22" x14ac:dyDescent="0.25">
      <c r="A446" s="10">
        <v>96107</v>
      </c>
      <c r="B446" s="68" t="s">
        <v>576</v>
      </c>
      <c r="C446" s="55">
        <v>1.1040000000000001</v>
      </c>
      <c r="D446" s="55">
        <v>1.1040000000000001</v>
      </c>
      <c r="E446" s="55">
        <v>1.1040000000000001</v>
      </c>
      <c r="F446" s="55">
        <v>1.1040000000000001</v>
      </c>
      <c r="G446" s="55">
        <v>1.1040000000000001</v>
      </c>
      <c r="H446" s="55">
        <v>1.1040000000000001</v>
      </c>
      <c r="I446" s="55">
        <v>1.0920000000000001</v>
      </c>
      <c r="J446" s="55">
        <v>1.089</v>
      </c>
      <c r="K446" s="22">
        <v>1.091</v>
      </c>
      <c r="L446" s="22">
        <v>1.0920000000000001</v>
      </c>
      <c r="M446" s="15">
        <v>1.095</v>
      </c>
      <c r="N446" s="15">
        <v>1.0940000000000001</v>
      </c>
      <c r="O446" s="15">
        <v>1.095</v>
      </c>
      <c r="P446" s="57">
        <v>1.0920000000000001</v>
      </c>
      <c r="Q446" s="65">
        <v>1.089</v>
      </c>
      <c r="R446" s="55">
        <v>1.0920000000000001</v>
      </c>
      <c r="S446" s="15">
        <v>1.093</v>
      </c>
      <c r="T446" s="15">
        <v>1.0920000000000001</v>
      </c>
      <c r="U446" s="15">
        <v>1.0880000000000001</v>
      </c>
      <c r="V446" s="15">
        <v>1.0880000000000001</v>
      </c>
    </row>
    <row r="447" spans="1:22" x14ac:dyDescent="0.25">
      <c r="A447" s="10">
        <v>96109</v>
      </c>
      <c r="B447" s="68" t="s">
        <v>577</v>
      </c>
      <c r="C447" s="55">
        <v>1.1040000000000001</v>
      </c>
      <c r="D447" s="55">
        <v>1.1040000000000001</v>
      </c>
      <c r="E447" s="55">
        <v>1.1040000000000001</v>
      </c>
      <c r="F447" s="55">
        <v>1.1040000000000001</v>
      </c>
      <c r="G447" s="55">
        <v>1.1040000000000001</v>
      </c>
      <c r="H447" s="55">
        <v>1.1040000000000001</v>
      </c>
      <c r="I447" s="55">
        <v>1.0920000000000001</v>
      </c>
      <c r="J447" s="55">
        <v>1.089</v>
      </c>
      <c r="K447" s="22">
        <v>1.091</v>
      </c>
      <c r="L447" s="22">
        <v>1.0920000000000001</v>
      </c>
      <c r="M447" s="15">
        <v>1.095</v>
      </c>
      <c r="N447" s="15">
        <v>1.0940000000000001</v>
      </c>
      <c r="O447" s="15">
        <v>1.095</v>
      </c>
      <c r="P447" s="57">
        <v>1.0920000000000001</v>
      </c>
      <c r="Q447" s="65">
        <v>1.089</v>
      </c>
      <c r="R447" s="55">
        <v>1.0920000000000001</v>
      </c>
      <c r="S447" s="15">
        <v>1.093</v>
      </c>
      <c r="T447" s="15">
        <v>1.0920000000000001</v>
      </c>
      <c r="U447" s="15">
        <v>1.0880000000000001</v>
      </c>
      <c r="V447" s="15">
        <v>1.0880000000000001</v>
      </c>
    </row>
    <row r="448" spans="1:22" x14ac:dyDescent="0.25">
      <c r="A448" s="10">
        <v>96110</v>
      </c>
      <c r="B448" s="68" t="s">
        <v>578</v>
      </c>
      <c r="C448" s="55">
        <v>1.1040000000000001</v>
      </c>
      <c r="D448" s="55">
        <v>1.1040000000000001</v>
      </c>
      <c r="E448" s="55">
        <v>1.1040000000000001</v>
      </c>
      <c r="F448" s="55">
        <v>1.1040000000000001</v>
      </c>
      <c r="G448" s="55">
        <v>1.1040000000000001</v>
      </c>
      <c r="H448" s="55">
        <v>1.1040000000000001</v>
      </c>
      <c r="I448" s="55">
        <v>1.0920000000000001</v>
      </c>
      <c r="J448" s="55">
        <v>1.089</v>
      </c>
      <c r="K448" s="22">
        <v>1.091</v>
      </c>
      <c r="L448" s="22">
        <v>1.0920000000000001</v>
      </c>
      <c r="M448" s="15">
        <v>1.095</v>
      </c>
      <c r="N448" s="15">
        <v>1.0940000000000001</v>
      </c>
      <c r="O448" s="15">
        <v>1.095</v>
      </c>
      <c r="P448" s="57">
        <v>1.0920000000000001</v>
      </c>
      <c r="Q448" s="65">
        <v>1.089</v>
      </c>
      <c r="R448" s="55">
        <v>1.0920000000000001</v>
      </c>
      <c r="S448" s="15">
        <v>1.093</v>
      </c>
      <c r="T448" s="15">
        <v>1.0920000000000001</v>
      </c>
      <c r="U448" s="15">
        <v>1.0880000000000001</v>
      </c>
      <c r="V448" s="15">
        <v>1.0880000000000001</v>
      </c>
    </row>
    <row r="449" spans="1:22" x14ac:dyDescent="0.25">
      <c r="A449" s="10">
        <v>96111</v>
      </c>
      <c r="B449" s="68" t="s">
        <v>579</v>
      </c>
      <c r="C449" s="55">
        <v>1.1040000000000001</v>
      </c>
      <c r="D449" s="55">
        <v>1.1040000000000001</v>
      </c>
      <c r="E449" s="55">
        <v>1.1040000000000001</v>
      </c>
      <c r="F449" s="55">
        <v>1.1040000000000001</v>
      </c>
      <c r="G449" s="55">
        <v>1.1040000000000001</v>
      </c>
      <c r="H449" s="55">
        <v>1.1040000000000001</v>
      </c>
      <c r="I449" s="55">
        <v>1.0920000000000001</v>
      </c>
      <c r="J449" s="55">
        <v>1.089</v>
      </c>
      <c r="K449" s="22">
        <v>1.091</v>
      </c>
      <c r="L449" s="22">
        <v>1.0920000000000001</v>
      </c>
      <c r="M449" s="15">
        <v>1.095</v>
      </c>
      <c r="N449" s="15">
        <v>1.0940000000000001</v>
      </c>
      <c r="O449" s="15">
        <v>1.095</v>
      </c>
      <c r="P449" s="57">
        <v>1.0920000000000001</v>
      </c>
      <c r="Q449" s="65">
        <v>1.089</v>
      </c>
      <c r="R449" s="55">
        <v>1.0920000000000001</v>
      </c>
      <c r="S449" s="15">
        <v>1.093</v>
      </c>
      <c r="T449" s="15">
        <v>1.0920000000000001</v>
      </c>
      <c r="U449" s="15">
        <v>1.0880000000000001</v>
      </c>
      <c r="V449" s="15">
        <v>1.0880000000000001</v>
      </c>
    </row>
    <row r="450" spans="1:22" x14ac:dyDescent="0.25">
      <c r="A450" s="10">
        <v>96112</v>
      </c>
      <c r="B450" s="68" t="s">
        <v>580</v>
      </c>
      <c r="C450" s="55">
        <v>1.1040000000000001</v>
      </c>
      <c r="D450" s="55">
        <v>1.1040000000000001</v>
      </c>
      <c r="E450" s="55">
        <v>1.1040000000000001</v>
      </c>
      <c r="F450" s="55">
        <v>1.1040000000000001</v>
      </c>
      <c r="G450" s="55">
        <v>1.1040000000000001</v>
      </c>
      <c r="H450" s="55">
        <v>1.1040000000000001</v>
      </c>
      <c r="I450" s="55">
        <v>1.0920000000000001</v>
      </c>
      <c r="J450" s="55">
        <v>1.089</v>
      </c>
      <c r="K450" s="22">
        <v>1.091</v>
      </c>
      <c r="L450" s="22">
        <v>1.0920000000000001</v>
      </c>
      <c r="M450" s="15">
        <v>1.095</v>
      </c>
      <c r="N450" s="15">
        <v>1.0940000000000001</v>
      </c>
      <c r="O450" s="15">
        <v>1.095</v>
      </c>
      <c r="P450" s="57">
        <v>1.0920000000000001</v>
      </c>
      <c r="Q450" s="65">
        <v>1.089</v>
      </c>
      <c r="R450" s="55">
        <v>1.0920000000000001</v>
      </c>
      <c r="S450" s="15">
        <v>1.093</v>
      </c>
      <c r="T450" s="15">
        <v>1.0920000000000001</v>
      </c>
      <c r="U450" s="15">
        <v>1.0880000000000001</v>
      </c>
      <c r="V450" s="15">
        <v>1.0880000000000001</v>
      </c>
    </row>
    <row r="451" spans="1:22" x14ac:dyDescent="0.25">
      <c r="A451" s="10">
        <v>96113</v>
      </c>
      <c r="B451" s="68" t="s">
        <v>581</v>
      </c>
      <c r="C451" s="55">
        <v>1.1040000000000001</v>
      </c>
      <c r="D451" s="55">
        <v>1.1040000000000001</v>
      </c>
      <c r="E451" s="55">
        <v>1.1040000000000001</v>
      </c>
      <c r="F451" s="55">
        <v>1.1040000000000001</v>
      </c>
      <c r="G451" s="55">
        <v>1.1040000000000001</v>
      </c>
      <c r="H451" s="55">
        <v>1.1040000000000001</v>
      </c>
      <c r="I451" s="55">
        <v>1.0920000000000001</v>
      </c>
      <c r="J451" s="55">
        <v>1.089</v>
      </c>
      <c r="K451" s="22">
        <v>1.091</v>
      </c>
      <c r="L451" s="22">
        <v>1.0920000000000001</v>
      </c>
      <c r="M451" s="15">
        <v>1.095</v>
      </c>
      <c r="N451" s="15">
        <v>1.0940000000000001</v>
      </c>
      <c r="O451" s="15">
        <v>1.095</v>
      </c>
      <c r="P451" s="57">
        <v>1.0920000000000001</v>
      </c>
      <c r="Q451" s="65">
        <v>1.089</v>
      </c>
      <c r="R451" s="55">
        <v>1.0920000000000001</v>
      </c>
      <c r="S451" s="15">
        <v>1.093</v>
      </c>
      <c r="T451" s="15">
        <v>1.0920000000000001</v>
      </c>
      <c r="U451" s="15">
        <v>1.0880000000000001</v>
      </c>
      <c r="V451" s="15">
        <v>1.0880000000000001</v>
      </c>
    </row>
    <row r="452" spans="1:22" x14ac:dyDescent="0.25">
      <c r="A452" s="10">
        <v>96114</v>
      </c>
      <c r="B452" s="68" t="s">
        <v>582</v>
      </c>
      <c r="C452" s="55">
        <v>1.1040000000000001</v>
      </c>
      <c r="D452" s="55">
        <v>1.1040000000000001</v>
      </c>
      <c r="E452" s="55">
        <v>1.1040000000000001</v>
      </c>
      <c r="F452" s="55">
        <v>1.1040000000000001</v>
      </c>
      <c r="G452" s="55">
        <v>1.1040000000000001</v>
      </c>
      <c r="H452" s="55">
        <v>1.1040000000000001</v>
      </c>
      <c r="I452" s="55">
        <v>1.0920000000000001</v>
      </c>
      <c r="J452" s="55">
        <v>1.089</v>
      </c>
      <c r="K452" s="22">
        <v>1.091</v>
      </c>
      <c r="L452" s="22">
        <v>1.0920000000000001</v>
      </c>
      <c r="M452" s="15">
        <v>1.095</v>
      </c>
      <c r="N452" s="15">
        <v>1.0940000000000001</v>
      </c>
      <c r="O452" s="15">
        <v>1.095</v>
      </c>
      <c r="P452" s="57">
        <v>1.0920000000000001</v>
      </c>
      <c r="Q452" s="65">
        <v>1.089</v>
      </c>
      <c r="R452" s="55">
        <v>1.0920000000000001</v>
      </c>
      <c r="S452" s="15">
        <v>1.093</v>
      </c>
      <c r="T452" s="15">
        <v>1.0920000000000001</v>
      </c>
      <c r="U452" s="15">
        <v>1.0880000000000001</v>
      </c>
      <c r="V452" s="15">
        <v>1.0880000000000001</v>
      </c>
    </row>
    <row r="453" spans="1:22" x14ac:dyDescent="0.25">
      <c r="A453" s="10">
        <v>96115</v>
      </c>
      <c r="B453" s="68" t="s">
        <v>737</v>
      </c>
      <c r="C453" s="55">
        <v>1.1040000000000001</v>
      </c>
      <c r="D453" s="55">
        <v>1.1040000000000001</v>
      </c>
      <c r="E453" s="55">
        <v>1.1040000000000001</v>
      </c>
      <c r="F453" s="55">
        <v>1.1040000000000001</v>
      </c>
      <c r="G453" s="55"/>
      <c r="H453" s="55"/>
      <c r="I453" s="55"/>
      <c r="J453" s="55"/>
      <c r="M453" s="15"/>
      <c r="N453" s="15"/>
      <c r="O453" s="15"/>
      <c r="P453" s="57"/>
      <c r="Q453" s="65"/>
      <c r="R453" s="55"/>
      <c r="S453" s="15"/>
      <c r="T453" s="15" t="e">
        <v>#N/A</v>
      </c>
      <c r="U453" s="15" t="e">
        <v>#N/A</v>
      </c>
      <c r="V453" s="15" t="e">
        <v>#N/A</v>
      </c>
    </row>
    <row r="454" spans="1:22" x14ac:dyDescent="0.25">
      <c r="A454" s="10">
        <v>96119</v>
      </c>
      <c r="B454" s="68" t="s">
        <v>583</v>
      </c>
      <c r="C454" s="55">
        <v>1.1040000000000001</v>
      </c>
      <c r="D454" s="55">
        <v>1.1040000000000001</v>
      </c>
      <c r="E454" s="55">
        <v>1.1040000000000001</v>
      </c>
      <c r="F454" s="55">
        <v>1.1040000000000001</v>
      </c>
      <c r="G454" s="55">
        <v>1.1040000000000001</v>
      </c>
      <c r="H454" s="55">
        <v>1.1040000000000001</v>
      </c>
      <c r="I454" s="55">
        <v>1.0920000000000001</v>
      </c>
      <c r="J454" s="55">
        <v>1.089</v>
      </c>
      <c r="K454" s="22">
        <v>1.091</v>
      </c>
      <c r="L454" s="22">
        <v>1.0920000000000001</v>
      </c>
      <c r="M454" s="15">
        <v>1.095</v>
      </c>
      <c r="N454" s="15">
        <v>1.0940000000000001</v>
      </c>
      <c r="O454" s="15">
        <v>1.095</v>
      </c>
      <c r="P454" s="57">
        <v>1.0920000000000001</v>
      </c>
      <c r="Q454" s="65">
        <v>1.089</v>
      </c>
      <c r="R454" s="55">
        <v>1.0920000000000001</v>
      </c>
      <c r="S454" s="15">
        <v>1.093</v>
      </c>
      <c r="T454" s="15">
        <v>1.0920000000000001</v>
      </c>
      <c r="U454" s="15">
        <v>1.0880000000000001</v>
      </c>
      <c r="V454" s="15">
        <v>1.0880000000000001</v>
      </c>
    </row>
    <row r="455" spans="1:22" x14ac:dyDescent="0.25">
      <c r="A455" s="10">
        <v>97116</v>
      </c>
      <c r="B455" s="68" t="s">
        <v>158</v>
      </c>
      <c r="C455" s="55">
        <v>1.004</v>
      </c>
      <c r="D455" s="55">
        <v>1.004</v>
      </c>
      <c r="E455" s="55">
        <v>1.004</v>
      </c>
      <c r="F455" s="55">
        <v>1.004</v>
      </c>
      <c r="G455" s="55">
        <v>1.004</v>
      </c>
      <c r="H455" s="55">
        <v>1.004</v>
      </c>
      <c r="I455" s="55">
        <v>1.0069999999999999</v>
      </c>
      <c r="J455" s="55">
        <v>1.006</v>
      </c>
      <c r="K455" s="22">
        <v>1.006</v>
      </c>
      <c r="L455" s="22">
        <v>1.002</v>
      </c>
      <c r="M455" s="15">
        <v>1.006</v>
      </c>
      <c r="N455" s="15">
        <v>1.0069999999999999</v>
      </c>
      <c r="O455" s="15">
        <v>1.0069999999999999</v>
      </c>
      <c r="P455" s="57">
        <v>1.004</v>
      </c>
      <c r="Q455" s="65">
        <v>1.0069999999999999</v>
      </c>
      <c r="R455" s="55">
        <v>1.006</v>
      </c>
      <c r="S455" s="15">
        <v>1.0029999999999999</v>
      </c>
      <c r="T455" s="15">
        <v>1.006</v>
      </c>
      <c r="U455" s="15">
        <v>1.0009999999999999</v>
      </c>
      <c r="V455" s="15">
        <v>1</v>
      </c>
    </row>
    <row r="456" spans="1:22" x14ac:dyDescent="0.25">
      <c r="A456" s="10">
        <v>97118</v>
      </c>
      <c r="B456" s="68" t="s">
        <v>585</v>
      </c>
      <c r="C456" s="55">
        <v>1.004</v>
      </c>
      <c r="D456" s="55">
        <v>1.004</v>
      </c>
      <c r="E456" s="55">
        <v>1.004</v>
      </c>
      <c r="F456" s="55">
        <v>1.004</v>
      </c>
      <c r="G456" s="55">
        <v>1.004</v>
      </c>
      <c r="H456" s="55">
        <v>1.004</v>
      </c>
      <c r="I456" s="55">
        <v>1.0069999999999999</v>
      </c>
      <c r="J456" s="55">
        <v>1.006</v>
      </c>
      <c r="K456" s="22">
        <v>1.006</v>
      </c>
      <c r="L456" s="22">
        <v>1.002</v>
      </c>
      <c r="M456" s="15">
        <v>1.006</v>
      </c>
      <c r="N456" s="15">
        <v>1.0069999999999999</v>
      </c>
      <c r="O456" s="15">
        <v>1.0069999999999999</v>
      </c>
      <c r="P456" s="57">
        <v>1.004</v>
      </c>
      <c r="Q456" s="65">
        <v>1.0069999999999999</v>
      </c>
      <c r="R456" s="55">
        <v>1.006</v>
      </c>
      <c r="S456" s="15">
        <v>1.0029999999999999</v>
      </c>
      <c r="T456" s="15">
        <v>1.006</v>
      </c>
      <c r="U456" s="15">
        <v>1.0009999999999999</v>
      </c>
      <c r="V456" s="15">
        <v>1</v>
      </c>
    </row>
    <row r="457" spans="1:22" x14ac:dyDescent="0.25">
      <c r="A457" s="10">
        <v>97119</v>
      </c>
      <c r="B457" s="68" t="s">
        <v>586</v>
      </c>
      <c r="C457" s="55">
        <v>1.004</v>
      </c>
      <c r="D457" s="55">
        <v>1.004</v>
      </c>
      <c r="E457" s="55">
        <v>1.004</v>
      </c>
      <c r="F457" s="55">
        <v>1.004</v>
      </c>
      <c r="G457" s="55">
        <v>1.004</v>
      </c>
      <c r="H457" s="55">
        <v>1.004</v>
      </c>
      <c r="I457" s="55">
        <v>1.0069999999999999</v>
      </c>
      <c r="J457" s="55">
        <v>1.006</v>
      </c>
      <c r="K457" s="22">
        <v>1.006</v>
      </c>
      <c r="L457" s="22">
        <v>1.002</v>
      </c>
      <c r="M457" s="15">
        <v>1.006</v>
      </c>
      <c r="N457" s="15">
        <v>1.0069999999999999</v>
      </c>
      <c r="O457" s="15">
        <v>1.0069999999999999</v>
      </c>
      <c r="P457" s="57">
        <v>1.004</v>
      </c>
      <c r="Q457" s="65">
        <v>1.0069999999999999</v>
      </c>
      <c r="R457" s="55">
        <v>1.006</v>
      </c>
      <c r="S457" s="15">
        <v>1.0029999999999999</v>
      </c>
      <c r="T457" s="15">
        <v>1.006</v>
      </c>
      <c r="U457" s="15">
        <v>1.0009999999999999</v>
      </c>
      <c r="V457" s="15">
        <v>1</v>
      </c>
    </row>
    <row r="458" spans="1:22" x14ac:dyDescent="0.25">
      <c r="A458" s="10">
        <v>97122</v>
      </c>
      <c r="B458" s="68" t="s">
        <v>587</v>
      </c>
      <c r="C458" s="55">
        <v>1.004</v>
      </c>
      <c r="D458" s="55">
        <v>1.004</v>
      </c>
      <c r="E458" s="55">
        <v>1.004</v>
      </c>
      <c r="F458" s="55">
        <v>1.004</v>
      </c>
      <c r="G458" s="55">
        <v>1.004</v>
      </c>
      <c r="H458" s="55">
        <v>1.004</v>
      </c>
      <c r="I458" s="55">
        <v>1.0069999999999999</v>
      </c>
      <c r="J458" s="55">
        <v>1.006</v>
      </c>
      <c r="K458" s="22">
        <v>1.006</v>
      </c>
      <c r="L458" s="22">
        <v>1.002</v>
      </c>
      <c r="M458" s="15">
        <v>1.006</v>
      </c>
      <c r="N458" s="15">
        <v>1.0069999999999999</v>
      </c>
      <c r="O458" s="15">
        <v>1.0069999999999999</v>
      </c>
      <c r="P458" s="57">
        <v>1.004</v>
      </c>
      <c r="Q458" s="65">
        <v>1.0069999999999999</v>
      </c>
      <c r="R458" s="55">
        <v>1.006</v>
      </c>
      <c r="S458" s="15">
        <v>1.0029999999999999</v>
      </c>
      <c r="T458" s="15">
        <v>1.006</v>
      </c>
      <c r="U458" s="15">
        <v>1.0009999999999999</v>
      </c>
      <c r="V458" s="15">
        <v>1</v>
      </c>
    </row>
    <row r="459" spans="1:22" x14ac:dyDescent="0.25">
      <c r="A459" s="10">
        <v>97127</v>
      </c>
      <c r="B459" s="68" t="s">
        <v>588</v>
      </c>
      <c r="C459" s="55">
        <v>1.004</v>
      </c>
      <c r="D459" s="55">
        <v>1.004</v>
      </c>
      <c r="E459" s="55">
        <v>1.004</v>
      </c>
      <c r="F459" s="55">
        <v>1.004</v>
      </c>
      <c r="G459" s="55">
        <v>1.004</v>
      </c>
      <c r="H459" s="55">
        <v>1.004</v>
      </c>
      <c r="I459" s="55">
        <v>1.0069999999999999</v>
      </c>
      <c r="J459" s="55">
        <v>1.006</v>
      </c>
      <c r="K459" s="22">
        <v>1.006</v>
      </c>
      <c r="L459" s="22">
        <v>1.002</v>
      </c>
      <c r="M459" s="15">
        <v>1.006</v>
      </c>
      <c r="N459" s="15">
        <v>1.0069999999999999</v>
      </c>
      <c r="O459" s="15">
        <v>1.0069999999999999</v>
      </c>
      <c r="P459" s="57">
        <v>1.004</v>
      </c>
      <c r="Q459" s="65">
        <v>1.0069999999999999</v>
      </c>
      <c r="R459" s="55">
        <v>1.006</v>
      </c>
      <c r="S459" s="15">
        <v>1.0029999999999999</v>
      </c>
      <c r="T459" s="15">
        <v>1.006</v>
      </c>
      <c r="U459" s="15">
        <v>1.0009999999999999</v>
      </c>
      <c r="V459" s="15">
        <v>1</v>
      </c>
    </row>
    <row r="460" spans="1:22" x14ac:dyDescent="0.25">
      <c r="A460" s="10">
        <v>97129</v>
      </c>
      <c r="B460" s="68" t="s">
        <v>589</v>
      </c>
      <c r="C460" s="55">
        <v>1.004</v>
      </c>
      <c r="D460" s="55">
        <v>1.004</v>
      </c>
      <c r="E460" s="55">
        <v>1.004</v>
      </c>
      <c r="F460" s="55">
        <v>1.004</v>
      </c>
      <c r="G460" s="55">
        <v>1.004</v>
      </c>
      <c r="H460" s="55">
        <v>1.004</v>
      </c>
      <c r="I460" s="55">
        <v>1.0069999999999999</v>
      </c>
      <c r="J460" s="55">
        <v>1.006</v>
      </c>
      <c r="K460" s="22">
        <v>1.006</v>
      </c>
      <c r="L460" s="22">
        <v>1.002</v>
      </c>
      <c r="M460" s="15">
        <v>1.006</v>
      </c>
      <c r="N460" s="15">
        <v>1.0069999999999999</v>
      </c>
      <c r="O460" s="15">
        <v>1.0069999999999999</v>
      </c>
      <c r="P460" s="57">
        <v>1.004</v>
      </c>
      <c r="Q460" s="65">
        <v>1.0069999999999999</v>
      </c>
      <c r="R460" s="55">
        <v>1.006</v>
      </c>
      <c r="S460" s="15">
        <v>1.0029999999999999</v>
      </c>
      <c r="T460" s="15">
        <v>1.006</v>
      </c>
      <c r="U460" s="15">
        <v>1.0009999999999999</v>
      </c>
      <c r="V460" s="15">
        <v>1</v>
      </c>
    </row>
    <row r="461" spans="1:22" x14ac:dyDescent="0.25">
      <c r="A461" s="10">
        <v>97130</v>
      </c>
      <c r="B461" s="68" t="s">
        <v>590</v>
      </c>
      <c r="C461" s="55">
        <v>1.004</v>
      </c>
      <c r="D461" s="55">
        <v>1.004</v>
      </c>
      <c r="E461" s="55">
        <v>1.004</v>
      </c>
      <c r="F461" s="55">
        <v>1.004</v>
      </c>
      <c r="G461" s="55">
        <v>1.004</v>
      </c>
      <c r="H461" s="55">
        <v>1.004</v>
      </c>
      <c r="I461" s="55">
        <v>1.0069999999999999</v>
      </c>
      <c r="J461" s="55">
        <v>1.006</v>
      </c>
      <c r="K461" s="22">
        <v>1.006</v>
      </c>
      <c r="L461" s="22">
        <v>1.002</v>
      </c>
      <c r="M461" s="15">
        <v>1.006</v>
      </c>
      <c r="N461" s="15">
        <v>1.0069999999999999</v>
      </c>
      <c r="O461" s="15">
        <v>1.0069999999999999</v>
      </c>
      <c r="P461" s="57">
        <v>1.004</v>
      </c>
      <c r="Q461" s="65">
        <v>1.0069999999999999</v>
      </c>
      <c r="R461" s="55">
        <v>1.006</v>
      </c>
      <c r="S461" s="15">
        <v>1.0029999999999999</v>
      </c>
      <c r="T461" s="15">
        <v>1.006</v>
      </c>
      <c r="U461" s="15">
        <v>1.0009999999999999</v>
      </c>
      <c r="V461" s="15">
        <v>1</v>
      </c>
    </row>
    <row r="462" spans="1:22" x14ac:dyDescent="0.25">
      <c r="A462" s="10">
        <v>97131</v>
      </c>
      <c r="B462" s="68" t="s">
        <v>591</v>
      </c>
      <c r="C462" s="55">
        <v>1.004</v>
      </c>
      <c r="D462" s="55">
        <v>1.004</v>
      </c>
      <c r="E462" s="55">
        <v>1.004</v>
      </c>
      <c r="F462" s="55">
        <v>1.004</v>
      </c>
      <c r="G462" s="55">
        <v>1.004</v>
      </c>
      <c r="H462" s="55">
        <v>1.004</v>
      </c>
      <c r="I462" s="55">
        <v>1.0069999999999999</v>
      </c>
      <c r="J462" s="55">
        <v>1.006</v>
      </c>
      <c r="K462" s="22">
        <v>1.006</v>
      </c>
      <c r="L462" s="22">
        <v>1.002</v>
      </c>
      <c r="M462" s="15">
        <v>1.006</v>
      </c>
      <c r="N462" s="15">
        <v>1.0069999999999999</v>
      </c>
      <c r="O462" s="15">
        <v>1.0069999999999999</v>
      </c>
      <c r="P462" s="57">
        <v>1.004</v>
      </c>
      <c r="Q462" s="65">
        <v>1.0069999999999999</v>
      </c>
      <c r="R462" s="55">
        <v>1.006</v>
      </c>
      <c r="S462" s="15">
        <v>1.0029999999999999</v>
      </c>
      <c r="T462" s="15">
        <v>1.006</v>
      </c>
      <c r="U462" s="15">
        <v>1.0009999999999999</v>
      </c>
      <c r="V462" s="15">
        <v>1</v>
      </c>
    </row>
    <row r="463" spans="1:22" x14ac:dyDescent="0.25">
      <c r="A463" s="10">
        <v>98080</v>
      </c>
      <c r="B463" s="68" t="s">
        <v>592</v>
      </c>
      <c r="C463" s="55">
        <v>1</v>
      </c>
      <c r="D463" s="55">
        <v>1</v>
      </c>
      <c r="E463" s="55">
        <v>1</v>
      </c>
      <c r="F463" s="55">
        <v>1</v>
      </c>
      <c r="G463" s="55">
        <v>1</v>
      </c>
      <c r="H463" s="55">
        <v>1</v>
      </c>
      <c r="I463" s="55">
        <v>1</v>
      </c>
      <c r="J463" s="55">
        <v>1</v>
      </c>
      <c r="K463" s="22">
        <v>1</v>
      </c>
      <c r="L463" s="22">
        <v>1</v>
      </c>
      <c r="M463" s="15">
        <v>1</v>
      </c>
      <c r="N463" s="15">
        <v>1</v>
      </c>
      <c r="O463" s="15">
        <v>1</v>
      </c>
      <c r="P463" s="57">
        <v>1</v>
      </c>
      <c r="Q463" s="65">
        <v>1</v>
      </c>
      <c r="R463" s="55">
        <v>1</v>
      </c>
      <c r="S463" s="15">
        <v>1</v>
      </c>
      <c r="T463" s="15">
        <v>1</v>
      </c>
      <c r="U463" s="15">
        <v>1</v>
      </c>
      <c r="V463" s="15">
        <v>1</v>
      </c>
    </row>
    <row r="464" spans="1:22" x14ac:dyDescent="0.25">
      <c r="A464" s="10">
        <v>99078</v>
      </c>
      <c r="B464" s="68" t="s">
        <v>995</v>
      </c>
      <c r="C464" s="55">
        <v>1</v>
      </c>
      <c r="D464" s="55">
        <v>1</v>
      </c>
      <c r="E464" s="55">
        <v>1</v>
      </c>
      <c r="F464" s="55">
        <v>1</v>
      </c>
      <c r="G464" s="55">
        <v>1</v>
      </c>
      <c r="H464" s="55">
        <v>1</v>
      </c>
      <c r="I464" s="55">
        <v>1</v>
      </c>
      <c r="J464" s="55">
        <v>1</v>
      </c>
      <c r="K464" s="22">
        <v>1</v>
      </c>
      <c r="M464" s="15"/>
      <c r="N464" s="15"/>
      <c r="O464" s="15"/>
      <c r="P464" s="57"/>
      <c r="Q464" s="65"/>
      <c r="R464" s="55"/>
      <c r="S464" s="15"/>
      <c r="T464" s="15" t="e">
        <v>#N/A</v>
      </c>
      <c r="U464" s="15" t="e">
        <v>#N/A</v>
      </c>
      <c r="V464" s="15" t="e">
        <v>#N/A</v>
      </c>
    </row>
    <row r="465" spans="1:22" x14ac:dyDescent="0.25">
      <c r="A465" s="10">
        <v>99082</v>
      </c>
      <c r="B465" s="68" t="s">
        <v>594</v>
      </c>
      <c r="C465" s="55">
        <v>1</v>
      </c>
      <c r="D465" s="55">
        <v>1</v>
      </c>
      <c r="E465" s="55">
        <v>1</v>
      </c>
      <c r="F465" s="55">
        <v>1</v>
      </c>
      <c r="G465" s="55">
        <v>1</v>
      </c>
      <c r="H465" s="55">
        <v>1</v>
      </c>
      <c r="I465" s="55">
        <v>1</v>
      </c>
      <c r="J465" s="55">
        <v>1</v>
      </c>
      <c r="K465" s="22">
        <v>1</v>
      </c>
      <c r="L465" s="22">
        <v>1</v>
      </c>
      <c r="M465" s="15">
        <v>1</v>
      </c>
      <c r="N465" s="15">
        <v>1</v>
      </c>
      <c r="O465" s="15">
        <v>1</v>
      </c>
      <c r="P465" s="57">
        <v>1</v>
      </c>
      <c r="Q465" s="65">
        <v>1</v>
      </c>
      <c r="R465" s="55">
        <v>1</v>
      </c>
      <c r="S465" s="15">
        <v>1</v>
      </c>
      <c r="T465" s="15">
        <v>1</v>
      </c>
      <c r="U465" s="15">
        <v>1</v>
      </c>
      <c r="V465" s="15">
        <v>1</v>
      </c>
    </row>
    <row r="466" spans="1:22" x14ac:dyDescent="0.25">
      <c r="A466" s="10">
        <v>100059</v>
      </c>
      <c r="B466" s="68" t="s">
        <v>595</v>
      </c>
      <c r="C466" s="55">
        <v>1.0089999999999999</v>
      </c>
      <c r="D466" s="55">
        <v>1.0089999999999999</v>
      </c>
      <c r="E466" s="55">
        <v>1.0089999999999999</v>
      </c>
      <c r="F466" s="55">
        <v>1.0089999999999999</v>
      </c>
      <c r="G466" s="55">
        <v>1.0089999999999999</v>
      </c>
      <c r="H466" s="55">
        <v>1.0089999999999999</v>
      </c>
      <c r="I466" s="55">
        <v>1.016</v>
      </c>
      <c r="J466" s="55">
        <v>1.0129999999999999</v>
      </c>
      <c r="K466" s="22">
        <v>1.014</v>
      </c>
      <c r="L466" s="22">
        <v>1.0149999999999999</v>
      </c>
      <c r="M466" s="15">
        <v>1.0149999999999999</v>
      </c>
      <c r="N466" s="15">
        <v>1.014</v>
      </c>
      <c r="O466" s="15">
        <v>1.0169999999999999</v>
      </c>
      <c r="P466" s="57">
        <v>1.0169999999999999</v>
      </c>
      <c r="Q466" s="65">
        <v>1.0169999999999999</v>
      </c>
      <c r="R466" s="55">
        <v>1.0169999999999999</v>
      </c>
      <c r="S466" s="15">
        <v>1.0189999999999999</v>
      </c>
      <c r="T466" s="15">
        <v>1.0189999999999999</v>
      </c>
      <c r="U466" s="15">
        <v>1.0169999999999999</v>
      </c>
      <c r="V466" s="15">
        <v>1.0169999999999999</v>
      </c>
    </row>
    <row r="467" spans="1:22" x14ac:dyDescent="0.25">
      <c r="A467" s="10">
        <v>100060</v>
      </c>
      <c r="B467" s="68" t="s">
        <v>596</v>
      </c>
      <c r="C467" s="55">
        <v>1.0089999999999999</v>
      </c>
      <c r="D467" s="55">
        <v>1.0089999999999999</v>
      </c>
      <c r="E467" s="55">
        <v>1.0089999999999999</v>
      </c>
      <c r="F467" s="55">
        <v>1.0089999999999999</v>
      </c>
      <c r="G467" s="55">
        <v>1.0089999999999999</v>
      </c>
      <c r="H467" s="55">
        <v>1.0089999999999999</v>
      </c>
      <c r="I467" s="55">
        <v>1.016</v>
      </c>
      <c r="J467" s="55">
        <v>1.0129999999999999</v>
      </c>
      <c r="K467" s="22">
        <v>1.014</v>
      </c>
      <c r="L467" s="22">
        <v>1.0149999999999999</v>
      </c>
      <c r="M467" s="15">
        <v>1.0149999999999999</v>
      </c>
      <c r="N467" s="15">
        <v>1.014</v>
      </c>
      <c r="O467" s="15">
        <v>1.0169999999999999</v>
      </c>
      <c r="P467" s="57">
        <v>1.0169999999999999</v>
      </c>
      <c r="Q467" s="65">
        <v>1.0169999999999999</v>
      </c>
      <c r="R467" s="55">
        <v>1.0169999999999999</v>
      </c>
      <c r="S467" s="15">
        <v>1.0189999999999999</v>
      </c>
      <c r="T467" s="15">
        <v>1.0189999999999999</v>
      </c>
      <c r="U467" s="15">
        <v>1.0169999999999999</v>
      </c>
      <c r="V467" s="15">
        <v>1.0169999999999999</v>
      </c>
    </row>
    <row r="468" spans="1:22" x14ac:dyDescent="0.25">
      <c r="A468" s="10">
        <v>100061</v>
      </c>
      <c r="B468" s="68" t="s">
        <v>597</v>
      </c>
      <c r="C468" s="55">
        <v>1.0089999999999999</v>
      </c>
      <c r="D468" s="55">
        <v>1.0089999999999999</v>
      </c>
      <c r="E468" s="55">
        <v>1.0089999999999999</v>
      </c>
      <c r="F468" s="55">
        <v>1.0089999999999999</v>
      </c>
      <c r="G468" s="55">
        <v>1.0089999999999999</v>
      </c>
      <c r="H468" s="55">
        <v>1.0089999999999999</v>
      </c>
      <c r="I468" s="55">
        <v>1.016</v>
      </c>
      <c r="J468" s="55">
        <v>1.0129999999999999</v>
      </c>
      <c r="K468" s="22">
        <v>1.014</v>
      </c>
      <c r="L468" s="22">
        <v>1.0149999999999999</v>
      </c>
      <c r="M468" s="15">
        <v>1.0149999999999999</v>
      </c>
      <c r="N468" s="15">
        <v>1.014</v>
      </c>
      <c r="O468" s="15">
        <v>1.0169999999999999</v>
      </c>
      <c r="P468" s="57">
        <v>1.0169999999999999</v>
      </c>
      <c r="Q468" s="65">
        <v>1.0169999999999999</v>
      </c>
      <c r="R468" s="55">
        <v>1.0169999999999999</v>
      </c>
      <c r="S468" s="15">
        <v>1.0189999999999999</v>
      </c>
      <c r="T468" s="15">
        <v>1.0189999999999999</v>
      </c>
      <c r="U468" s="15">
        <v>1.0169999999999999</v>
      </c>
      <c r="V468" s="15">
        <v>1.0169999999999999</v>
      </c>
    </row>
    <row r="469" spans="1:22" x14ac:dyDescent="0.25">
      <c r="A469" s="10">
        <v>100062</v>
      </c>
      <c r="B469" s="68" t="s">
        <v>598</v>
      </c>
      <c r="C469" s="55">
        <v>1.0089999999999999</v>
      </c>
      <c r="D469" s="55">
        <v>1.0089999999999999</v>
      </c>
      <c r="E469" s="55">
        <v>1.0089999999999999</v>
      </c>
      <c r="F469" s="55">
        <v>1.0089999999999999</v>
      </c>
      <c r="G469" s="55">
        <v>1.0089999999999999</v>
      </c>
      <c r="H469" s="55">
        <v>1.0089999999999999</v>
      </c>
      <c r="I469" s="55">
        <v>1.016</v>
      </c>
      <c r="J469" s="55">
        <v>1.0129999999999999</v>
      </c>
      <c r="K469" s="22">
        <v>1.014</v>
      </c>
      <c r="L469" s="22">
        <v>1.0149999999999999</v>
      </c>
      <c r="M469" s="15">
        <v>1.0149999999999999</v>
      </c>
      <c r="N469" s="15">
        <v>1.014</v>
      </c>
      <c r="O469" s="15">
        <v>1.0169999999999999</v>
      </c>
      <c r="P469" s="57">
        <v>1.0169999999999999</v>
      </c>
      <c r="Q469" s="65">
        <v>1.0169999999999999</v>
      </c>
      <c r="R469" s="55">
        <v>1.0169999999999999</v>
      </c>
      <c r="S469" s="15">
        <v>1.0189999999999999</v>
      </c>
      <c r="T469" s="15">
        <v>1.0189999999999999</v>
      </c>
      <c r="U469" s="15">
        <v>1.0169999999999999</v>
      </c>
      <c r="V469" s="15">
        <v>1.0169999999999999</v>
      </c>
    </row>
    <row r="470" spans="1:22" x14ac:dyDescent="0.25">
      <c r="A470" s="10">
        <v>100063</v>
      </c>
      <c r="B470" s="68" t="s">
        <v>599</v>
      </c>
      <c r="C470" s="55">
        <v>1.0089999999999999</v>
      </c>
      <c r="D470" s="55">
        <v>1.0089999999999999</v>
      </c>
      <c r="E470" s="55">
        <v>1.0089999999999999</v>
      </c>
      <c r="F470" s="55">
        <v>1.0089999999999999</v>
      </c>
      <c r="G470" s="55">
        <v>1.0089999999999999</v>
      </c>
      <c r="H470" s="55">
        <v>1.0089999999999999</v>
      </c>
      <c r="I470" s="55">
        <v>1.016</v>
      </c>
      <c r="J470" s="55">
        <v>1.0129999999999999</v>
      </c>
      <c r="K470" s="22">
        <v>1.014</v>
      </c>
      <c r="L470" s="22">
        <v>1.0149999999999999</v>
      </c>
      <c r="M470" s="15">
        <v>1.0149999999999999</v>
      </c>
      <c r="N470" s="15">
        <v>1.014</v>
      </c>
      <c r="O470" s="15">
        <v>1.0169999999999999</v>
      </c>
      <c r="P470" s="57">
        <v>1.0169999999999999</v>
      </c>
      <c r="Q470" s="65">
        <v>1.0169999999999999</v>
      </c>
      <c r="R470" s="55">
        <v>1.0169999999999999</v>
      </c>
      <c r="S470" s="15">
        <v>1.0189999999999999</v>
      </c>
      <c r="T470" s="15">
        <v>1.0189999999999999</v>
      </c>
      <c r="U470" s="15">
        <v>1.0169999999999999</v>
      </c>
      <c r="V470" s="15">
        <v>1.0169999999999999</v>
      </c>
    </row>
    <row r="471" spans="1:22" x14ac:dyDescent="0.25">
      <c r="A471" s="10">
        <v>100064</v>
      </c>
      <c r="B471" s="68" t="s">
        <v>600</v>
      </c>
      <c r="C471" s="55">
        <v>1.0089999999999999</v>
      </c>
      <c r="D471" s="55">
        <v>1.0089999999999999</v>
      </c>
      <c r="E471" s="55">
        <v>1.0089999999999999</v>
      </c>
      <c r="F471" s="55">
        <v>1.0089999999999999</v>
      </c>
      <c r="G471" s="55">
        <v>1.0089999999999999</v>
      </c>
      <c r="H471" s="55">
        <v>1.0089999999999999</v>
      </c>
      <c r="I471" s="55">
        <v>1.016</v>
      </c>
      <c r="J471" s="55">
        <v>1.0129999999999999</v>
      </c>
      <c r="K471" s="22">
        <v>1.014</v>
      </c>
      <c r="L471" s="22">
        <v>1.0149999999999999</v>
      </c>
      <c r="M471" s="15">
        <v>1.0149999999999999</v>
      </c>
      <c r="N471" s="15">
        <v>1.014</v>
      </c>
      <c r="O471" s="15">
        <v>1.0169999999999999</v>
      </c>
      <c r="P471" s="57">
        <v>1.0169999999999999</v>
      </c>
      <c r="Q471" s="65">
        <v>1.0169999999999999</v>
      </c>
      <c r="R471" s="55">
        <v>1.0169999999999999</v>
      </c>
      <c r="S471" s="15">
        <v>1.0189999999999999</v>
      </c>
      <c r="T471" s="15">
        <v>1.0189999999999999</v>
      </c>
      <c r="U471" s="15">
        <v>1.0169999999999999</v>
      </c>
      <c r="V471" s="15">
        <v>1.0169999999999999</v>
      </c>
    </row>
    <row r="472" spans="1:22" x14ac:dyDescent="0.25">
      <c r="A472" s="10">
        <v>100065</v>
      </c>
      <c r="B472" s="68" t="s">
        <v>601</v>
      </c>
      <c r="C472" s="55">
        <v>1.0089999999999999</v>
      </c>
      <c r="D472" s="55">
        <v>1.0089999999999999</v>
      </c>
      <c r="E472" s="55">
        <v>1.0089999999999999</v>
      </c>
      <c r="F472" s="55">
        <v>1.0089999999999999</v>
      </c>
      <c r="G472" s="55">
        <v>1.0089999999999999</v>
      </c>
      <c r="H472" s="55">
        <v>1.0089999999999999</v>
      </c>
      <c r="I472" s="55">
        <v>1.016</v>
      </c>
      <c r="J472" s="55">
        <v>1.0129999999999999</v>
      </c>
      <c r="K472" s="22">
        <v>1.014</v>
      </c>
      <c r="L472" s="22">
        <v>1.0149999999999999</v>
      </c>
      <c r="M472" s="15">
        <v>1.0149999999999999</v>
      </c>
      <c r="N472" s="15">
        <v>1.014</v>
      </c>
      <c r="O472" s="15">
        <v>1.0169999999999999</v>
      </c>
      <c r="P472" s="57">
        <v>1.0169999999999999</v>
      </c>
      <c r="Q472" s="65">
        <v>1.0169999999999999</v>
      </c>
      <c r="R472" s="55">
        <v>1.0169999999999999</v>
      </c>
      <c r="S472" s="15">
        <v>1.0189999999999999</v>
      </c>
      <c r="T472" s="15">
        <v>1.0189999999999999</v>
      </c>
      <c r="U472" s="15">
        <v>1.0169999999999999</v>
      </c>
      <c r="V472" s="15">
        <v>1.0169999999999999</v>
      </c>
    </row>
    <row r="473" spans="1:22" x14ac:dyDescent="0.25">
      <c r="A473" s="10">
        <v>101105</v>
      </c>
      <c r="B473" s="68" t="s">
        <v>602</v>
      </c>
      <c r="C473" s="55">
        <v>1</v>
      </c>
      <c r="D473" s="55">
        <v>1</v>
      </c>
      <c r="E473" s="55">
        <v>1</v>
      </c>
      <c r="F473" s="55">
        <v>1</v>
      </c>
      <c r="G473" s="55">
        <v>1</v>
      </c>
      <c r="H473" s="55">
        <v>1</v>
      </c>
      <c r="I473" s="55">
        <v>1</v>
      </c>
      <c r="J473" s="55">
        <v>1</v>
      </c>
      <c r="K473" s="22">
        <v>1</v>
      </c>
      <c r="L473" s="22">
        <v>1</v>
      </c>
      <c r="M473" s="15">
        <v>1</v>
      </c>
      <c r="N473" s="15">
        <v>1</v>
      </c>
      <c r="O473" s="15">
        <v>1</v>
      </c>
      <c r="P473" s="57">
        <v>1</v>
      </c>
      <c r="Q473" s="65">
        <v>1</v>
      </c>
      <c r="R473" s="55">
        <v>1</v>
      </c>
      <c r="S473" s="15">
        <v>1</v>
      </c>
      <c r="T473" s="15">
        <v>1</v>
      </c>
      <c r="U473" s="15">
        <v>1</v>
      </c>
      <c r="V473" s="15">
        <v>1</v>
      </c>
    </row>
    <row r="474" spans="1:22" x14ac:dyDescent="0.25">
      <c r="A474" s="10">
        <v>101107</v>
      </c>
      <c r="B474" s="68" t="s">
        <v>603</v>
      </c>
      <c r="C474" s="55">
        <v>1</v>
      </c>
      <c r="D474" s="55">
        <v>1</v>
      </c>
      <c r="E474" s="55">
        <v>1</v>
      </c>
      <c r="F474" s="55">
        <v>1</v>
      </c>
      <c r="G474" s="55">
        <v>1</v>
      </c>
      <c r="H474" s="55">
        <v>1</v>
      </c>
      <c r="I474" s="55">
        <v>1</v>
      </c>
      <c r="J474" s="55">
        <v>1</v>
      </c>
      <c r="K474" s="22">
        <v>1</v>
      </c>
      <c r="L474" s="22">
        <v>1</v>
      </c>
      <c r="M474" s="15">
        <v>1</v>
      </c>
      <c r="N474" s="15">
        <v>1</v>
      </c>
      <c r="O474" s="15">
        <v>1</v>
      </c>
      <c r="P474" s="57">
        <v>1</v>
      </c>
      <c r="Q474" s="65">
        <v>1</v>
      </c>
      <c r="R474" s="55">
        <v>1</v>
      </c>
      <c r="S474" s="15">
        <v>1</v>
      </c>
      <c r="T474" s="15">
        <v>1</v>
      </c>
      <c r="U474" s="15">
        <v>1</v>
      </c>
      <c r="V474" s="15">
        <v>1</v>
      </c>
    </row>
    <row r="475" spans="1:22" x14ac:dyDescent="0.25">
      <c r="A475" s="10">
        <v>102081</v>
      </c>
      <c r="B475" s="68" t="s">
        <v>604</v>
      </c>
      <c r="C475" s="55">
        <v>1</v>
      </c>
      <c r="D475" s="55">
        <v>1</v>
      </c>
      <c r="E475" s="55">
        <v>1</v>
      </c>
      <c r="F475" s="55">
        <v>1</v>
      </c>
      <c r="G475" s="55">
        <v>1</v>
      </c>
      <c r="H475" s="55">
        <v>1</v>
      </c>
      <c r="I475" s="55">
        <v>1</v>
      </c>
      <c r="J475" s="55">
        <v>1</v>
      </c>
      <c r="K475" s="22">
        <v>1</v>
      </c>
      <c r="L475" s="22">
        <v>1</v>
      </c>
      <c r="M475" s="15">
        <v>1</v>
      </c>
      <c r="N475" s="15">
        <v>1</v>
      </c>
      <c r="O475" s="15">
        <v>1</v>
      </c>
      <c r="P475" s="57">
        <v>1</v>
      </c>
      <c r="Q475" s="65">
        <v>1</v>
      </c>
      <c r="R475" s="55">
        <v>1</v>
      </c>
      <c r="S475" s="15">
        <v>1</v>
      </c>
      <c r="T475" s="15">
        <v>1</v>
      </c>
      <c r="U475" s="15">
        <v>1</v>
      </c>
      <c r="V475" s="15">
        <v>1</v>
      </c>
    </row>
    <row r="476" spans="1:22" x14ac:dyDescent="0.25">
      <c r="A476" s="10">
        <v>102085</v>
      </c>
      <c r="B476" s="68" t="s">
        <v>605</v>
      </c>
      <c r="C476" s="55">
        <v>1</v>
      </c>
      <c r="D476" s="55">
        <v>1</v>
      </c>
      <c r="E476" s="55">
        <v>1</v>
      </c>
      <c r="F476" s="55">
        <v>1</v>
      </c>
      <c r="G476" s="55">
        <v>1</v>
      </c>
      <c r="H476" s="55">
        <v>1</v>
      </c>
      <c r="I476" s="55">
        <v>1</v>
      </c>
      <c r="J476" s="55">
        <v>1</v>
      </c>
      <c r="K476" s="22">
        <v>1</v>
      </c>
      <c r="L476" s="22">
        <v>1</v>
      </c>
      <c r="M476" s="15">
        <v>1</v>
      </c>
      <c r="N476" s="15">
        <v>1</v>
      </c>
      <c r="O476" s="15">
        <v>1</v>
      </c>
      <c r="P476" s="57">
        <v>1</v>
      </c>
      <c r="Q476" s="65">
        <v>1</v>
      </c>
      <c r="R476" s="55">
        <v>1</v>
      </c>
      <c r="S476" s="15">
        <v>1</v>
      </c>
      <c r="T476" s="15">
        <v>1</v>
      </c>
      <c r="U476" s="15">
        <v>1</v>
      </c>
      <c r="V476" s="15">
        <v>1</v>
      </c>
    </row>
    <row r="477" spans="1:22" x14ac:dyDescent="0.25">
      <c r="A477" s="10">
        <v>103127</v>
      </c>
      <c r="B477" s="68" t="s">
        <v>606</v>
      </c>
      <c r="C477" s="55">
        <v>1</v>
      </c>
      <c r="D477" s="55">
        <v>1</v>
      </c>
      <c r="E477" s="55">
        <v>1</v>
      </c>
      <c r="F477" s="55">
        <v>1</v>
      </c>
      <c r="G477" s="55">
        <v>1</v>
      </c>
      <c r="H477" s="55">
        <v>1</v>
      </c>
      <c r="I477" s="55">
        <v>1.004</v>
      </c>
      <c r="J477" s="55">
        <v>1.0049999999999999</v>
      </c>
      <c r="K477" s="22">
        <v>1.0049999999999999</v>
      </c>
      <c r="L477" s="22">
        <v>1.0069999999999999</v>
      </c>
      <c r="M477" s="15">
        <v>1.008</v>
      </c>
      <c r="N477" s="15">
        <v>1.0089999999999999</v>
      </c>
      <c r="O477" s="15">
        <v>1.0069999999999999</v>
      </c>
      <c r="P477" s="57">
        <v>1.01</v>
      </c>
      <c r="Q477" s="65">
        <v>1.01</v>
      </c>
      <c r="R477" s="55">
        <v>1.0109999999999999</v>
      </c>
      <c r="S477" s="15">
        <v>1.0109999999999999</v>
      </c>
      <c r="T477" s="15">
        <v>1.0089999999999999</v>
      </c>
      <c r="U477" s="15">
        <v>1.008</v>
      </c>
      <c r="V477" s="15">
        <v>1.0089999999999999</v>
      </c>
    </row>
    <row r="478" spans="1:22" x14ac:dyDescent="0.25">
      <c r="A478" s="10">
        <v>103128</v>
      </c>
      <c r="B478" s="68" t="s">
        <v>607</v>
      </c>
      <c r="C478" s="55">
        <v>1</v>
      </c>
      <c r="D478" s="55">
        <v>1</v>
      </c>
      <c r="E478" s="55">
        <v>1</v>
      </c>
      <c r="F478" s="55">
        <v>1</v>
      </c>
      <c r="G478" s="55">
        <v>1</v>
      </c>
      <c r="H478" s="55">
        <v>1</v>
      </c>
      <c r="I478" s="55">
        <v>1.004</v>
      </c>
      <c r="J478" s="55">
        <v>1.0049999999999999</v>
      </c>
      <c r="K478" s="22">
        <v>1.0049999999999999</v>
      </c>
      <c r="L478" s="22">
        <v>1.0069999999999999</v>
      </c>
      <c r="M478" s="15">
        <v>1.008</v>
      </c>
      <c r="N478" s="15">
        <v>1.0089999999999999</v>
      </c>
      <c r="O478" s="15">
        <v>1.0069999999999999</v>
      </c>
      <c r="P478" s="57">
        <v>1.01</v>
      </c>
      <c r="Q478" s="65">
        <v>1.01</v>
      </c>
      <c r="R478" s="55">
        <v>1.0109999999999999</v>
      </c>
      <c r="S478" s="15">
        <v>1.0109999999999999</v>
      </c>
      <c r="T478" s="15">
        <v>1.0089999999999999</v>
      </c>
      <c r="U478" s="15">
        <v>1.008</v>
      </c>
      <c r="V478" s="15">
        <v>1.0089999999999999</v>
      </c>
    </row>
    <row r="479" spans="1:22" x14ac:dyDescent="0.25">
      <c r="A479" s="10">
        <v>103129</v>
      </c>
      <c r="B479" s="68" t="s">
        <v>608</v>
      </c>
      <c r="C479" s="55">
        <v>1</v>
      </c>
      <c r="D479" s="55">
        <v>1</v>
      </c>
      <c r="E479" s="55">
        <v>1</v>
      </c>
      <c r="F479" s="55">
        <v>1</v>
      </c>
      <c r="G479" s="55">
        <v>1</v>
      </c>
      <c r="H479" s="55">
        <v>1</v>
      </c>
      <c r="I479" s="55">
        <v>1.004</v>
      </c>
      <c r="J479" s="55">
        <v>1.0049999999999999</v>
      </c>
      <c r="K479" s="22">
        <v>1.0049999999999999</v>
      </c>
      <c r="L479" s="22">
        <v>1.0069999999999999</v>
      </c>
      <c r="M479" s="15">
        <v>1.008</v>
      </c>
      <c r="N479" s="15">
        <v>1.0089999999999999</v>
      </c>
      <c r="O479" s="15">
        <v>1.0069999999999999</v>
      </c>
      <c r="P479" s="57">
        <v>1.01</v>
      </c>
      <c r="Q479" s="65">
        <v>1.01</v>
      </c>
      <c r="R479" s="55">
        <v>1.0109999999999999</v>
      </c>
      <c r="S479" s="15">
        <v>1.0109999999999999</v>
      </c>
      <c r="T479" s="15">
        <v>1.0089999999999999</v>
      </c>
      <c r="U479" s="15">
        <v>1.008</v>
      </c>
      <c r="V479" s="15">
        <v>1.0089999999999999</v>
      </c>
    </row>
    <row r="480" spans="1:22" x14ac:dyDescent="0.25">
      <c r="A480" s="10">
        <v>103130</v>
      </c>
      <c r="B480" s="68" t="s">
        <v>609</v>
      </c>
      <c r="C480" s="55">
        <v>1</v>
      </c>
      <c r="D480" s="55">
        <v>1</v>
      </c>
      <c r="E480" s="55">
        <v>1</v>
      </c>
      <c r="F480" s="55">
        <v>1</v>
      </c>
      <c r="G480" s="55">
        <v>1</v>
      </c>
      <c r="H480" s="55">
        <v>1</v>
      </c>
      <c r="I480" s="55">
        <v>1.004</v>
      </c>
      <c r="J480" s="55">
        <v>1.0049999999999999</v>
      </c>
      <c r="K480" s="22">
        <v>1.0049999999999999</v>
      </c>
      <c r="L480" s="22">
        <v>1.0069999999999999</v>
      </c>
      <c r="M480" s="15">
        <v>1.008</v>
      </c>
      <c r="N480" s="15">
        <v>1.0089999999999999</v>
      </c>
      <c r="O480" s="15">
        <v>1.0069999999999999</v>
      </c>
      <c r="P480" s="57">
        <v>1.01</v>
      </c>
      <c r="Q480" s="65">
        <v>1.01</v>
      </c>
      <c r="R480" s="55">
        <v>1.0109999999999999</v>
      </c>
      <c r="S480" s="15">
        <v>1.0109999999999999</v>
      </c>
      <c r="T480" s="15">
        <v>1.0089999999999999</v>
      </c>
      <c r="U480" s="15">
        <v>1.008</v>
      </c>
      <c r="V480" s="15">
        <v>1.0089999999999999</v>
      </c>
    </row>
    <row r="481" spans="1:22" x14ac:dyDescent="0.25">
      <c r="A481" s="10">
        <v>103131</v>
      </c>
      <c r="B481" s="68" t="s">
        <v>610</v>
      </c>
      <c r="C481" s="55">
        <v>1</v>
      </c>
      <c r="D481" s="55">
        <v>1</v>
      </c>
      <c r="E481" s="55">
        <v>1</v>
      </c>
      <c r="F481" s="55">
        <v>1</v>
      </c>
      <c r="G481" s="55">
        <v>1</v>
      </c>
      <c r="H481" s="55">
        <v>1</v>
      </c>
      <c r="I481" s="55">
        <v>1.004</v>
      </c>
      <c r="J481" s="55">
        <v>1.0049999999999999</v>
      </c>
      <c r="K481" s="22">
        <v>1.0049999999999999</v>
      </c>
      <c r="L481" s="22">
        <v>1.0069999999999999</v>
      </c>
      <c r="M481" s="15">
        <v>1.008</v>
      </c>
      <c r="N481" s="15">
        <v>1.0089999999999999</v>
      </c>
      <c r="O481" s="15">
        <v>1.0069999999999999</v>
      </c>
      <c r="P481" s="57">
        <v>1.01</v>
      </c>
      <c r="Q481" s="65">
        <v>1.01</v>
      </c>
      <c r="R481" s="55">
        <v>1.0109999999999999</v>
      </c>
      <c r="S481" s="15">
        <v>1.0109999999999999</v>
      </c>
      <c r="T481" s="15">
        <v>1.0089999999999999</v>
      </c>
      <c r="U481" s="15">
        <v>1.008</v>
      </c>
      <c r="V481" s="15">
        <v>1.0089999999999999</v>
      </c>
    </row>
    <row r="482" spans="1:22" x14ac:dyDescent="0.25">
      <c r="A482" s="10">
        <v>103132</v>
      </c>
      <c r="B482" s="68" t="s">
        <v>611</v>
      </c>
      <c r="C482" s="55">
        <v>1</v>
      </c>
      <c r="D482" s="55">
        <v>1</v>
      </c>
      <c r="E482" s="55">
        <v>1</v>
      </c>
      <c r="F482" s="55">
        <v>1</v>
      </c>
      <c r="G482" s="55">
        <v>1</v>
      </c>
      <c r="H482" s="55">
        <v>1</v>
      </c>
      <c r="I482" s="55">
        <v>1.004</v>
      </c>
      <c r="J482" s="55">
        <v>1.0049999999999999</v>
      </c>
      <c r="K482" s="22">
        <v>1.0049999999999999</v>
      </c>
      <c r="L482" s="22">
        <v>1.0069999999999999</v>
      </c>
      <c r="M482" s="15">
        <v>1.008</v>
      </c>
      <c r="N482" s="15">
        <v>1.0089999999999999</v>
      </c>
      <c r="O482" s="15">
        <v>1.0069999999999999</v>
      </c>
      <c r="P482" s="57">
        <v>1.01</v>
      </c>
      <c r="Q482" s="65">
        <v>1.01</v>
      </c>
      <c r="R482" s="55">
        <v>1.0109999999999999</v>
      </c>
      <c r="S482" s="15">
        <v>1.0109999999999999</v>
      </c>
      <c r="T482" s="15">
        <v>1.0089999999999999</v>
      </c>
      <c r="U482" s="15">
        <v>1.008</v>
      </c>
      <c r="V482" s="15">
        <v>1.0089999999999999</v>
      </c>
    </row>
    <row r="483" spans="1:22" x14ac:dyDescent="0.25">
      <c r="A483" s="10">
        <v>103135</v>
      </c>
      <c r="B483" s="68" t="s">
        <v>612</v>
      </c>
      <c r="C483" s="55">
        <v>1</v>
      </c>
      <c r="D483" s="55">
        <v>1</v>
      </c>
      <c r="E483" s="55">
        <v>1</v>
      </c>
      <c r="F483" s="55">
        <v>1</v>
      </c>
      <c r="G483" s="55">
        <v>1</v>
      </c>
      <c r="H483" s="55">
        <v>1</v>
      </c>
      <c r="I483" s="55">
        <v>1.004</v>
      </c>
      <c r="J483" s="55">
        <v>1.0049999999999999</v>
      </c>
      <c r="K483" s="22">
        <v>1.0049999999999999</v>
      </c>
      <c r="L483" s="22">
        <v>1.0069999999999999</v>
      </c>
      <c r="M483" s="15">
        <v>1.008</v>
      </c>
      <c r="N483" s="15">
        <v>1.0089999999999999</v>
      </c>
      <c r="O483" s="15">
        <v>1.0069999999999999</v>
      </c>
      <c r="P483" s="57">
        <v>1.01</v>
      </c>
      <c r="Q483" s="65">
        <v>1.01</v>
      </c>
      <c r="R483" s="55">
        <v>1.0109999999999999</v>
      </c>
      <c r="S483" s="15">
        <v>1.0109999999999999</v>
      </c>
      <c r="T483" s="15">
        <v>1.0089999999999999</v>
      </c>
      <c r="U483" s="15">
        <v>1.008</v>
      </c>
      <c r="V483" s="15">
        <v>1.0089999999999999</v>
      </c>
    </row>
    <row r="484" spans="1:22" x14ac:dyDescent="0.25">
      <c r="A484" s="10">
        <v>104041</v>
      </c>
      <c r="B484" s="68" t="s">
        <v>613</v>
      </c>
      <c r="C484" s="55">
        <v>1</v>
      </c>
      <c r="D484" s="55">
        <v>1</v>
      </c>
      <c r="E484" s="55">
        <v>1</v>
      </c>
      <c r="F484" s="55">
        <v>1</v>
      </c>
      <c r="G484" s="55">
        <v>1</v>
      </c>
      <c r="H484" s="55">
        <v>1</v>
      </c>
      <c r="I484" s="55">
        <v>1</v>
      </c>
      <c r="J484" s="55">
        <v>1</v>
      </c>
      <c r="K484" s="22">
        <v>1</v>
      </c>
      <c r="L484" s="22">
        <v>1</v>
      </c>
      <c r="M484" s="15">
        <v>1</v>
      </c>
      <c r="N484" s="15">
        <v>1</v>
      </c>
      <c r="O484" s="15">
        <v>1</v>
      </c>
      <c r="P484" s="57">
        <v>1</v>
      </c>
      <c r="Q484" s="65">
        <v>1</v>
      </c>
      <c r="R484" s="55">
        <v>1</v>
      </c>
      <c r="S484" s="15">
        <v>1</v>
      </c>
      <c r="T484" s="15">
        <v>1</v>
      </c>
      <c r="U484" s="15">
        <v>1</v>
      </c>
      <c r="V484" s="15">
        <v>1</v>
      </c>
    </row>
    <row r="485" spans="1:22" x14ac:dyDescent="0.25">
      <c r="A485" s="10">
        <v>104042</v>
      </c>
      <c r="B485" s="68" t="s">
        <v>614</v>
      </c>
      <c r="C485" s="55">
        <v>1</v>
      </c>
      <c r="D485" s="55">
        <v>1</v>
      </c>
      <c r="E485" s="55">
        <v>1</v>
      </c>
      <c r="F485" s="55">
        <v>1</v>
      </c>
      <c r="G485" s="55">
        <v>1</v>
      </c>
      <c r="H485" s="55">
        <v>1</v>
      </c>
      <c r="I485" s="55">
        <v>1</v>
      </c>
      <c r="J485" s="55">
        <v>1</v>
      </c>
      <c r="K485" s="22">
        <v>1</v>
      </c>
      <c r="L485" s="22">
        <v>1</v>
      </c>
      <c r="M485" s="15">
        <v>1</v>
      </c>
      <c r="N485" s="15">
        <v>1</v>
      </c>
      <c r="O485" s="15">
        <v>1</v>
      </c>
      <c r="P485" s="57">
        <v>1</v>
      </c>
      <c r="Q485" s="65">
        <v>1</v>
      </c>
      <c r="R485" s="55">
        <v>1</v>
      </c>
      <c r="S485" s="15">
        <v>1</v>
      </c>
      <c r="T485" s="15">
        <v>1</v>
      </c>
      <c r="U485" s="15">
        <v>1</v>
      </c>
      <c r="V485" s="15">
        <v>1</v>
      </c>
    </row>
    <row r="486" spans="1:22" x14ac:dyDescent="0.25">
      <c r="A486" s="10">
        <v>104043</v>
      </c>
      <c r="B486" s="68" t="s">
        <v>615</v>
      </c>
      <c r="C486" s="55">
        <v>1</v>
      </c>
      <c r="D486" s="55">
        <v>1</v>
      </c>
      <c r="E486" s="55">
        <v>1</v>
      </c>
      <c r="F486" s="55">
        <v>1</v>
      </c>
      <c r="G486" s="55">
        <v>1</v>
      </c>
      <c r="H486" s="55">
        <v>1</v>
      </c>
      <c r="I486" s="55">
        <v>1</v>
      </c>
      <c r="J486" s="55">
        <v>1</v>
      </c>
      <c r="K486" s="22">
        <v>1</v>
      </c>
      <c r="L486" s="22">
        <v>1</v>
      </c>
      <c r="M486" s="15">
        <v>1</v>
      </c>
      <c r="N486" s="15">
        <v>1</v>
      </c>
      <c r="O486" s="15">
        <v>1</v>
      </c>
      <c r="P486" s="57">
        <v>1</v>
      </c>
      <c r="Q486" s="65">
        <v>1</v>
      </c>
      <c r="R486" s="55">
        <v>1</v>
      </c>
      <c r="S486" s="15">
        <v>1</v>
      </c>
      <c r="T486" s="15">
        <v>1</v>
      </c>
      <c r="U486" s="15">
        <v>1</v>
      </c>
      <c r="V486" s="15">
        <v>1</v>
      </c>
    </row>
    <row r="487" spans="1:22" x14ac:dyDescent="0.25">
      <c r="A487" s="10">
        <v>104044</v>
      </c>
      <c r="B487" s="68" t="s">
        <v>616</v>
      </c>
      <c r="C487" s="55">
        <v>1</v>
      </c>
      <c r="D487" s="55">
        <v>1</v>
      </c>
      <c r="E487" s="55">
        <v>1</v>
      </c>
      <c r="F487" s="55">
        <v>1</v>
      </c>
      <c r="G487" s="55">
        <v>1</v>
      </c>
      <c r="H487" s="55">
        <v>1</v>
      </c>
      <c r="I487" s="55">
        <v>1</v>
      </c>
      <c r="J487" s="55">
        <v>1</v>
      </c>
      <c r="K487" s="22">
        <v>1</v>
      </c>
      <c r="L487" s="22">
        <v>1</v>
      </c>
      <c r="M487" s="15">
        <v>1</v>
      </c>
      <c r="N487" s="15">
        <v>1</v>
      </c>
      <c r="O487" s="15">
        <v>1</v>
      </c>
      <c r="P487" s="57">
        <v>1</v>
      </c>
      <c r="Q487" s="65">
        <v>1</v>
      </c>
      <c r="R487" s="55">
        <v>1</v>
      </c>
      <c r="S487" s="15">
        <v>1</v>
      </c>
      <c r="T487" s="15">
        <v>1</v>
      </c>
      <c r="U487" s="15">
        <v>1</v>
      </c>
      <c r="V487" s="15">
        <v>1</v>
      </c>
    </row>
    <row r="488" spans="1:22" x14ac:dyDescent="0.25">
      <c r="A488" s="10">
        <v>104045</v>
      </c>
      <c r="B488" s="68" t="s">
        <v>617</v>
      </c>
      <c r="C488" s="55">
        <v>1</v>
      </c>
      <c r="D488" s="55">
        <v>1</v>
      </c>
      <c r="E488" s="55">
        <v>1</v>
      </c>
      <c r="F488" s="55">
        <v>1</v>
      </c>
      <c r="G488" s="55">
        <v>1</v>
      </c>
      <c r="H488" s="55">
        <v>1</v>
      </c>
      <c r="I488" s="55">
        <v>1</v>
      </c>
      <c r="J488" s="55">
        <v>1</v>
      </c>
      <c r="K488" s="22">
        <v>1</v>
      </c>
      <c r="L488" s="22">
        <v>1</v>
      </c>
      <c r="M488" s="15">
        <v>1</v>
      </c>
      <c r="N488" s="15">
        <v>1</v>
      </c>
      <c r="O488" s="15">
        <v>1</v>
      </c>
      <c r="P488" s="57">
        <v>1</v>
      </c>
      <c r="Q488" s="65">
        <v>1</v>
      </c>
      <c r="R488" s="55">
        <v>1</v>
      </c>
      <c r="S488" s="15">
        <v>1</v>
      </c>
      <c r="T488" s="15">
        <v>1</v>
      </c>
      <c r="U488" s="15">
        <v>1</v>
      </c>
      <c r="V488" s="15">
        <v>1</v>
      </c>
    </row>
    <row r="489" spans="1:22" x14ac:dyDescent="0.25">
      <c r="A489" s="10">
        <v>105123</v>
      </c>
      <c r="B489" s="68" t="s">
        <v>618</v>
      </c>
      <c r="C489" s="55">
        <v>1.024</v>
      </c>
      <c r="D489" s="55">
        <v>1.024</v>
      </c>
      <c r="E489" s="55">
        <v>1.024</v>
      </c>
      <c r="F489" s="55">
        <v>1.024</v>
      </c>
      <c r="G489" s="55">
        <v>1.024</v>
      </c>
      <c r="H489" s="55">
        <v>1.024</v>
      </c>
      <c r="I489" s="55">
        <v>1.036</v>
      </c>
      <c r="J489" s="55">
        <v>1.034</v>
      </c>
      <c r="K489" s="22">
        <v>1.026</v>
      </c>
      <c r="L489" s="22">
        <v>1.0309999999999999</v>
      </c>
      <c r="M489" s="15">
        <v>1.032</v>
      </c>
      <c r="N489" s="15">
        <v>1.0329999999999999</v>
      </c>
      <c r="O489" s="15">
        <v>1.0389999999999999</v>
      </c>
      <c r="P489" s="57">
        <v>1.046</v>
      </c>
      <c r="Q489" s="65">
        <v>1.046</v>
      </c>
      <c r="R489" s="55">
        <v>1.0389999999999999</v>
      </c>
      <c r="S489" s="15">
        <v>1.0449999999999999</v>
      </c>
      <c r="T489" s="15">
        <v>1.052</v>
      </c>
      <c r="U489" s="15">
        <v>1.0349999999999999</v>
      </c>
      <c r="V489" s="15">
        <v>1.0289999999999999</v>
      </c>
    </row>
    <row r="490" spans="1:22" x14ac:dyDescent="0.25">
      <c r="A490" s="10">
        <v>105124</v>
      </c>
      <c r="B490" s="68" t="s">
        <v>619</v>
      </c>
      <c r="C490" s="55">
        <v>1.024</v>
      </c>
      <c r="D490" s="55">
        <v>1.024</v>
      </c>
      <c r="E490" s="55">
        <v>1.024</v>
      </c>
      <c r="F490" s="55">
        <v>1.024</v>
      </c>
      <c r="G490" s="55">
        <v>1.024</v>
      </c>
      <c r="H490" s="55">
        <v>1.024</v>
      </c>
      <c r="I490" s="55">
        <v>1.036</v>
      </c>
      <c r="J490" s="55">
        <v>1.034</v>
      </c>
      <c r="K490" s="22">
        <v>1.026</v>
      </c>
      <c r="L490" s="22">
        <v>1.0309999999999999</v>
      </c>
      <c r="M490" s="15">
        <v>1.032</v>
      </c>
      <c r="N490" s="15">
        <v>1.0329999999999999</v>
      </c>
      <c r="O490" s="15">
        <v>1.0389999999999999</v>
      </c>
      <c r="P490" s="57">
        <v>1.046</v>
      </c>
      <c r="Q490" s="65">
        <v>1.046</v>
      </c>
      <c r="R490" s="55">
        <v>1.0389999999999999</v>
      </c>
      <c r="S490" s="15">
        <v>1.0449999999999999</v>
      </c>
      <c r="T490" s="15">
        <v>1.052</v>
      </c>
      <c r="U490" s="15">
        <v>1.0349999999999999</v>
      </c>
      <c r="V490" s="15">
        <v>1.0289999999999999</v>
      </c>
    </row>
    <row r="491" spans="1:22" x14ac:dyDescent="0.25">
      <c r="A491" s="10">
        <v>105125</v>
      </c>
      <c r="B491" s="68" t="s">
        <v>620</v>
      </c>
      <c r="C491" s="55">
        <v>1.024</v>
      </c>
      <c r="D491" s="55">
        <v>1.024</v>
      </c>
      <c r="E491" s="55">
        <v>1.024</v>
      </c>
      <c r="F491" s="55">
        <v>1.024</v>
      </c>
      <c r="G491" s="55">
        <v>1.024</v>
      </c>
      <c r="H491" s="55">
        <v>1.024</v>
      </c>
      <c r="I491" s="55">
        <v>1.036</v>
      </c>
      <c r="J491" s="55">
        <v>1.034</v>
      </c>
      <c r="K491" s="22">
        <v>1.026</v>
      </c>
      <c r="L491" s="22">
        <v>1.0309999999999999</v>
      </c>
      <c r="M491" s="15">
        <v>1.032</v>
      </c>
      <c r="N491" s="15">
        <v>1.0329999999999999</v>
      </c>
      <c r="O491" s="15">
        <v>1.0389999999999999</v>
      </c>
      <c r="P491" s="57">
        <v>1.046</v>
      </c>
      <c r="Q491" s="65">
        <v>1.046</v>
      </c>
      <c r="R491" s="55">
        <v>1.0389999999999999</v>
      </c>
      <c r="S491" s="15">
        <v>1.0449999999999999</v>
      </c>
      <c r="T491" s="15">
        <v>1.052</v>
      </c>
      <c r="U491" s="15">
        <v>1.0349999999999999</v>
      </c>
      <c r="V491" s="15">
        <v>1.0289999999999999</v>
      </c>
    </row>
    <row r="492" spans="1:22" x14ac:dyDescent="0.25">
      <c r="A492" s="10">
        <v>106001</v>
      </c>
      <c r="B492" s="68" t="s">
        <v>621</v>
      </c>
      <c r="C492" s="55">
        <v>1</v>
      </c>
      <c r="D492" s="55">
        <v>1</v>
      </c>
      <c r="E492" s="55">
        <v>1</v>
      </c>
      <c r="F492" s="55">
        <v>1</v>
      </c>
      <c r="G492" s="55">
        <v>1</v>
      </c>
      <c r="H492" s="55">
        <v>1</v>
      </c>
      <c r="I492" s="55">
        <v>1</v>
      </c>
      <c r="J492" s="55">
        <v>1</v>
      </c>
      <c r="K492" s="22">
        <v>1</v>
      </c>
      <c r="L492" s="22">
        <v>1</v>
      </c>
      <c r="M492" s="15">
        <v>1</v>
      </c>
      <c r="N492" s="15">
        <v>1</v>
      </c>
      <c r="O492" s="15">
        <v>1</v>
      </c>
      <c r="P492" s="57">
        <v>1</v>
      </c>
      <c r="Q492" s="65">
        <v>1</v>
      </c>
      <c r="R492" s="55">
        <v>1</v>
      </c>
      <c r="S492" s="15">
        <v>1</v>
      </c>
      <c r="T492" s="15">
        <v>1</v>
      </c>
      <c r="U492" s="15">
        <v>1</v>
      </c>
      <c r="V492" s="15">
        <v>1</v>
      </c>
    </row>
    <row r="493" spans="1:22" x14ac:dyDescent="0.25">
      <c r="A493" s="10">
        <v>106002</v>
      </c>
      <c r="B493" s="68" t="s">
        <v>622</v>
      </c>
      <c r="C493" s="55">
        <v>1</v>
      </c>
      <c r="D493" s="55">
        <v>1</v>
      </c>
      <c r="E493" s="55">
        <v>1</v>
      </c>
      <c r="F493" s="55">
        <v>1</v>
      </c>
      <c r="G493" s="55">
        <v>1</v>
      </c>
      <c r="H493" s="55">
        <v>1</v>
      </c>
      <c r="I493" s="55">
        <v>1</v>
      </c>
      <c r="J493" s="55">
        <v>1</v>
      </c>
      <c r="K493" s="22">
        <v>1</v>
      </c>
      <c r="L493" s="22">
        <v>1</v>
      </c>
      <c r="M493" s="15">
        <v>1</v>
      </c>
      <c r="N493" s="15">
        <v>1</v>
      </c>
      <c r="O493" s="15">
        <v>1</v>
      </c>
      <c r="P493" s="57">
        <v>1</v>
      </c>
      <c r="Q493" s="65">
        <v>1</v>
      </c>
      <c r="R493" s="55">
        <v>1</v>
      </c>
      <c r="S493" s="15">
        <v>1</v>
      </c>
      <c r="T493" s="15">
        <v>1</v>
      </c>
      <c r="U493" s="15">
        <v>1</v>
      </c>
      <c r="V493" s="15">
        <v>1</v>
      </c>
    </row>
    <row r="494" spans="1:22" x14ac:dyDescent="0.25">
      <c r="A494" s="10">
        <v>106003</v>
      </c>
      <c r="B494" s="68" t="s">
        <v>623</v>
      </c>
      <c r="C494" s="55">
        <v>1</v>
      </c>
      <c r="D494" s="55">
        <v>1</v>
      </c>
      <c r="E494" s="55">
        <v>1</v>
      </c>
      <c r="F494" s="55">
        <v>1</v>
      </c>
      <c r="G494" s="55">
        <v>1</v>
      </c>
      <c r="H494" s="55">
        <v>1</v>
      </c>
      <c r="I494" s="55">
        <v>1</v>
      </c>
      <c r="J494" s="55">
        <v>1</v>
      </c>
      <c r="K494" s="22">
        <v>1</v>
      </c>
      <c r="L494" s="22">
        <v>1</v>
      </c>
      <c r="M494" s="15">
        <v>1</v>
      </c>
      <c r="N494" s="15">
        <v>1</v>
      </c>
      <c r="O494" s="15">
        <v>1</v>
      </c>
      <c r="P494" s="57">
        <v>1</v>
      </c>
      <c r="Q494" s="65">
        <v>1</v>
      </c>
      <c r="R494" s="55">
        <v>1</v>
      </c>
      <c r="S494" s="15">
        <v>1</v>
      </c>
      <c r="T494" s="15">
        <v>1</v>
      </c>
      <c r="U494" s="15">
        <v>1</v>
      </c>
      <c r="V494" s="15">
        <v>1</v>
      </c>
    </row>
    <row r="495" spans="1:22" x14ac:dyDescent="0.25">
      <c r="A495" s="10">
        <v>106004</v>
      </c>
      <c r="B495" s="68" t="s">
        <v>624</v>
      </c>
      <c r="C495" s="55">
        <v>1</v>
      </c>
      <c r="D495" s="55">
        <v>1</v>
      </c>
      <c r="E495" s="55">
        <v>1</v>
      </c>
      <c r="F495" s="55">
        <v>1</v>
      </c>
      <c r="G495" s="55">
        <v>1</v>
      </c>
      <c r="H495" s="55">
        <v>1</v>
      </c>
      <c r="I495" s="55">
        <v>1</v>
      </c>
      <c r="J495" s="55">
        <v>1</v>
      </c>
      <c r="K495" s="22">
        <v>1</v>
      </c>
      <c r="L495" s="22">
        <v>1</v>
      </c>
      <c r="M495" s="15">
        <v>1</v>
      </c>
      <c r="N495" s="15">
        <v>1</v>
      </c>
      <c r="O495" s="15">
        <v>1</v>
      </c>
      <c r="P495" s="57">
        <v>1</v>
      </c>
      <c r="Q495" s="65">
        <v>1</v>
      </c>
      <c r="R495" s="55">
        <v>1</v>
      </c>
      <c r="S495" s="15">
        <v>1</v>
      </c>
      <c r="T495" s="15">
        <v>1</v>
      </c>
      <c r="U495" s="15">
        <v>1</v>
      </c>
      <c r="V495" s="15">
        <v>1</v>
      </c>
    </row>
    <row r="496" spans="1:22" x14ac:dyDescent="0.25">
      <c r="A496" s="10">
        <v>106005</v>
      </c>
      <c r="B496" s="68" t="s">
        <v>625</v>
      </c>
      <c r="C496" s="55">
        <v>1</v>
      </c>
      <c r="D496" s="55">
        <v>1</v>
      </c>
      <c r="E496" s="55">
        <v>1</v>
      </c>
      <c r="F496" s="55">
        <v>1</v>
      </c>
      <c r="G496" s="55">
        <v>1</v>
      </c>
      <c r="H496" s="55">
        <v>1</v>
      </c>
      <c r="I496" s="55">
        <v>1</v>
      </c>
      <c r="J496" s="55">
        <v>1</v>
      </c>
      <c r="K496" s="22">
        <v>1</v>
      </c>
      <c r="L496" s="22">
        <v>1</v>
      </c>
      <c r="M496" s="15">
        <v>1</v>
      </c>
      <c r="N496" s="15">
        <v>1</v>
      </c>
      <c r="O496" s="15">
        <v>1</v>
      </c>
      <c r="P496" s="57">
        <v>1</v>
      </c>
      <c r="Q496" s="65">
        <v>1</v>
      </c>
      <c r="R496" s="55">
        <v>1</v>
      </c>
      <c r="S496" s="15">
        <v>1</v>
      </c>
      <c r="T496" s="15">
        <v>1</v>
      </c>
      <c r="U496" s="15">
        <v>1</v>
      </c>
      <c r="V496" s="15">
        <v>1</v>
      </c>
    </row>
    <row r="497" spans="1:22" x14ac:dyDescent="0.25">
      <c r="A497" s="10">
        <v>106006</v>
      </c>
      <c r="B497" s="68" t="s">
        <v>626</v>
      </c>
      <c r="C497" s="55">
        <v>1</v>
      </c>
      <c r="D497" s="55">
        <v>1</v>
      </c>
      <c r="E497" s="55">
        <v>1</v>
      </c>
      <c r="F497" s="55">
        <v>1</v>
      </c>
      <c r="G497" s="55">
        <v>1</v>
      </c>
      <c r="H497" s="55">
        <v>1</v>
      </c>
      <c r="I497" s="55">
        <v>1</v>
      </c>
      <c r="J497" s="55">
        <v>1</v>
      </c>
      <c r="K497" s="22">
        <v>1</v>
      </c>
      <c r="L497" s="22">
        <v>1</v>
      </c>
      <c r="M497" s="15">
        <v>1</v>
      </c>
      <c r="N497" s="15">
        <v>1</v>
      </c>
      <c r="O497" s="15">
        <v>1</v>
      </c>
      <c r="P497" s="57">
        <v>1</v>
      </c>
      <c r="Q497" s="65">
        <v>1</v>
      </c>
      <c r="R497" s="55">
        <v>1</v>
      </c>
      <c r="S497" s="15">
        <v>1</v>
      </c>
      <c r="T497" s="15">
        <v>1</v>
      </c>
      <c r="U497" s="15">
        <v>1</v>
      </c>
      <c r="V497" s="15">
        <v>1</v>
      </c>
    </row>
    <row r="498" spans="1:22" x14ac:dyDescent="0.25">
      <c r="A498" s="10">
        <v>106008</v>
      </c>
      <c r="B498" s="68" t="s">
        <v>627</v>
      </c>
      <c r="C498" s="55">
        <v>1</v>
      </c>
      <c r="D498" s="55">
        <v>1</v>
      </c>
      <c r="E498" s="55">
        <v>1</v>
      </c>
      <c r="F498" s="55">
        <v>1</v>
      </c>
      <c r="G498" s="55">
        <v>1</v>
      </c>
      <c r="H498" s="55">
        <v>1</v>
      </c>
      <c r="I498" s="55">
        <v>1</v>
      </c>
      <c r="J498" s="55">
        <v>1</v>
      </c>
      <c r="K498" s="22">
        <v>1</v>
      </c>
      <c r="L498" s="22">
        <v>1</v>
      </c>
      <c r="M498" s="15">
        <v>1</v>
      </c>
      <c r="N498" s="15">
        <v>1</v>
      </c>
      <c r="O498" s="15">
        <v>1</v>
      </c>
      <c r="P498" s="57">
        <v>1</v>
      </c>
      <c r="Q498" s="65">
        <v>1</v>
      </c>
      <c r="R498" s="55">
        <v>1</v>
      </c>
      <c r="S498" s="15">
        <v>1</v>
      </c>
      <c r="T498" s="15">
        <v>1</v>
      </c>
      <c r="U498" s="15">
        <v>1</v>
      </c>
      <c r="V498" s="15">
        <v>1</v>
      </c>
    </row>
    <row r="499" spans="1:22" x14ac:dyDescent="0.25">
      <c r="A499" s="10">
        <v>107151</v>
      </c>
      <c r="B499" s="68" t="s">
        <v>628</v>
      </c>
      <c r="C499" s="55">
        <v>1</v>
      </c>
      <c r="D499" s="55">
        <v>1</v>
      </c>
      <c r="E499" s="55">
        <v>1</v>
      </c>
      <c r="F499" s="55">
        <v>1</v>
      </c>
      <c r="G499" s="55">
        <v>1</v>
      </c>
      <c r="H499" s="55">
        <v>1</v>
      </c>
      <c r="I499" s="55">
        <v>1</v>
      </c>
      <c r="J499" s="55">
        <v>1</v>
      </c>
      <c r="K499" s="22">
        <v>1</v>
      </c>
      <c r="L499" s="22">
        <v>1</v>
      </c>
      <c r="M499" s="15">
        <v>1</v>
      </c>
      <c r="N499" s="15">
        <v>1</v>
      </c>
      <c r="O499" s="15">
        <v>1</v>
      </c>
      <c r="P499" s="57">
        <v>1</v>
      </c>
      <c r="Q499" s="65">
        <v>1</v>
      </c>
      <c r="R499" s="55">
        <v>1</v>
      </c>
      <c r="S499" s="15">
        <v>1</v>
      </c>
      <c r="T499" s="15">
        <v>1</v>
      </c>
      <c r="U499" s="15">
        <v>1</v>
      </c>
      <c r="V499" s="15">
        <v>1</v>
      </c>
    </row>
    <row r="500" spans="1:22" x14ac:dyDescent="0.25">
      <c r="A500" s="10">
        <v>107152</v>
      </c>
      <c r="B500" s="68" t="s">
        <v>629</v>
      </c>
      <c r="C500" s="55">
        <v>1</v>
      </c>
      <c r="D500" s="55">
        <v>1</v>
      </c>
      <c r="E500" s="55">
        <v>1</v>
      </c>
      <c r="F500" s="55">
        <v>1</v>
      </c>
      <c r="G500" s="55">
        <v>1</v>
      </c>
      <c r="H500" s="55">
        <v>1</v>
      </c>
      <c r="I500" s="55">
        <v>1</v>
      </c>
      <c r="J500" s="55">
        <v>1</v>
      </c>
      <c r="K500" s="22">
        <v>1</v>
      </c>
      <c r="L500" s="22">
        <v>1</v>
      </c>
      <c r="M500" s="15">
        <v>1</v>
      </c>
      <c r="N500" s="15">
        <v>1</v>
      </c>
      <c r="O500" s="15">
        <v>1</v>
      </c>
      <c r="P500" s="57">
        <v>1</v>
      </c>
      <c r="Q500" s="65">
        <v>1</v>
      </c>
      <c r="R500" s="55">
        <v>1</v>
      </c>
      <c r="S500" s="15">
        <v>1</v>
      </c>
      <c r="T500" s="15">
        <v>1</v>
      </c>
      <c r="U500" s="15">
        <v>1</v>
      </c>
      <c r="V500" s="15">
        <v>1</v>
      </c>
    </row>
    <row r="501" spans="1:22" x14ac:dyDescent="0.25">
      <c r="A501" s="10">
        <v>107153</v>
      </c>
      <c r="B501" s="68" t="s">
        <v>630</v>
      </c>
      <c r="C501" s="55">
        <v>1</v>
      </c>
      <c r="D501" s="55">
        <v>1</v>
      </c>
      <c r="E501" s="55">
        <v>1</v>
      </c>
      <c r="F501" s="55">
        <v>1</v>
      </c>
      <c r="G501" s="55">
        <v>1</v>
      </c>
      <c r="H501" s="55">
        <v>1</v>
      </c>
      <c r="I501" s="55">
        <v>1</v>
      </c>
      <c r="J501" s="55">
        <v>1</v>
      </c>
      <c r="K501" s="22">
        <v>1</v>
      </c>
      <c r="L501" s="22">
        <v>1</v>
      </c>
      <c r="M501" s="15">
        <v>1</v>
      </c>
      <c r="N501" s="15">
        <v>1</v>
      </c>
      <c r="O501" s="15">
        <v>1</v>
      </c>
      <c r="P501" s="57">
        <v>1</v>
      </c>
      <c r="Q501" s="65">
        <v>1</v>
      </c>
      <c r="R501" s="55">
        <v>1</v>
      </c>
      <c r="S501" s="15">
        <v>1</v>
      </c>
      <c r="T501" s="15">
        <v>1</v>
      </c>
      <c r="U501" s="15">
        <v>1</v>
      </c>
      <c r="V501" s="15">
        <v>1</v>
      </c>
    </row>
    <row r="502" spans="1:22" x14ac:dyDescent="0.25">
      <c r="A502" s="10">
        <v>107154</v>
      </c>
      <c r="B502" s="68" t="s">
        <v>631</v>
      </c>
      <c r="C502" s="55">
        <v>1</v>
      </c>
      <c r="D502" s="55">
        <v>1</v>
      </c>
      <c r="E502" s="55">
        <v>1</v>
      </c>
      <c r="F502" s="55">
        <v>1</v>
      </c>
      <c r="G502" s="55">
        <v>1</v>
      </c>
      <c r="H502" s="55">
        <v>1</v>
      </c>
      <c r="I502" s="55">
        <v>1</v>
      </c>
      <c r="J502" s="55">
        <v>1</v>
      </c>
      <c r="K502" s="22">
        <v>1</v>
      </c>
      <c r="L502" s="22">
        <v>1</v>
      </c>
      <c r="M502" s="15">
        <v>1</v>
      </c>
      <c r="N502" s="15">
        <v>1</v>
      </c>
      <c r="O502" s="15">
        <v>1</v>
      </c>
      <c r="P502" s="57">
        <v>1</v>
      </c>
      <c r="Q502" s="65">
        <v>1</v>
      </c>
      <c r="R502" s="55">
        <v>1</v>
      </c>
      <c r="S502" s="15">
        <v>1</v>
      </c>
      <c r="T502" s="15">
        <v>1</v>
      </c>
      <c r="U502" s="15">
        <v>1</v>
      </c>
      <c r="V502" s="15">
        <v>1</v>
      </c>
    </row>
    <row r="503" spans="1:22" x14ac:dyDescent="0.25">
      <c r="A503" s="10">
        <v>107155</v>
      </c>
      <c r="B503" s="68" t="s">
        <v>632</v>
      </c>
      <c r="C503" s="55">
        <v>1</v>
      </c>
      <c r="D503" s="55">
        <v>1</v>
      </c>
      <c r="E503" s="55">
        <v>1</v>
      </c>
      <c r="F503" s="55">
        <v>1</v>
      </c>
      <c r="G503" s="55">
        <v>1</v>
      </c>
      <c r="H503" s="55">
        <v>1</v>
      </c>
      <c r="I503" s="55">
        <v>1</v>
      </c>
      <c r="J503" s="55">
        <v>1</v>
      </c>
      <c r="K503" s="22">
        <v>1</v>
      </c>
      <c r="L503" s="22">
        <v>1</v>
      </c>
      <c r="M503" s="15">
        <v>1</v>
      </c>
      <c r="N503" s="15">
        <v>1</v>
      </c>
      <c r="O503" s="15">
        <v>1</v>
      </c>
      <c r="P503" s="57">
        <v>1</v>
      </c>
      <c r="Q503" s="65">
        <v>1</v>
      </c>
      <c r="R503" s="55">
        <v>1</v>
      </c>
      <c r="S503" s="15">
        <v>1</v>
      </c>
      <c r="T503" s="15">
        <v>1</v>
      </c>
      <c r="U503" s="15">
        <v>1</v>
      </c>
      <c r="V503" s="15">
        <v>1</v>
      </c>
    </row>
    <row r="504" spans="1:22" x14ac:dyDescent="0.25">
      <c r="A504" s="10">
        <v>107156</v>
      </c>
      <c r="B504" s="68" t="s">
        <v>633</v>
      </c>
      <c r="C504" s="55">
        <v>1</v>
      </c>
      <c r="D504" s="55">
        <v>1</v>
      </c>
      <c r="E504" s="55">
        <v>1</v>
      </c>
      <c r="F504" s="55">
        <v>1</v>
      </c>
      <c r="G504" s="55">
        <v>1</v>
      </c>
      <c r="H504" s="55">
        <v>1</v>
      </c>
      <c r="I504" s="55">
        <v>1</v>
      </c>
      <c r="J504" s="55">
        <v>1</v>
      </c>
      <c r="K504" s="22">
        <v>1</v>
      </c>
      <c r="L504" s="22">
        <v>1</v>
      </c>
      <c r="M504" s="15">
        <v>1</v>
      </c>
      <c r="N504" s="15">
        <v>1</v>
      </c>
      <c r="O504" s="15">
        <v>1</v>
      </c>
      <c r="P504" s="57">
        <v>1</v>
      </c>
      <c r="Q504" s="65">
        <v>1</v>
      </c>
      <c r="R504" s="55">
        <v>1</v>
      </c>
      <c r="S504" s="15">
        <v>1</v>
      </c>
      <c r="T504" s="15">
        <v>1</v>
      </c>
      <c r="U504" s="15">
        <v>1</v>
      </c>
      <c r="V504" s="15">
        <v>1</v>
      </c>
    </row>
    <row r="505" spans="1:22" x14ac:dyDescent="0.25">
      <c r="A505" s="10">
        <v>107158</v>
      </c>
      <c r="B505" s="68" t="s">
        <v>634</v>
      </c>
      <c r="C505" s="55">
        <v>1</v>
      </c>
      <c r="D505" s="55">
        <v>1</v>
      </c>
      <c r="E505" s="55">
        <v>1</v>
      </c>
      <c r="F505" s="55">
        <v>1</v>
      </c>
      <c r="G505" s="55">
        <v>1</v>
      </c>
      <c r="H505" s="55">
        <v>1</v>
      </c>
      <c r="I505" s="55">
        <v>1</v>
      </c>
      <c r="J505" s="55">
        <v>1</v>
      </c>
      <c r="K505" s="22">
        <v>1</v>
      </c>
      <c r="L505" s="22">
        <v>1</v>
      </c>
      <c r="M505" s="15">
        <v>1</v>
      </c>
      <c r="N505" s="15">
        <v>1</v>
      </c>
      <c r="O505" s="15">
        <v>1</v>
      </c>
      <c r="P505" s="57">
        <v>1</v>
      </c>
      <c r="Q505" s="65">
        <v>1</v>
      </c>
      <c r="R505" s="55">
        <v>1</v>
      </c>
      <c r="S505" s="15">
        <v>1</v>
      </c>
      <c r="T505" s="15">
        <v>1</v>
      </c>
      <c r="U505" s="15">
        <v>1</v>
      </c>
      <c r="V505" s="15">
        <v>1</v>
      </c>
    </row>
    <row r="506" spans="1:22" x14ac:dyDescent="0.25">
      <c r="A506" s="10">
        <v>108142</v>
      </c>
      <c r="B506" s="68" t="s">
        <v>635</v>
      </c>
      <c r="C506" s="55">
        <v>1.0069999999999999</v>
      </c>
      <c r="D506" s="55">
        <v>1.0069999999999999</v>
      </c>
      <c r="E506" s="55">
        <v>1.0069999999999999</v>
      </c>
      <c r="F506" s="55">
        <v>1.0069999999999999</v>
      </c>
      <c r="G506" s="55">
        <v>1.0069999999999999</v>
      </c>
      <c r="H506" s="55">
        <v>1.0069999999999999</v>
      </c>
      <c r="I506" s="55">
        <v>1.002</v>
      </c>
      <c r="J506" s="55">
        <v>1.014</v>
      </c>
      <c r="K506" s="22">
        <v>1.014</v>
      </c>
      <c r="L506" s="22">
        <v>1.0129999999999999</v>
      </c>
      <c r="M506" s="15">
        <v>1.0109999999999999</v>
      </c>
      <c r="N506" s="15">
        <v>1.0109999999999999</v>
      </c>
      <c r="O506" s="15">
        <v>1.0109999999999999</v>
      </c>
      <c r="P506" s="57">
        <v>1.0089999999999999</v>
      </c>
      <c r="Q506" s="65">
        <v>1.01</v>
      </c>
      <c r="R506" s="55">
        <v>1.0089999999999999</v>
      </c>
      <c r="S506" s="15">
        <v>1.006</v>
      </c>
      <c r="T506" s="15">
        <v>1.006</v>
      </c>
      <c r="U506" s="15">
        <v>1.002</v>
      </c>
      <c r="V506" s="15">
        <v>1.002</v>
      </c>
    </row>
    <row r="507" spans="1:22" x14ac:dyDescent="0.25">
      <c r="A507" s="10">
        <v>108143</v>
      </c>
      <c r="B507" s="68" t="s">
        <v>636</v>
      </c>
      <c r="C507" s="55">
        <v>1.0069999999999999</v>
      </c>
      <c r="D507" s="55">
        <v>1.0069999999999999</v>
      </c>
      <c r="E507" s="55">
        <v>1.0069999999999999</v>
      </c>
      <c r="F507" s="55">
        <v>1.0069999999999999</v>
      </c>
      <c r="G507" s="55">
        <v>1.0069999999999999</v>
      </c>
      <c r="H507" s="55">
        <v>1.0069999999999999</v>
      </c>
      <c r="I507" s="55">
        <v>1.002</v>
      </c>
      <c r="J507" s="55">
        <v>1.014</v>
      </c>
      <c r="K507" s="22">
        <v>1.014</v>
      </c>
      <c r="L507" s="22">
        <v>1.0129999999999999</v>
      </c>
      <c r="M507" s="15">
        <v>1.0109999999999999</v>
      </c>
      <c r="N507" s="15">
        <v>1.0109999999999999</v>
      </c>
      <c r="O507" s="15">
        <v>1.0109999999999999</v>
      </c>
      <c r="P507" s="57">
        <v>1.0089999999999999</v>
      </c>
      <c r="Q507" s="65">
        <v>1.01</v>
      </c>
      <c r="R507" s="55">
        <v>1.0089999999999999</v>
      </c>
      <c r="S507" s="15">
        <v>1.006</v>
      </c>
      <c r="T507" s="15">
        <v>1.006</v>
      </c>
      <c r="U507" s="15">
        <v>1.002</v>
      </c>
      <c r="V507" s="15">
        <v>1.002</v>
      </c>
    </row>
    <row r="508" spans="1:22" x14ac:dyDescent="0.25">
      <c r="A508" s="10">
        <v>108144</v>
      </c>
      <c r="B508" s="68" t="s">
        <v>637</v>
      </c>
      <c r="C508" s="55">
        <v>1.0069999999999999</v>
      </c>
      <c r="D508" s="55">
        <v>1.0069999999999999</v>
      </c>
      <c r="E508" s="55">
        <v>1.0069999999999999</v>
      </c>
      <c r="F508" s="55">
        <v>1.0069999999999999</v>
      </c>
      <c r="G508" s="55">
        <v>1.0069999999999999</v>
      </c>
      <c r="H508" s="55">
        <v>1.0069999999999999</v>
      </c>
      <c r="I508" s="55">
        <v>1.002</v>
      </c>
      <c r="J508" s="55">
        <v>1.014</v>
      </c>
      <c r="K508" s="22">
        <v>1.014</v>
      </c>
      <c r="L508" s="22">
        <v>1.0129999999999999</v>
      </c>
      <c r="M508" s="15">
        <v>1.0109999999999999</v>
      </c>
      <c r="N508" s="15">
        <v>1.0109999999999999</v>
      </c>
      <c r="O508" s="15">
        <v>1.0109999999999999</v>
      </c>
      <c r="P508" s="57">
        <v>1.0089999999999999</v>
      </c>
      <c r="Q508" s="65">
        <v>1.01</v>
      </c>
      <c r="R508" s="55">
        <v>1.0089999999999999</v>
      </c>
      <c r="S508" s="15">
        <v>1.006</v>
      </c>
      <c r="T508" s="15">
        <v>1.006</v>
      </c>
      <c r="U508" s="15">
        <v>1.002</v>
      </c>
      <c r="V508" s="15">
        <v>1.002</v>
      </c>
    </row>
    <row r="509" spans="1:22" x14ac:dyDescent="0.25">
      <c r="A509" s="10">
        <v>108147</v>
      </c>
      <c r="B509" s="68" t="s">
        <v>638</v>
      </c>
      <c r="C509" s="55">
        <v>1.0069999999999999</v>
      </c>
      <c r="D509" s="55">
        <v>1.0069999999999999</v>
      </c>
      <c r="E509" s="55">
        <v>1.0069999999999999</v>
      </c>
      <c r="F509" s="55">
        <v>1.0069999999999999</v>
      </c>
      <c r="G509" s="55">
        <v>1.0069999999999999</v>
      </c>
      <c r="H509" s="55">
        <v>1.0069999999999999</v>
      </c>
      <c r="I509" s="55">
        <v>1.002</v>
      </c>
      <c r="J509" s="55">
        <v>1.014</v>
      </c>
      <c r="K509" s="22">
        <v>1.014</v>
      </c>
      <c r="L509" s="22">
        <v>1.0129999999999999</v>
      </c>
      <c r="M509" s="15">
        <v>1.0109999999999999</v>
      </c>
      <c r="N509" s="15">
        <v>1.0109999999999999</v>
      </c>
      <c r="O509" s="15">
        <v>1.0109999999999999</v>
      </c>
      <c r="P509" s="57">
        <v>1.0089999999999999</v>
      </c>
      <c r="Q509" s="65">
        <v>1.01</v>
      </c>
      <c r="R509" s="55">
        <v>1.0089999999999999</v>
      </c>
      <c r="S509" s="15">
        <v>1.006</v>
      </c>
      <c r="T509" s="15">
        <v>1.006</v>
      </c>
      <c r="U509" s="15">
        <v>1.002</v>
      </c>
      <c r="V509" s="15">
        <v>1.002</v>
      </c>
    </row>
    <row r="510" spans="1:22" x14ac:dyDescent="0.25">
      <c r="A510" s="10">
        <v>109002</v>
      </c>
      <c r="B510" s="68" t="s">
        <v>996</v>
      </c>
      <c r="C510" s="55">
        <v>1.1040000000000001</v>
      </c>
      <c r="D510" s="55">
        <v>1.1040000000000001</v>
      </c>
      <c r="E510" s="55">
        <v>1.1040000000000001</v>
      </c>
      <c r="F510" s="55">
        <v>1.1040000000000001</v>
      </c>
      <c r="G510" s="55">
        <v>1.1040000000000001</v>
      </c>
      <c r="H510" s="55">
        <v>1.1040000000000001</v>
      </c>
      <c r="I510" s="55">
        <v>1.0920000000000001</v>
      </c>
      <c r="J510" s="55">
        <v>1.089</v>
      </c>
      <c r="K510" s="22">
        <v>1.091</v>
      </c>
      <c r="L510" s="22">
        <v>1.0920000000000001</v>
      </c>
      <c r="M510" s="15">
        <v>1.095</v>
      </c>
      <c r="N510" s="15">
        <v>1.0940000000000001</v>
      </c>
      <c r="O510" s="15">
        <v>1.095</v>
      </c>
      <c r="P510" s="57">
        <v>1.0920000000000001</v>
      </c>
      <c r="Q510" s="65">
        <v>1.089</v>
      </c>
      <c r="R510" s="55">
        <v>1.0920000000000001</v>
      </c>
      <c r="S510" s="15">
        <v>1.093</v>
      </c>
      <c r="T510" s="15">
        <v>1.0920000000000001</v>
      </c>
      <c r="U510" s="15">
        <v>1.0880000000000001</v>
      </c>
      <c r="V510" s="15">
        <v>1.0880000000000001</v>
      </c>
    </row>
    <row r="511" spans="1:22" x14ac:dyDescent="0.25">
      <c r="A511" s="10">
        <v>109003</v>
      </c>
      <c r="B511" s="68" t="s">
        <v>640</v>
      </c>
      <c r="C511" s="55">
        <v>1.1040000000000001</v>
      </c>
      <c r="D511" s="55">
        <v>1.1040000000000001</v>
      </c>
      <c r="E511" s="55">
        <v>1.1040000000000001</v>
      </c>
      <c r="F511" s="55">
        <v>1.1040000000000001</v>
      </c>
      <c r="G511" s="55">
        <v>1.1040000000000001</v>
      </c>
      <c r="H511" s="55">
        <v>1.1040000000000001</v>
      </c>
      <c r="I511" s="55">
        <v>1.0920000000000001</v>
      </c>
      <c r="J511" s="55">
        <v>1.089</v>
      </c>
      <c r="K511" s="22">
        <v>1.091</v>
      </c>
      <c r="L511" s="22">
        <v>1.0920000000000001</v>
      </c>
      <c r="M511" s="15">
        <v>1.095</v>
      </c>
      <c r="N511" s="15">
        <v>1.0940000000000001</v>
      </c>
      <c r="O511" s="15">
        <v>1.095</v>
      </c>
      <c r="P511" s="57">
        <v>1.0920000000000001</v>
      </c>
      <c r="Q511" s="65">
        <v>1.089</v>
      </c>
      <c r="R511" s="55">
        <v>1.0920000000000001</v>
      </c>
      <c r="S511" s="15">
        <v>1.093</v>
      </c>
      <c r="T511" s="15">
        <v>1.0920000000000001</v>
      </c>
      <c r="U511" s="15">
        <v>1.0880000000000001</v>
      </c>
      <c r="V511" s="15">
        <v>1.0880000000000001</v>
      </c>
    </row>
    <row r="512" spans="1:22" x14ac:dyDescent="0.25">
      <c r="A512" s="10">
        <v>110014</v>
      </c>
      <c r="B512" s="68" t="s">
        <v>641</v>
      </c>
      <c r="C512" s="55">
        <v>1.1040000000000001</v>
      </c>
      <c r="D512" s="55">
        <v>1.1040000000000001</v>
      </c>
      <c r="E512" s="55">
        <v>1.1040000000000001</v>
      </c>
      <c r="F512" s="55">
        <v>1.1040000000000001</v>
      </c>
      <c r="G512" s="55">
        <v>1.1040000000000001</v>
      </c>
      <c r="H512" s="55">
        <v>1.1040000000000001</v>
      </c>
      <c r="I512" s="55">
        <v>1.0920000000000001</v>
      </c>
      <c r="J512" s="55">
        <v>1.089</v>
      </c>
      <c r="K512" s="22">
        <v>1.091</v>
      </c>
      <c r="L512" s="22">
        <v>1.0920000000000001</v>
      </c>
      <c r="M512" s="15">
        <v>1.095</v>
      </c>
      <c r="N512" s="15">
        <v>1.0940000000000001</v>
      </c>
      <c r="O512" s="15">
        <v>1.095</v>
      </c>
      <c r="P512" s="57">
        <v>1.0920000000000001</v>
      </c>
      <c r="Q512" s="65">
        <v>1.089</v>
      </c>
      <c r="R512" s="55">
        <v>1.0920000000000001</v>
      </c>
      <c r="S512" s="15">
        <v>1.093</v>
      </c>
      <c r="T512" s="15">
        <v>1.0920000000000001</v>
      </c>
      <c r="U512" s="15">
        <v>1.0880000000000001</v>
      </c>
      <c r="V512" s="15">
        <v>1.0880000000000001</v>
      </c>
    </row>
    <row r="513" spans="1:22" x14ac:dyDescent="0.25">
      <c r="A513" s="10">
        <v>110029</v>
      </c>
      <c r="B513" s="68" t="s">
        <v>642</v>
      </c>
      <c r="C513" s="55">
        <v>1.1040000000000001</v>
      </c>
      <c r="D513" s="55">
        <v>1.1040000000000001</v>
      </c>
      <c r="E513" s="55">
        <v>1.1040000000000001</v>
      </c>
      <c r="F513" s="55">
        <v>1.1040000000000001</v>
      </c>
      <c r="G513" s="55">
        <v>1.1040000000000001</v>
      </c>
      <c r="H513" s="55">
        <v>1.1040000000000001</v>
      </c>
      <c r="I513" s="55">
        <v>1.0920000000000001</v>
      </c>
      <c r="J513" s="55">
        <v>1.089</v>
      </c>
      <c r="K513" s="22">
        <v>1.091</v>
      </c>
      <c r="L513" s="22">
        <v>1.0920000000000001</v>
      </c>
      <c r="M513" s="15">
        <v>1.095</v>
      </c>
      <c r="N513" s="15">
        <v>1.0940000000000001</v>
      </c>
      <c r="O513" s="15">
        <v>1.095</v>
      </c>
      <c r="P513" s="57">
        <v>1.0920000000000001</v>
      </c>
      <c r="Q513" s="65">
        <v>1.089</v>
      </c>
      <c r="R513" s="55">
        <v>1.0920000000000001</v>
      </c>
      <c r="S513" s="15">
        <v>1.093</v>
      </c>
      <c r="T513" s="15">
        <v>1.0920000000000001</v>
      </c>
      <c r="U513" s="15">
        <v>1.0880000000000001</v>
      </c>
      <c r="V513" s="15">
        <v>1.0880000000000001</v>
      </c>
    </row>
    <row r="514" spans="1:22" x14ac:dyDescent="0.25">
      <c r="A514" s="10">
        <v>110030</v>
      </c>
      <c r="B514" s="68" t="s">
        <v>643</v>
      </c>
      <c r="C514" s="55">
        <v>1.1040000000000001</v>
      </c>
      <c r="D514" s="55">
        <v>1.1040000000000001</v>
      </c>
      <c r="E514" s="55">
        <v>1.1040000000000001</v>
      </c>
      <c r="F514" s="55">
        <v>1.1040000000000001</v>
      </c>
      <c r="G514" s="55">
        <v>1.1040000000000001</v>
      </c>
      <c r="H514" s="55">
        <v>1.1040000000000001</v>
      </c>
      <c r="I514" s="55">
        <v>1.0920000000000001</v>
      </c>
      <c r="J514" s="55">
        <v>1.089</v>
      </c>
      <c r="K514" s="22">
        <v>1.091</v>
      </c>
      <c r="L514" s="22">
        <v>1.0920000000000001</v>
      </c>
      <c r="M514" s="15">
        <v>1.095</v>
      </c>
      <c r="N514" s="15">
        <v>1.0940000000000001</v>
      </c>
      <c r="O514" s="15">
        <v>1.095</v>
      </c>
      <c r="P514" s="57">
        <v>1.0920000000000001</v>
      </c>
      <c r="Q514" s="65">
        <v>1.089</v>
      </c>
      <c r="R514" s="55">
        <v>1.0920000000000001</v>
      </c>
      <c r="S514" s="15">
        <v>1.093</v>
      </c>
      <c r="T514" s="15">
        <v>1.0920000000000001</v>
      </c>
      <c r="U514" s="15">
        <v>1.0880000000000001</v>
      </c>
      <c r="V514" s="15">
        <v>1.0880000000000001</v>
      </c>
    </row>
    <row r="515" spans="1:22" x14ac:dyDescent="0.25">
      <c r="A515" s="10">
        <v>110031</v>
      </c>
      <c r="B515" s="68" t="s">
        <v>644</v>
      </c>
      <c r="C515" s="55">
        <v>1.1040000000000001</v>
      </c>
      <c r="D515" s="55">
        <v>1.1040000000000001</v>
      </c>
      <c r="E515" s="55">
        <v>1.1040000000000001</v>
      </c>
      <c r="F515" s="55">
        <v>1.1040000000000001</v>
      </c>
      <c r="G515" s="55">
        <v>1.1040000000000001</v>
      </c>
      <c r="H515" s="55">
        <v>1.1040000000000001</v>
      </c>
      <c r="I515" s="55">
        <v>1.0920000000000001</v>
      </c>
      <c r="J515" s="55">
        <v>1.089</v>
      </c>
      <c r="K515" s="22">
        <v>1.091</v>
      </c>
      <c r="L515" s="22">
        <v>1.0920000000000001</v>
      </c>
      <c r="M515" s="15">
        <v>1.095</v>
      </c>
      <c r="N515" s="15">
        <v>1.0940000000000001</v>
      </c>
      <c r="O515" s="15">
        <v>1.095</v>
      </c>
      <c r="P515" s="57">
        <v>1.0920000000000001</v>
      </c>
      <c r="Q515" s="65">
        <v>1.089</v>
      </c>
      <c r="R515" s="55">
        <v>1.0920000000000001</v>
      </c>
      <c r="S515" s="15">
        <v>1.093</v>
      </c>
      <c r="T515" s="15">
        <v>1.0920000000000001</v>
      </c>
      <c r="U515" s="15">
        <v>1.0880000000000001</v>
      </c>
      <c r="V515" s="15">
        <v>1.0880000000000001</v>
      </c>
    </row>
    <row r="516" spans="1:22" x14ac:dyDescent="0.25">
      <c r="A516" s="10">
        <v>111086</v>
      </c>
      <c r="B516" s="68" t="s">
        <v>645</v>
      </c>
      <c r="C516" s="55">
        <v>1</v>
      </c>
      <c r="D516" s="55">
        <v>1</v>
      </c>
      <c r="E516" s="55">
        <v>1</v>
      </c>
      <c r="F516" s="55">
        <v>1</v>
      </c>
      <c r="G516" s="55">
        <v>1</v>
      </c>
      <c r="H516" s="55">
        <v>1</v>
      </c>
      <c r="I516" s="55">
        <v>1</v>
      </c>
      <c r="J516" s="55">
        <v>1</v>
      </c>
      <c r="K516" s="22">
        <v>1</v>
      </c>
      <c r="L516" s="22">
        <v>1</v>
      </c>
      <c r="M516" s="15">
        <v>1</v>
      </c>
      <c r="N516" s="15">
        <v>1</v>
      </c>
      <c r="O516" s="15">
        <v>1</v>
      </c>
      <c r="P516" s="57">
        <v>1</v>
      </c>
      <c r="Q516" s="65">
        <v>1</v>
      </c>
      <c r="R516" s="55">
        <v>1</v>
      </c>
      <c r="S516" s="15">
        <v>1</v>
      </c>
      <c r="T516" s="15">
        <v>1</v>
      </c>
      <c r="U516" s="15">
        <v>1</v>
      </c>
      <c r="V516" s="15">
        <v>1</v>
      </c>
    </row>
    <row r="517" spans="1:22" x14ac:dyDescent="0.25">
      <c r="A517" s="10">
        <v>111087</v>
      </c>
      <c r="B517" s="68" t="s">
        <v>646</v>
      </c>
      <c r="C517" s="55">
        <v>1</v>
      </c>
      <c r="D517" s="55">
        <v>1</v>
      </c>
      <c r="E517" s="55">
        <v>1</v>
      </c>
      <c r="F517" s="55">
        <v>1</v>
      </c>
      <c r="G517" s="55">
        <v>1</v>
      </c>
      <c r="H517" s="55">
        <v>1</v>
      </c>
      <c r="I517" s="55">
        <v>1</v>
      </c>
      <c r="J517" s="55">
        <v>1</v>
      </c>
      <c r="K517" s="22">
        <v>1</v>
      </c>
      <c r="L517" s="22">
        <v>1</v>
      </c>
      <c r="M517" s="15">
        <v>1</v>
      </c>
      <c r="N517" s="15">
        <v>1</v>
      </c>
      <c r="O517" s="15">
        <v>1</v>
      </c>
      <c r="P517" s="57">
        <v>1</v>
      </c>
      <c r="Q517" s="65">
        <v>1</v>
      </c>
      <c r="R517" s="55">
        <v>1</v>
      </c>
      <c r="S517" s="15">
        <v>1</v>
      </c>
      <c r="T517" s="15">
        <v>1</v>
      </c>
      <c r="U517" s="15">
        <v>1</v>
      </c>
      <c r="V517" s="15">
        <v>1</v>
      </c>
    </row>
    <row r="518" spans="1:22" x14ac:dyDescent="0.25">
      <c r="A518" s="10">
        <v>112099</v>
      </c>
      <c r="B518" s="68" t="s">
        <v>647</v>
      </c>
      <c r="C518" s="55">
        <v>1.034</v>
      </c>
      <c r="D518" s="55">
        <v>1.034</v>
      </c>
      <c r="E518" s="55">
        <v>1.034</v>
      </c>
      <c r="F518" s="55">
        <v>1.034</v>
      </c>
      <c r="G518" s="55">
        <v>1.034</v>
      </c>
      <c r="H518" s="55">
        <v>1.034</v>
      </c>
      <c r="I518" s="55">
        <v>1.0289999999999999</v>
      </c>
      <c r="J518" s="55">
        <v>1.026</v>
      </c>
      <c r="K518" s="22">
        <v>1.0269999999999999</v>
      </c>
      <c r="L518" s="22">
        <v>1.026</v>
      </c>
      <c r="M518" s="15">
        <v>1.03</v>
      </c>
      <c r="N518" s="15">
        <v>1.0289999999999999</v>
      </c>
      <c r="O518" s="15">
        <v>1.03</v>
      </c>
      <c r="P518" s="57">
        <v>1.03</v>
      </c>
      <c r="Q518" s="65">
        <v>1.0289999999999999</v>
      </c>
      <c r="R518" s="55">
        <v>1.028</v>
      </c>
      <c r="S518" s="15">
        <v>1.032</v>
      </c>
      <c r="T518" s="15">
        <v>1.0309999999999999</v>
      </c>
      <c r="U518" s="15">
        <v>1.032</v>
      </c>
      <c r="V518" s="15">
        <v>1.0309999999999999</v>
      </c>
    </row>
    <row r="519" spans="1:22" x14ac:dyDescent="0.25">
      <c r="A519" s="10">
        <v>112101</v>
      </c>
      <c r="B519" s="68" t="s">
        <v>648</v>
      </c>
      <c r="C519" s="55">
        <v>1.034</v>
      </c>
      <c r="D519" s="55">
        <v>1.034</v>
      </c>
      <c r="E519" s="55">
        <v>1.034</v>
      </c>
      <c r="F519" s="55">
        <v>1.034</v>
      </c>
      <c r="G519" s="55">
        <v>1.034</v>
      </c>
      <c r="H519" s="55">
        <v>1.034</v>
      </c>
      <c r="I519" s="55">
        <v>1.0289999999999999</v>
      </c>
      <c r="J519" s="55">
        <v>1.026</v>
      </c>
      <c r="K519" s="22">
        <v>1.0269999999999999</v>
      </c>
      <c r="L519" s="22">
        <v>1.026</v>
      </c>
      <c r="M519" s="15">
        <v>1.03</v>
      </c>
      <c r="N519" s="15">
        <v>1.0289999999999999</v>
      </c>
      <c r="O519" s="15">
        <v>1.03</v>
      </c>
      <c r="P519" s="57">
        <v>1.03</v>
      </c>
      <c r="Q519" s="65">
        <v>1.0289999999999999</v>
      </c>
      <c r="R519" s="55">
        <v>1.028</v>
      </c>
      <c r="S519" s="15">
        <v>1.032</v>
      </c>
      <c r="T519" s="15">
        <v>1.0309999999999999</v>
      </c>
      <c r="U519" s="15">
        <v>1.032</v>
      </c>
      <c r="V519" s="15">
        <v>1.0309999999999999</v>
      </c>
    </row>
    <row r="520" spans="1:22" x14ac:dyDescent="0.25">
      <c r="A520" s="10">
        <v>112102</v>
      </c>
      <c r="B520" s="68" t="s">
        <v>649</v>
      </c>
      <c r="C520" s="55">
        <v>1.034</v>
      </c>
      <c r="D520" s="55">
        <v>1.034</v>
      </c>
      <c r="E520" s="55">
        <v>1.034</v>
      </c>
      <c r="F520" s="55">
        <v>1.034</v>
      </c>
      <c r="G520" s="55">
        <v>1.034</v>
      </c>
      <c r="H520" s="55">
        <v>1.034</v>
      </c>
      <c r="I520" s="55">
        <v>1.0289999999999999</v>
      </c>
      <c r="J520" s="55">
        <v>1.026</v>
      </c>
      <c r="K520" s="22">
        <v>1.0269999999999999</v>
      </c>
      <c r="L520" s="22">
        <v>1.026</v>
      </c>
      <c r="M520" s="15">
        <v>1.03</v>
      </c>
      <c r="N520" s="15">
        <v>1.0289999999999999</v>
      </c>
      <c r="O520" s="15">
        <v>1.03</v>
      </c>
      <c r="P520" s="57">
        <v>1.03</v>
      </c>
      <c r="Q520" s="65">
        <v>1.0289999999999999</v>
      </c>
      <c r="R520" s="55">
        <v>1.028</v>
      </c>
      <c r="S520" s="15">
        <v>1.032</v>
      </c>
      <c r="T520" s="15">
        <v>1.0309999999999999</v>
      </c>
      <c r="U520" s="15">
        <v>1.032</v>
      </c>
      <c r="V520" s="15">
        <v>1.0309999999999999</v>
      </c>
    </row>
    <row r="521" spans="1:22" x14ac:dyDescent="0.25">
      <c r="A521" s="10">
        <v>112103</v>
      </c>
      <c r="B521" s="68" t="s">
        <v>650</v>
      </c>
      <c r="C521" s="55">
        <v>1.034</v>
      </c>
      <c r="D521" s="55">
        <v>1.034</v>
      </c>
      <c r="E521" s="55">
        <v>1.034</v>
      </c>
      <c r="F521" s="55">
        <v>1.034</v>
      </c>
      <c r="G521" s="55">
        <v>1.034</v>
      </c>
      <c r="H521" s="55">
        <v>1.034</v>
      </c>
      <c r="I521" s="55">
        <v>1.0289999999999999</v>
      </c>
      <c r="J521" s="55">
        <v>1.026</v>
      </c>
      <c r="K521" s="22">
        <v>1.0269999999999999</v>
      </c>
      <c r="L521" s="22">
        <v>1.026</v>
      </c>
      <c r="M521" s="15">
        <v>1.03</v>
      </c>
      <c r="N521" s="15">
        <v>1.0289999999999999</v>
      </c>
      <c r="O521" s="15">
        <v>1.03</v>
      </c>
      <c r="P521" s="57">
        <v>1.03</v>
      </c>
      <c r="Q521" s="65">
        <v>1.0289999999999999</v>
      </c>
      <c r="R521" s="55">
        <v>1.028</v>
      </c>
      <c r="S521" s="15">
        <v>1.032</v>
      </c>
      <c r="T521" s="15">
        <v>1.0309999999999999</v>
      </c>
      <c r="U521" s="15">
        <v>1.032</v>
      </c>
      <c r="V521" s="15">
        <v>1.0309999999999999</v>
      </c>
    </row>
    <row r="522" spans="1:22" x14ac:dyDescent="0.25">
      <c r="A522" s="10">
        <v>113001</v>
      </c>
      <c r="B522" s="68" t="s">
        <v>651</v>
      </c>
      <c r="C522" s="55">
        <v>1</v>
      </c>
      <c r="D522" s="55">
        <v>1</v>
      </c>
      <c r="E522" s="55">
        <v>1</v>
      </c>
      <c r="F522" s="55">
        <v>1</v>
      </c>
      <c r="G522" s="55">
        <v>1</v>
      </c>
      <c r="H522" s="55">
        <v>1</v>
      </c>
      <c r="I522" s="55">
        <v>1</v>
      </c>
      <c r="J522" s="55">
        <v>1</v>
      </c>
      <c r="K522" s="22">
        <v>1</v>
      </c>
      <c r="L522" s="22">
        <v>1</v>
      </c>
      <c r="M522" s="15">
        <v>1</v>
      </c>
      <c r="N522" s="15">
        <v>1</v>
      </c>
      <c r="O522" s="15">
        <v>1</v>
      </c>
      <c r="P522" s="57">
        <v>1</v>
      </c>
      <c r="Q522" s="65">
        <v>1</v>
      </c>
      <c r="R522" s="55">
        <v>1</v>
      </c>
      <c r="S522" s="15">
        <v>1</v>
      </c>
      <c r="T522" s="15">
        <v>1</v>
      </c>
      <c r="U522" s="15">
        <v>1</v>
      </c>
      <c r="V522" s="15">
        <v>1</v>
      </c>
    </row>
    <row r="523" spans="1:22" x14ac:dyDescent="0.25">
      <c r="A523" s="10">
        <v>114112</v>
      </c>
      <c r="B523" s="68" t="s">
        <v>652</v>
      </c>
      <c r="C523" s="55">
        <v>1</v>
      </c>
      <c r="D523" s="55">
        <v>1</v>
      </c>
      <c r="E523" s="55">
        <v>1</v>
      </c>
      <c r="F523" s="55">
        <v>1</v>
      </c>
      <c r="G523" s="55">
        <v>1</v>
      </c>
      <c r="H523" s="55">
        <v>1</v>
      </c>
      <c r="I523" s="55">
        <v>1</v>
      </c>
      <c r="J523" s="55">
        <v>1</v>
      </c>
      <c r="K523" s="22">
        <v>1</v>
      </c>
      <c r="L523" s="22">
        <v>1</v>
      </c>
      <c r="M523" s="15">
        <v>1</v>
      </c>
      <c r="N523" s="15">
        <v>1</v>
      </c>
      <c r="O523" s="15">
        <v>1</v>
      </c>
      <c r="P523" s="58">
        <v>1</v>
      </c>
      <c r="Q523" s="65">
        <v>1</v>
      </c>
      <c r="R523" s="55">
        <v>1</v>
      </c>
      <c r="S523" s="15">
        <v>1</v>
      </c>
      <c r="T523" s="15">
        <v>1</v>
      </c>
      <c r="U523" s="15">
        <v>1</v>
      </c>
      <c r="V523" s="15">
        <v>1</v>
      </c>
    </row>
    <row r="524" spans="1:22" x14ac:dyDescent="0.25">
      <c r="A524" s="10">
        <v>114113</v>
      </c>
      <c r="B524" s="68" t="s">
        <v>653</v>
      </c>
      <c r="C524" s="55">
        <v>1</v>
      </c>
      <c r="D524" s="55">
        <v>1</v>
      </c>
      <c r="E524" s="55">
        <v>1</v>
      </c>
      <c r="F524" s="55">
        <v>1</v>
      </c>
      <c r="G524" s="55">
        <v>1</v>
      </c>
      <c r="H524" s="55">
        <v>1</v>
      </c>
      <c r="I524" s="55">
        <v>1</v>
      </c>
      <c r="J524" s="55">
        <v>1</v>
      </c>
      <c r="K524" s="22">
        <v>1</v>
      </c>
      <c r="L524" s="22">
        <v>1</v>
      </c>
      <c r="M524" s="15">
        <v>1</v>
      </c>
      <c r="N524" s="15">
        <v>1</v>
      </c>
      <c r="O524" s="15">
        <v>1</v>
      </c>
      <c r="P524" s="59">
        <v>1</v>
      </c>
      <c r="Q524" s="62">
        <v>1</v>
      </c>
      <c r="R524" s="55">
        <v>1</v>
      </c>
      <c r="S524" s="15">
        <v>1</v>
      </c>
      <c r="T524" s="15">
        <v>1</v>
      </c>
      <c r="U524" s="15">
        <v>1</v>
      </c>
      <c r="V524" s="15">
        <v>1</v>
      </c>
    </row>
    <row r="525" spans="1:22" x14ac:dyDescent="0.25">
      <c r="A525" s="10">
        <v>114114</v>
      </c>
      <c r="B525" s="68" t="s">
        <v>654</v>
      </c>
      <c r="C525" s="55">
        <v>1</v>
      </c>
      <c r="D525" s="55">
        <v>1</v>
      </c>
      <c r="E525" s="55">
        <v>1</v>
      </c>
      <c r="F525" s="55">
        <v>1</v>
      </c>
      <c r="G525" s="55">
        <v>1</v>
      </c>
      <c r="H525" s="55">
        <v>1</v>
      </c>
      <c r="I525" s="55">
        <v>1</v>
      </c>
      <c r="J525" s="55">
        <v>1</v>
      </c>
      <c r="K525" s="22">
        <v>1</v>
      </c>
      <c r="L525" s="22">
        <v>1</v>
      </c>
      <c r="M525" s="15">
        <v>1</v>
      </c>
      <c r="N525" s="15">
        <v>1</v>
      </c>
      <c r="O525" s="15">
        <v>1</v>
      </c>
      <c r="P525" s="58">
        <v>1</v>
      </c>
      <c r="Q525" s="66">
        <v>1</v>
      </c>
      <c r="R525" s="55">
        <v>1</v>
      </c>
      <c r="S525" s="15">
        <v>1</v>
      </c>
      <c r="T525" s="15">
        <v>1</v>
      </c>
      <c r="U525" s="15">
        <v>1</v>
      </c>
      <c r="V525" s="15">
        <v>1</v>
      </c>
    </row>
    <row r="526" spans="1:22" x14ac:dyDescent="0.25">
      <c r="A526" s="10">
        <v>114115</v>
      </c>
      <c r="B526" s="68" t="s">
        <v>655</v>
      </c>
      <c r="C526" s="55">
        <v>1</v>
      </c>
      <c r="D526" s="55">
        <v>1</v>
      </c>
      <c r="E526" s="55">
        <v>1</v>
      </c>
      <c r="F526" s="55">
        <v>1</v>
      </c>
      <c r="G526" s="55">
        <v>1</v>
      </c>
      <c r="H526" s="55">
        <v>1</v>
      </c>
      <c r="I526" s="55">
        <v>1</v>
      </c>
      <c r="J526" s="55">
        <v>1</v>
      </c>
      <c r="K526" s="22">
        <v>1</v>
      </c>
      <c r="L526" s="22">
        <v>1</v>
      </c>
      <c r="M526" s="15">
        <v>1</v>
      </c>
      <c r="N526" s="15">
        <v>1</v>
      </c>
      <c r="O526" s="15">
        <v>1</v>
      </c>
      <c r="P526" s="60">
        <v>1</v>
      </c>
      <c r="Q526" s="66">
        <v>1</v>
      </c>
      <c r="R526" s="55">
        <v>1</v>
      </c>
      <c r="S526" s="15">
        <v>1</v>
      </c>
      <c r="T526" s="15">
        <v>1</v>
      </c>
      <c r="U526" s="15">
        <v>1</v>
      </c>
      <c r="V526" s="15">
        <v>1</v>
      </c>
    </row>
    <row r="527" spans="1:22" x14ac:dyDescent="0.25">
      <c r="A527" s="10">
        <v>114116</v>
      </c>
      <c r="B527" s="68" t="s">
        <v>656</v>
      </c>
      <c r="C527" s="55">
        <v>1</v>
      </c>
      <c r="D527" s="55">
        <v>1</v>
      </c>
      <c r="E527" s="55">
        <v>1</v>
      </c>
      <c r="F527" s="55">
        <v>1</v>
      </c>
      <c r="G527" s="55">
        <v>1</v>
      </c>
      <c r="H527" s="55">
        <v>1</v>
      </c>
      <c r="I527" s="55">
        <v>1</v>
      </c>
      <c r="J527" s="55">
        <v>1</v>
      </c>
      <c r="K527" s="22">
        <v>1</v>
      </c>
      <c r="L527" s="22">
        <v>1</v>
      </c>
      <c r="M527" s="15">
        <v>1</v>
      </c>
      <c r="N527" s="15">
        <v>1</v>
      </c>
      <c r="O527" s="15">
        <v>1</v>
      </c>
      <c r="P527" s="60">
        <v>1</v>
      </c>
      <c r="Q527" s="62">
        <v>1</v>
      </c>
      <c r="R527" s="55">
        <v>1</v>
      </c>
      <c r="S527" s="15">
        <v>1</v>
      </c>
      <c r="T527" s="15">
        <v>1</v>
      </c>
      <c r="U527" s="15">
        <v>1</v>
      </c>
      <c r="V527" s="15">
        <v>1</v>
      </c>
    </row>
    <row r="528" spans="1:22" x14ac:dyDescent="0.25">
      <c r="A528" s="10">
        <v>115115</v>
      </c>
      <c r="B528" s="68" t="s">
        <v>997</v>
      </c>
      <c r="C528" s="55">
        <v>1.1040000000000001</v>
      </c>
      <c r="D528" s="55">
        <v>1.1040000000000001</v>
      </c>
      <c r="E528" s="55">
        <v>1.1040000000000001</v>
      </c>
      <c r="F528" s="55">
        <v>1.1040000000000001</v>
      </c>
      <c r="G528" s="55">
        <v>1.1040000000000001</v>
      </c>
      <c r="H528" s="55">
        <v>1.1040000000000001</v>
      </c>
      <c r="I528" s="55">
        <v>1.0920000000000001</v>
      </c>
      <c r="J528" s="55">
        <v>1.089</v>
      </c>
      <c r="K528" s="22">
        <v>1.091</v>
      </c>
      <c r="L528" s="22">
        <v>1.0920000000000001</v>
      </c>
      <c r="M528" s="15">
        <v>1.095</v>
      </c>
      <c r="N528" s="15">
        <v>1.0940000000000001</v>
      </c>
      <c r="O528" s="15">
        <v>1.095</v>
      </c>
      <c r="P528" s="60">
        <v>1.0920000000000001</v>
      </c>
      <c r="Q528" s="62">
        <v>1.089</v>
      </c>
      <c r="R528" s="55">
        <v>1.0920000000000001</v>
      </c>
      <c r="S528" s="15">
        <v>1.093</v>
      </c>
      <c r="T528" s="15">
        <v>1.0920000000000001</v>
      </c>
      <c r="U528" s="15">
        <v>1.0880000000000001</v>
      </c>
      <c r="V528" s="15">
        <v>1.0880000000000001</v>
      </c>
    </row>
  </sheetData>
  <pageMargins left="0.7" right="0.7" top="0.75" bottom="0.7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08"/>
  <sheetViews>
    <sheetView workbookViewId="0">
      <selection activeCell="M37" sqref="M37"/>
    </sheetView>
  </sheetViews>
  <sheetFormatPr defaultRowHeight="12.75" x14ac:dyDescent="0.2"/>
  <cols>
    <col min="1" max="1" width="9.5703125" bestFit="1" customWidth="1"/>
    <col min="2" max="2" width="10.5703125" bestFit="1" customWidth="1"/>
    <col min="3" max="3" width="31.5703125" bestFit="1" customWidth="1"/>
    <col min="4" max="4" width="9" bestFit="1" customWidth="1"/>
    <col min="5" max="5" width="23.140625" bestFit="1" customWidth="1"/>
    <col min="6" max="13" width="10.5703125" bestFit="1" customWidth="1"/>
    <col min="15" max="16" width="9.7109375" bestFit="1" customWidth="1"/>
  </cols>
  <sheetData>
    <row r="1" spans="1:22" x14ac:dyDescent="0.2">
      <c r="A1" t="s">
        <v>1007</v>
      </c>
      <c r="B1" t="s">
        <v>985</v>
      </c>
      <c r="C1" t="s">
        <v>1008</v>
      </c>
      <c r="D1" t="s">
        <v>979</v>
      </c>
      <c r="E1" t="s">
        <v>1030</v>
      </c>
      <c r="F1" t="s">
        <v>1009</v>
      </c>
      <c r="G1" t="s">
        <v>1010</v>
      </c>
      <c r="H1" t="s">
        <v>1011</v>
      </c>
      <c r="I1" t="s">
        <v>1012</v>
      </c>
      <c r="J1" t="s">
        <v>1013</v>
      </c>
      <c r="K1" t="s">
        <v>1014</v>
      </c>
      <c r="L1" t="s">
        <v>1015</v>
      </c>
      <c r="M1" t="s">
        <v>1016</v>
      </c>
      <c r="O1" t="s">
        <v>1028</v>
      </c>
      <c r="P1" t="s">
        <v>1029</v>
      </c>
    </row>
    <row r="2" spans="1:22" x14ac:dyDescent="0.2">
      <c r="A2" t="s">
        <v>715</v>
      </c>
      <c r="B2" t="s">
        <v>782</v>
      </c>
      <c r="C2" t="s">
        <v>136</v>
      </c>
      <c r="D2">
        <v>219.0838</v>
      </c>
      <c r="E2">
        <v>2020</v>
      </c>
      <c r="F2" t="s">
        <v>1017</v>
      </c>
      <c r="G2">
        <v>1</v>
      </c>
      <c r="H2">
        <v>219.0838</v>
      </c>
      <c r="I2" s="14">
        <v>55222</v>
      </c>
      <c r="J2" s="14">
        <v>28868</v>
      </c>
      <c r="K2" s="13">
        <v>84090</v>
      </c>
      <c r="L2" s="14">
        <v>7008</v>
      </c>
      <c r="M2" s="14">
        <v>84090</v>
      </c>
      <c r="N2" s="13"/>
      <c r="O2" s="71">
        <v>252.05690000000001</v>
      </c>
      <c r="P2" s="71">
        <v>140.96889999999999</v>
      </c>
      <c r="Q2" s="13"/>
      <c r="R2" s="14"/>
      <c r="S2" s="14"/>
      <c r="T2" s="14"/>
      <c r="U2" s="14"/>
      <c r="V2" s="14"/>
    </row>
    <row r="3" spans="1:22" x14ac:dyDescent="0.2">
      <c r="A3" t="s">
        <v>715</v>
      </c>
      <c r="B3" t="s">
        <v>783</v>
      </c>
      <c r="C3" t="s">
        <v>138</v>
      </c>
      <c r="D3">
        <v>141.9684</v>
      </c>
      <c r="E3">
        <v>2020</v>
      </c>
      <c r="F3" t="s">
        <v>1017</v>
      </c>
      <c r="G3">
        <v>1</v>
      </c>
      <c r="H3">
        <v>141.9684</v>
      </c>
      <c r="I3" s="14">
        <v>35784</v>
      </c>
      <c r="J3" s="14">
        <v>18707</v>
      </c>
      <c r="K3" s="13">
        <v>54491</v>
      </c>
      <c r="L3" s="14">
        <v>4541</v>
      </c>
      <c r="M3" s="14">
        <v>54491</v>
      </c>
      <c r="N3" s="13"/>
      <c r="Q3" s="13"/>
      <c r="R3" s="14"/>
      <c r="S3" s="14"/>
      <c r="T3" s="14"/>
      <c r="U3" s="14"/>
      <c r="V3" s="14"/>
    </row>
    <row r="4" spans="1:22" x14ac:dyDescent="0.2">
      <c r="B4" t="s">
        <v>784</v>
      </c>
      <c r="C4" t="s">
        <v>139</v>
      </c>
      <c r="D4">
        <v>333.0917</v>
      </c>
      <c r="E4">
        <v>2020</v>
      </c>
      <c r="F4">
        <v>3.7928999999999999</v>
      </c>
      <c r="G4">
        <v>1.1057999999999999</v>
      </c>
      <c r="H4">
        <v>368.33339999999998</v>
      </c>
      <c r="I4" s="14">
        <v>83958</v>
      </c>
      <c r="J4" s="14">
        <v>48535</v>
      </c>
      <c r="K4" s="13">
        <v>132493</v>
      </c>
      <c r="L4" s="14">
        <v>11041</v>
      </c>
      <c r="M4" s="14">
        <v>132493</v>
      </c>
      <c r="N4" s="13"/>
      <c r="Q4" s="13"/>
      <c r="R4" s="14"/>
      <c r="S4" s="14"/>
      <c r="T4" s="14"/>
      <c r="U4" s="14"/>
      <c r="V4" s="14"/>
    </row>
    <row r="5" spans="1:22" x14ac:dyDescent="0.2">
      <c r="A5" t="s">
        <v>715</v>
      </c>
      <c r="B5" t="s">
        <v>785</v>
      </c>
      <c r="C5" t="s">
        <v>140</v>
      </c>
      <c r="D5">
        <v>239.6962</v>
      </c>
      <c r="E5">
        <v>2022</v>
      </c>
      <c r="F5" t="s">
        <v>1017</v>
      </c>
      <c r="G5">
        <v>1</v>
      </c>
      <c r="H5">
        <v>239.6962</v>
      </c>
      <c r="I5" s="14">
        <v>60417</v>
      </c>
      <c r="J5" s="14">
        <v>31584</v>
      </c>
      <c r="K5" s="13">
        <v>92001</v>
      </c>
      <c r="L5" s="14">
        <v>7667</v>
      </c>
      <c r="M5" s="14">
        <v>92001</v>
      </c>
      <c r="N5" s="13"/>
      <c r="Q5" s="13"/>
      <c r="R5" s="14"/>
      <c r="S5" s="14"/>
      <c r="T5" s="14"/>
      <c r="U5" s="14"/>
      <c r="V5" s="14"/>
    </row>
    <row r="6" spans="1:22" x14ac:dyDescent="0.2">
      <c r="A6" t="s">
        <v>715</v>
      </c>
      <c r="B6" t="s">
        <v>786</v>
      </c>
      <c r="C6" t="s">
        <v>142</v>
      </c>
      <c r="D6">
        <v>305.94880000000001</v>
      </c>
      <c r="E6">
        <v>2020</v>
      </c>
      <c r="F6" t="s">
        <v>1017</v>
      </c>
      <c r="G6">
        <v>1</v>
      </c>
      <c r="H6">
        <v>305.94880000000001</v>
      </c>
      <c r="I6" s="14">
        <v>77117</v>
      </c>
      <c r="J6" s="14">
        <v>40314</v>
      </c>
      <c r="K6" s="13">
        <v>117431</v>
      </c>
      <c r="L6" s="14">
        <v>9786</v>
      </c>
      <c r="M6" s="14">
        <v>117431</v>
      </c>
      <c r="N6" s="13"/>
      <c r="Q6" s="13"/>
      <c r="R6" s="14"/>
      <c r="S6" s="14"/>
      <c r="T6" s="14"/>
      <c r="U6" s="14"/>
      <c r="V6" s="14"/>
    </row>
    <row r="7" spans="1:22" x14ac:dyDescent="0.2">
      <c r="B7" t="s">
        <v>787</v>
      </c>
      <c r="C7" t="s">
        <v>143</v>
      </c>
      <c r="D7">
        <v>325.80079999999998</v>
      </c>
      <c r="E7">
        <v>2020</v>
      </c>
      <c r="F7">
        <v>4.0576999999999996</v>
      </c>
      <c r="G7">
        <v>1.1830000000000001</v>
      </c>
      <c r="H7">
        <v>385.42329999999998</v>
      </c>
      <c r="I7" s="14">
        <v>82120</v>
      </c>
      <c r="J7" s="14">
        <v>50787</v>
      </c>
      <c r="K7" s="13">
        <v>132907</v>
      </c>
      <c r="L7" s="14">
        <v>11076</v>
      </c>
      <c r="M7" s="14">
        <v>132907</v>
      </c>
      <c r="N7" s="13"/>
      <c r="Q7" s="13"/>
      <c r="R7" s="14"/>
      <c r="S7" s="14"/>
      <c r="T7" s="14"/>
      <c r="U7" s="14"/>
      <c r="V7" s="14"/>
    </row>
    <row r="8" spans="1:22" x14ac:dyDescent="0.2">
      <c r="B8" t="s">
        <v>788</v>
      </c>
      <c r="C8" t="s">
        <v>144</v>
      </c>
      <c r="D8">
        <v>133.1677</v>
      </c>
      <c r="E8">
        <v>2022</v>
      </c>
      <c r="F8">
        <v>4.7847999999999997</v>
      </c>
      <c r="G8">
        <v>1.395</v>
      </c>
      <c r="H8">
        <v>185.767</v>
      </c>
      <c r="I8" s="14">
        <v>33566</v>
      </c>
      <c r="J8" s="14">
        <v>24478</v>
      </c>
      <c r="K8" s="13">
        <v>58044</v>
      </c>
      <c r="L8" s="14">
        <v>4837</v>
      </c>
      <c r="M8" s="14">
        <v>58044</v>
      </c>
      <c r="N8" s="13"/>
      <c r="Q8" s="13"/>
      <c r="R8" s="14"/>
      <c r="S8" s="14"/>
      <c r="T8" s="14"/>
      <c r="U8" s="14"/>
      <c r="V8" s="14"/>
    </row>
    <row r="9" spans="1:22" x14ac:dyDescent="0.2">
      <c r="B9" t="s">
        <v>789</v>
      </c>
      <c r="C9" t="s">
        <v>145</v>
      </c>
      <c r="D9">
        <v>293.4907</v>
      </c>
      <c r="E9">
        <v>2022</v>
      </c>
      <c r="F9">
        <v>4</v>
      </c>
      <c r="G9">
        <v>1.1661999999999999</v>
      </c>
      <c r="H9">
        <v>360.58670000000001</v>
      </c>
      <c r="I9" s="14">
        <v>77937</v>
      </c>
      <c r="J9" s="14">
        <v>47514</v>
      </c>
      <c r="K9" s="13">
        <v>125451</v>
      </c>
      <c r="L9" s="14">
        <v>10454</v>
      </c>
      <c r="M9" s="14">
        <v>125451</v>
      </c>
      <c r="N9" s="13"/>
      <c r="Q9" s="13"/>
      <c r="R9" s="14"/>
      <c r="S9" s="14"/>
      <c r="T9" s="14"/>
      <c r="U9" s="14"/>
      <c r="V9" s="14"/>
    </row>
    <row r="10" spans="1:22" x14ac:dyDescent="0.2">
      <c r="A10" t="s">
        <v>715</v>
      </c>
      <c r="B10" t="s">
        <v>790</v>
      </c>
      <c r="C10" t="s">
        <v>150</v>
      </c>
      <c r="D10">
        <v>290.50700000000001</v>
      </c>
      <c r="E10">
        <v>2022</v>
      </c>
      <c r="F10" t="s">
        <v>1017</v>
      </c>
      <c r="G10">
        <v>1</v>
      </c>
      <c r="H10">
        <v>306.27929999999998</v>
      </c>
      <c r="I10" s="14">
        <v>77200</v>
      </c>
      <c r="J10" s="14">
        <v>40358</v>
      </c>
      <c r="K10" s="13">
        <v>117558</v>
      </c>
      <c r="L10" s="14">
        <v>9797</v>
      </c>
      <c r="M10" s="14">
        <v>117558</v>
      </c>
      <c r="N10" s="13"/>
      <c r="Q10" s="13"/>
      <c r="R10" s="14"/>
      <c r="S10" s="14"/>
      <c r="T10" s="14"/>
      <c r="U10" s="14"/>
      <c r="V10" s="14"/>
    </row>
    <row r="11" spans="1:22" x14ac:dyDescent="0.2">
      <c r="A11" t="s">
        <v>715</v>
      </c>
      <c r="B11" t="s">
        <v>791</v>
      </c>
      <c r="C11" t="s">
        <v>153</v>
      </c>
      <c r="D11">
        <v>173.26220000000001</v>
      </c>
      <c r="E11">
        <v>2020</v>
      </c>
      <c r="F11" t="s">
        <v>1017</v>
      </c>
      <c r="G11">
        <v>1</v>
      </c>
      <c r="H11">
        <v>173.26220000000001</v>
      </c>
      <c r="I11" s="14">
        <v>43672</v>
      </c>
      <c r="J11" s="14">
        <v>22830</v>
      </c>
      <c r="K11" s="13">
        <v>66502</v>
      </c>
      <c r="L11" s="14">
        <v>5542</v>
      </c>
      <c r="M11" s="14">
        <v>66502</v>
      </c>
      <c r="N11" s="13"/>
      <c r="Q11" s="13"/>
      <c r="R11" s="14"/>
      <c r="S11" s="14"/>
      <c r="T11" s="14"/>
      <c r="U11" s="14"/>
      <c r="V11" s="14"/>
    </row>
    <row r="12" spans="1:22" x14ac:dyDescent="0.2">
      <c r="B12" t="s">
        <v>1018</v>
      </c>
      <c r="C12" t="s">
        <v>155</v>
      </c>
      <c r="D12">
        <v>345.6952</v>
      </c>
      <c r="E12">
        <v>2020</v>
      </c>
      <c r="F12">
        <v>3.21</v>
      </c>
      <c r="G12">
        <v>0</v>
      </c>
      <c r="H12">
        <v>0</v>
      </c>
      <c r="I12" s="14">
        <v>87135</v>
      </c>
      <c r="J12">
        <v>0</v>
      </c>
      <c r="K12" s="13">
        <v>87135</v>
      </c>
      <c r="L12" s="14">
        <v>7261</v>
      </c>
      <c r="M12" s="14">
        <v>87135</v>
      </c>
      <c r="N12" s="13"/>
      <c r="Q12" s="13"/>
      <c r="R12" s="14"/>
      <c r="S12" s="14"/>
      <c r="T12" s="14"/>
      <c r="U12" s="14"/>
      <c r="V12" s="14"/>
    </row>
    <row r="13" spans="1:22" x14ac:dyDescent="0.2">
      <c r="A13" t="s">
        <v>715</v>
      </c>
      <c r="B13" t="s">
        <v>792</v>
      </c>
      <c r="C13" t="s">
        <v>156</v>
      </c>
      <c r="D13">
        <v>187.84379999999999</v>
      </c>
      <c r="E13">
        <v>2020</v>
      </c>
      <c r="F13" t="s">
        <v>1017</v>
      </c>
      <c r="G13">
        <v>1</v>
      </c>
      <c r="H13">
        <v>187.84379999999999</v>
      </c>
      <c r="I13" s="14">
        <v>47347</v>
      </c>
      <c r="J13" s="14">
        <v>24752</v>
      </c>
      <c r="K13" s="13">
        <v>72099</v>
      </c>
      <c r="L13" s="14">
        <v>6008</v>
      </c>
      <c r="M13" s="14">
        <v>72099</v>
      </c>
      <c r="N13" s="13"/>
      <c r="Q13" s="13"/>
      <c r="R13" s="14"/>
      <c r="S13" s="14"/>
      <c r="T13" s="14"/>
      <c r="U13" s="14"/>
      <c r="V13" s="14"/>
    </row>
    <row r="14" spans="1:22" x14ac:dyDescent="0.2">
      <c r="B14" t="s">
        <v>793</v>
      </c>
      <c r="C14" t="s">
        <v>158</v>
      </c>
      <c r="D14">
        <v>168.51560000000001</v>
      </c>
      <c r="E14">
        <v>2020</v>
      </c>
      <c r="F14">
        <v>3.9</v>
      </c>
      <c r="G14">
        <v>1.137</v>
      </c>
      <c r="H14">
        <v>191.60669999999999</v>
      </c>
      <c r="I14" s="14">
        <v>42476</v>
      </c>
      <c r="J14" s="14">
        <v>25248</v>
      </c>
      <c r="K14" s="13">
        <v>67724</v>
      </c>
      <c r="L14" s="14">
        <v>5644</v>
      </c>
      <c r="M14" s="14">
        <v>67724</v>
      </c>
      <c r="N14" s="13"/>
      <c r="Q14" s="13"/>
      <c r="R14" s="14"/>
      <c r="S14" s="14"/>
      <c r="T14" s="14"/>
      <c r="U14" s="14"/>
      <c r="V14" s="14"/>
    </row>
    <row r="15" spans="1:22" x14ac:dyDescent="0.2">
      <c r="B15" t="s">
        <v>794</v>
      </c>
      <c r="C15" t="s">
        <v>159</v>
      </c>
      <c r="D15">
        <v>110.2424</v>
      </c>
      <c r="E15">
        <v>2021</v>
      </c>
      <c r="F15">
        <v>4.2625999999999999</v>
      </c>
      <c r="G15">
        <v>1.2426999999999999</v>
      </c>
      <c r="H15">
        <v>137.0027</v>
      </c>
      <c r="I15" s="14">
        <v>27787</v>
      </c>
      <c r="J15" s="14">
        <v>18053</v>
      </c>
      <c r="K15" s="13">
        <v>45840</v>
      </c>
      <c r="L15" s="14">
        <v>3820</v>
      </c>
      <c r="M15" s="14">
        <v>45840</v>
      </c>
      <c r="N15" s="13"/>
      <c r="Q15" s="13"/>
      <c r="R15" s="14"/>
      <c r="S15" s="14"/>
      <c r="T15" s="14"/>
      <c r="U15" s="14"/>
      <c r="V15" s="14"/>
    </row>
    <row r="16" spans="1:22" x14ac:dyDescent="0.2">
      <c r="A16" t="s">
        <v>715</v>
      </c>
      <c r="B16" t="s">
        <v>795</v>
      </c>
      <c r="C16" t="s">
        <v>161</v>
      </c>
      <c r="D16">
        <v>332.35660000000001</v>
      </c>
      <c r="E16">
        <v>2022</v>
      </c>
      <c r="F16" t="s">
        <v>1017</v>
      </c>
      <c r="G16">
        <v>1</v>
      </c>
      <c r="H16">
        <v>332.35660000000001</v>
      </c>
      <c r="I16" s="14">
        <v>83773</v>
      </c>
      <c r="J16" s="14">
        <v>43794</v>
      </c>
      <c r="K16" s="13">
        <v>127567</v>
      </c>
      <c r="L16" s="14">
        <v>10631</v>
      </c>
      <c r="M16" s="14">
        <v>127567</v>
      </c>
      <c r="N16" s="13"/>
      <c r="Q16" s="13"/>
      <c r="R16" s="14"/>
      <c r="S16" s="14"/>
      <c r="T16" s="14"/>
      <c r="U16" s="14"/>
      <c r="V16" s="14"/>
    </row>
    <row r="17" spans="2:22" x14ac:dyDescent="0.2">
      <c r="B17" t="s">
        <v>796</v>
      </c>
      <c r="C17" t="s">
        <v>162</v>
      </c>
      <c r="D17">
        <v>128.45509999999999</v>
      </c>
      <c r="E17">
        <v>2020</v>
      </c>
      <c r="F17">
        <v>5.2591999999999999</v>
      </c>
      <c r="G17">
        <v>1.5333000000000001</v>
      </c>
      <c r="H17">
        <v>196.95949999999999</v>
      </c>
      <c r="I17" s="14">
        <v>32378</v>
      </c>
      <c r="J17" s="14">
        <v>25953</v>
      </c>
      <c r="K17" s="13">
        <v>58331</v>
      </c>
      <c r="L17" s="14">
        <v>4861</v>
      </c>
      <c r="M17" s="14">
        <v>58331</v>
      </c>
      <c r="N17" s="13"/>
      <c r="Q17" s="13"/>
      <c r="R17" s="14"/>
      <c r="S17" s="14"/>
      <c r="T17" s="14"/>
      <c r="U17" s="14"/>
      <c r="V17" s="14"/>
    </row>
    <row r="18" spans="2:22" x14ac:dyDescent="0.2">
      <c r="B18" t="s">
        <v>797</v>
      </c>
      <c r="C18" t="s">
        <v>163</v>
      </c>
      <c r="D18">
        <v>60.640500000000003</v>
      </c>
      <c r="E18">
        <v>2021</v>
      </c>
      <c r="F18">
        <v>3.78</v>
      </c>
      <c r="G18">
        <v>1.1020000000000001</v>
      </c>
      <c r="H18">
        <v>66.828299999999999</v>
      </c>
      <c r="I18" s="14">
        <v>15285</v>
      </c>
      <c r="J18" s="14">
        <v>8806</v>
      </c>
      <c r="K18" s="13">
        <v>24091</v>
      </c>
      <c r="L18" s="14">
        <v>2008</v>
      </c>
      <c r="M18" s="14">
        <v>24091</v>
      </c>
      <c r="N18" s="13"/>
      <c r="Q18" s="13"/>
      <c r="R18" s="14"/>
      <c r="S18" s="14"/>
      <c r="T18" s="14"/>
      <c r="U18" s="14"/>
      <c r="V18" s="14"/>
    </row>
    <row r="19" spans="2:22" x14ac:dyDescent="0.2">
      <c r="B19" t="s">
        <v>798</v>
      </c>
      <c r="C19" t="s">
        <v>169</v>
      </c>
      <c r="D19">
        <v>187.6909</v>
      </c>
      <c r="E19">
        <v>2020</v>
      </c>
      <c r="F19">
        <v>2.95</v>
      </c>
      <c r="G19">
        <v>0</v>
      </c>
      <c r="H19">
        <v>0</v>
      </c>
      <c r="I19" s="14">
        <v>48657</v>
      </c>
      <c r="J19">
        <v>0</v>
      </c>
      <c r="K19" s="13">
        <v>48657</v>
      </c>
      <c r="L19" s="14">
        <v>4055</v>
      </c>
      <c r="M19" s="14">
        <v>48657</v>
      </c>
      <c r="N19" s="13"/>
      <c r="Q19" s="13"/>
      <c r="R19" s="14"/>
      <c r="S19" s="14"/>
      <c r="T19" s="14"/>
      <c r="U19" s="14"/>
      <c r="V19" s="14"/>
    </row>
    <row r="20" spans="2:22" x14ac:dyDescent="0.2">
      <c r="B20" t="s">
        <v>799</v>
      </c>
      <c r="C20" t="s">
        <v>170</v>
      </c>
      <c r="D20">
        <v>216.86349999999999</v>
      </c>
      <c r="E20">
        <v>2020</v>
      </c>
      <c r="F20">
        <v>2.75</v>
      </c>
      <c r="G20">
        <v>0</v>
      </c>
      <c r="H20">
        <v>0</v>
      </c>
      <c r="I20" s="14">
        <v>57561</v>
      </c>
      <c r="J20">
        <v>0</v>
      </c>
      <c r="K20" s="13">
        <v>57561</v>
      </c>
      <c r="L20" s="14">
        <v>4797</v>
      </c>
      <c r="M20" s="14">
        <v>57561</v>
      </c>
      <c r="N20" s="13"/>
      <c r="Q20" s="13"/>
      <c r="R20" s="14"/>
      <c r="S20" s="14"/>
      <c r="T20" s="14"/>
      <c r="U20" s="14"/>
      <c r="V20" s="14"/>
    </row>
    <row r="21" spans="2:22" x14ac:dyDescent="0.2">
      <c r="B21" t="s">
        <v>800</v>
      </c>
      <c r="C21" t="s">
        <v>180</v>
      </c>
      <c r="D21">
        <v>274.06709999999998</v>
      </c>
      <c r="E21">
        <v>2020</v>
      </c>
      <c r="F21">
        <v>4.3356000000000003</v>
      </c>
      <c r="G21">
        <v>1.264</v>
      </c>
      <c r="H21">
        <v>346.42720000000003</v>
      </c>
      <c r="I21" s="14">
        <v>69081</v>
      </c>
      <c r="J21" s="14">
        <v>45648</v>
      </c>
      <c r="K21" s="13">
        <v>114729</v>
      </c>
      <c r="L21" s="14">
        <v>9561</v>
      </c>
      <c r="M21" s="14">
        <v>114729</v>
      </c>
      <c r="N21" s="13"/>
      <c r="Q21" s="13"/>
      <c r="R21" s="14"/>
      <c r="S21" s="14"/>
      <c r="T21" s="14"/>
      <c r="U21" s="14"/>
      <c r="V21" s="14"/>
    </row>
    <row r="22" spans="2:22" x14ac:dyDescent="0.2">
      <c r="B22" t="s">
        <v>801</v>
      </c>
      <c r="C22" t="s">
        <v>185</v>
      </c>
      <c r="D22">
        <v>57.521900000000002</v>
      </c>
      <c r="E22">
        <v>2020</v>
      </c>
      <c r="F22">
        <v>5.0755999999999997</v>
      </c>
      <c r="G22">
        <v>1.4798</v>
      </c>
      <c r="H22">
        <v>85.119</v>
      </c>
      <c r="I22" s="14">
        <v>14499</v>
      </c>
      <c r="J22" s="14">
        <v>11216</v>
      </c>
      <c r="K22" s="13">
        <v>25715</v>
      </c>
      <c r="L22" s="14">
        <v>2143</v>
      </c>
      <c r="M22" s="14">
        <v>25715</v>
      </c>
      <c r="N22" s="13"/>
      <c r="Q22" s="13"/>
      <c r="R22" s="14"/>
      <c r="S22" s="14"/>
      <c r="T22" s="14"/>
      <c r="U22" s="14"/>
      <c r="V22" s="14"/>
    </row>
    <row r="23" spans="2:22" x14ac:dyDescent="0.2">
      <c r="B23" t="s">
        <v>802</v>
      </c>
      <c r="C23" t="s">
        <v>187</v>
      </c>
      <c r="D23">
        <v>39.713099999999997</v>
      </c>
      <c r="E23">
        <v>2020</v>
      </c>
      <c r="F23">
        <v>4.59</v>
      </c>
      <c r="G23">
        <v>1.3382000000000001</v>
      </c>
      <c r="H23">
        <v>53.552700000000002</v>
      </c>
      <c r="I23" s="14">
        <v>10087</v>
      </c>
      <c r="J23" s="14">
        <v>7057</v>
      </c>
      <c r="K23" s="13">
        <v>17144</v>
      </c>
      <c r="L23" s="14">
        <v>1429</v>
      </c>
      <c r="M23" s="14">
        <v>17144</v>
      </c>
      <c r="N23" s="13"/>
      <c r="Q23" s="13"/>
      <c r="R23" s="14"/>
      <c r="S23" s="14"/>
      <c r="T23" s="14"/>
      <c r="U23" s="14"/>
      <c r="V23" s="14"/>
    </row>
    <row r="24" spans="2:22" x14ac:dyDescent="0.2">
      <c r="B24" t="s">
        <v>803</v>
      </c>
      <c r="C24" t="s">
        <v>188</v>
      </c>
      <c r="D24">
        <v>53.618200000000002</v>
      </c>
      <c r="E24">
        <v>2022</v>
      </c>
      <c r="F24">
        <v>3.6745999999999999</v>
      </c>
      <c r="G24">
        <v>1.0712999999999999</v>
      </c>
      <c r="H24">
        <v>57.441800000000001</v>
      </c>
      <c r="I24" s="14">
        <v>13515</v>
      </c>
      <c r="J24" s="14">
        <v>7569</v>
      </c>
      <c r="K24" s="13">
        <v>21084</v>
      </c>
      <c r="L24" s="14">
        <v>1757</v>
      </c>
      <c r="M24" s="14">
        <v>21084</v>
      </c>
      <c r="N24" s="13"/>
      <c r="Q24" s="13"/>
      <c r="R24" s="14"/>
      <c r="S24" s="14"/>
      <c r="T24" s="14"/>
      <c r="U24" s="14"/>
      <c r="V24" s="14"/>
    </row>
    <row r="25" spans="2:22" x14ac:dyDescent="0.2">
      <c r="B25" t="s">
        <v>1019</v>
      </c>
      <c r="C25" t="s">
        <v>189</v>
      </c>
      <c r="D25">
        <v>350</v>
      </c>
      <c r="E25">
        <v>2020</v>
      </c>
      <c r="F25">
        <v>3.6168</v>
      </c>
      <c r="G25">
        <v>1.0545</v>
      </c>
      <c r="H25">
        <v>385.43189999999998</v>
      </c>
      <c r="I25" s="14">
        <v>92133</v>
      </c>
      <c r="J25" s="14">
        <v>50788</v>
      </c>
      <c r="K25" s="13">
        <v>142921</v>
      </c>
      <c r="L25" s="14">
        <v>11910</v>
      </c>
      <c r="M25" s="14">
        <v>142921</v>
      </c>
      <c r="N25" s="13"/>
      <c r="Q25" s="13"/>
      <c r="R25" s="14"/>
      <c r="S25" s="14"/>
      <c r="T25" s="14"/>
      <c r="U25" s="14"/>
      <c r="V25" s="14"/>
    </row>
    <row r="26" spans="2:22" x14ac:dyDescent="0.2">
      <c r="B26" t="s">
        <v>804</v>
      </c>
      <c r="C26" t="s">
        <v>190</v>
      </c>
      <c r="D26">
        <v>48.564100000000003</v>
      </c>
      <c r="E26">
        <v>2022</v>
      </c>
      <c r="F26">
        <v>4.6962000000000002</v>
      </c>
      <c r="G26">
        <v>1.3692</v>
      </c>
      <c r="H26">
        <v>66.491799999999998</v>
      </c>
      <c r="I26" s="14">
        <v>12241</v>
      </c>
      <c r="J26" s="14">
        <v>8762</v>
      </c>
      <c r="K26" s="13">
        <v>21003</v>
      </c>
      <c r="L26" s="14">
        <v>1750</v>
      </c>
      <c r="M26" s="14">
        <v>21003</v>
      </c>
      <c r="N26" s="13"/>
      <c r="Q26" s="13"/>
      <c r="R26" s="14"/>
      <c r="S26" s="14"/>
      <c r="T26" s="14"/>
      <c r="U26" s="14"/>
      <c r="V26" s="14"/>
    </row>
    <row r="27" spans="2:22" x14ac:dyDescent="0.2">
      <c r="B27" t="s">
        <v>805</v>
      </c>
      <c r="C27" t="s">
        <v>191</v>
      </c>
      <c r="D27">
        <v>270.63529999999997</v>
      </c>
      <c r="E27">
        <v>2020</v>
      </c>
      <c r="F27">
        <v>3.43</v>
      </c>
      <c r="G27">
        <v>1</v>
      </c>
      <c r="H27">
        <v>281.95440000000002</v>
      </c>
      <c r="I27" s="14">
        <v>71069</v>
      </c>
      <c r="J27" s="14">
        <v>37153</v>
      </c>
      <c r="K27" s="13">
        <v>108222</v>
      </c>
      <c r="L27" s="14">
        <v>9019</v>
      </c>
      <c r="M27" s="14">
        <v>108222</v>
      </c>
      <c r="N27" s="13"/>
      <c r="Q27" s="13"/>
      <c r="R27" s="14"/>
      <c r="S27" s="14"/>
      <c r="T27" s="14"/>
      <c r="U27" s="14"/>
      <c r="V27" s="14"/>
    </row>
    <row r="28" spans="2:22" x14ac:dyDescent="0.2">
      <c r="B28" t="s">
        <v>806</v>
      </c>
      <c r="C28" t="s">
        <v>192</v>
      </c>
      <c r="D28">
        <v>37.745899999999999</v>
      </c>
      <c r="E28">
        <v>2022</v>
      </c>
      <c r="F28">
        <v>4.25</v>
      </c>
      <c r="G28">
        <v>1.2391000000000001</v>
      </c>
      <c r="H28">
        <v>47.085999999999999</v>
      </c>
      <c r="I28" s="14">
        <v>9578</v>
      </c>
      <c r="J28" s="14">
        <v>6204</v>
      </c>
      <c r="K28" s="13">
        <v>15782</v>
      </c>
      <c r="L28" s="14">
        <v>1315</v>
      </c>
      <c r="M28" s="14">
        <v>15782</v>
      </c>
      <c r="N28" s="13"/>
      <c r="Q28" s="13"/>
      <c r="R28" s="14"/>
      <c r="S28" s="14"/>
      <c r="T28" s="14"/>
      <c r="U28" s="14"/>
      <c r="V28" s="14"/>
    </row>
    <row r="29" spans="2:22" x14ac:dyDescent="0.2">
      <c r="B29" t="s">
        <v>807</v>
      </c>
      <c r="C29" t="s">
        <v>199</v>
      </c>
      <c r="D29">
        <v>193.36699999999999</v>
      </c>
      <c r="E29">
        <v>2022</v>
      </c>
      <c r="F29">
        <v>2.5</v>
      </c>
      <c r="G29">
        <v>0</v>
      </c>
      <c r="H29">
        <v>0</v>
      </c>
      <c r="I29" s="14">
        <v>48739</v>
      </c>
      <c r="J29">
        <v>0</v>
      </c>
      <c r="K29" s="13">
        <v>48739</v>
      </c>
      <c r="L29" s="14">
        <v>4062</v>
      </c>
      <c r="M29" s="14">
        <v>48739</v>
      </c>
      <c r="N29" s="13"/>
      <c r="Q29" s="13"/>
      <c r="R29" s="14"/>
      <c r="S29" s="14"/>
      <c r="T29" s="14"/>
      <c r="U29" s="14"/>
      <c r="V29" s="14"/>
    </row>
    <row r="30" spans="2:22" x14ac:dyDescent="0.2">
      <c r="B30" t="s">
        <v>808</v>
      </c>
      <c r="C30" t="s">
        <v>200</v>
      </c>
      <c r="D30">
        <v>304.03039999999999</v>
      </c>
      <c r="E30">
        <v>2020</v>
      </c>
      <c r="F30">
        <v>3.431</v>
      </c>
      <c r="G30">
        <v>1.0003</v>
      </c>
      <c r="H30">
        <v>304.11900000000003</v>
      </c>
      <c r="I30" s="14">
        <v>76633</v>
      </c>
      <c r="J30" s="14">
        <v>40073</v>
      </c>
      <c r="K30" s="13">
        <v>116706</v>
      </c>
      <c r="L30" s="14">
        <v>9725</v>
      </c>
      <c r="M30" s="14">
        <v>116706</v>
      </c>
      <c r="N30" s="13"/>
      <c r="Q30" s="13"/>
      <c r="R30" s="14"/>
      <c r="S30" s="14"/>
      <c r="T30" s="14"/>
      <c r="U30" s="14"/>
      <c r="V30" s="14"/>
    </row>
    <row r="31" spans="2:22" x14ac:dyDescent="0.2">
      <c r="B31" t="s">
        <v>809</v>
      </c>
      <c r="C31" t="s">
        <v>202</v>
      </c>
      <c r="D31">
        <v>208.14779999999999</v>
      </c>
      <c r="E31">
        <v>2021</v>
      </c>
      <c r="F31">
        <v>3.5</v>
      </c>
      <c r="G31">
        <v>1.0204</v>
      </c>
      <c r="H31">
        <v>212.39570000000001</v>
      </c>
      <c r="I31" s="14">
        <v>52465</v>
      </c>
      <c r="J31" s="14">
        <v>27987</v>
      </c>
      <c r="K31" s="13">
        <v>80452</v>
      </c>
      <c r="L31" s="14">
        <v>6704</v>
      </c>
      <c r="M31" s="14">
        <v>80452</v>
      </c>
      <c r="N31" s="13"/>
      <c r="Q31" s="13"/>
      <c r="R31" s="14"/>
      <c r="S31" s="14"/>
      <c r="T31" s="14"/>
      <c r="U31" s="14"/>
      <c r="V31" s="14"/>
    </row>
    <row r="32" spans="2:22" x14ac:dyDescent="0.2">
      <c r="B32" t="s">
        <v>1020</v>
      </c>
      <c r="C32" t="s">
        <v>203</v>
      </c>
      <c r="D32">
        <v>347.61369999999999</v>
      </c>
      <c r="E32">
        <v>2020</v>
      </c>
      <c r="F32">
        <v>3.5783999999999998</v>
      </c>
      <c r="G32">
        <v>1.0432999999999999</v>
      </c>
      <c r="H32">
        <v>362.75830000000002</v>
      </c>
      <c r="I32" s="14">
        <v>87644</v>
      </c>
      <c r="J32" s="14">
        <v>47800</v>
      </c>
      <c r="K32" s="13">
        <v>135444</v>
      </c>
      <c r="L32" s="14">
        <v>11287</v>
      </c>
      <c r="M32" s="14">
        <v>135444</v>
      </c>
      <c r="N32" s="13"/>
      <c r="Q32" s="13"/>
      <c r="R32" s="14"/>
      <c r="S32" s="14"/>
      <c r="T32" s="14"/>
      <c r="U32" s="14"/>
      <c r="V32" s="14"/>
    </row>
    <row r="33" spans="1:22" x14ac:dyDescent="0.2">
      <c r="B33" t="s">
        <v>810</v>
      </c>
      <c r="C33" t="s">
        <v>205</v>
      </c>
      <c r="D33">
        <v>321.35939999999999</v>
      </c>
      <c r="E33">
        <v>2020</v>
      </c>
      <c r="F33">
        <v>3.77</v>
      </c>
      <c r="G33">
        <v>1.0991</v>
      </c>
      <c r="H33">
        <v>362.56130000000002</v>
      </c>
      <c r="I33" s="14">
        <v>83144</v>
      </c>
      <c r="J33" s="14">
        <v>47774</v>
      </c>
      <c r="K33" s="13">
        <v>130918</v>
      </c>
      <c r="L33" s="14">
        <v>10910</v>
      </c>
      <c r="M33" s="14">
        <v>130918</v>
      </c>
      <c r="N33" s="13"/>
      <c r="Q33" s="13"/>
      <c r="R33" s="14"/>
      <c r="S33" s="14"/>
      <c r="T33" s="14"/>
      <c r="U33" s="14"/>
      <c r="V33" s="14"/>
    </row>
    <row r="34" spans="1:22" x14ac:dyDescent="0.2">
      <c r="B34" t="s">
        <v>811</v>
      </c>
      <c r="C34" t="s">
        <v>206</v>
      </c>
      <c r="D34">
        <v>126.3416</v>
      </c>
      <c r="E34">
        <v>2020</v>
      </c>
      <c r="F34">
        <v>4.1477000000000004</v>
      </c>
      <c r="G34">
        <v>1.2092000000000001</v>
      </c>
      <c r="H34">
        <v>152.77760000000001</v>
      </c>
      <c r="I34" s="14">
        <v>31845</v>
      </c>
      <c r="J34" s="14">
        <v>20131</v>
      </c>
      <c r="K34" s="13">
        <v>51976</v>
      </c>
      <c r="L34" s="14">
        <v>4331</v>
      </c>
      <c r="M34" s="14">
        <v>51976</v>
      </c>
      <c r="N34" s="13"/>
      <c r="Q34" s="13"/>
      <c r="R34" s="14"/>
      <c r="S34" s="14"/>
      <c r="T34" s="14"/>
      <c r="U34" s="14"/>
      <c r="V34" s="14"/>
    </row>
    <row r="35" spans="1:22" x14ac:dyDescent="0.2">
      <c r="B35" t="s">
        <v>812</v>
      </c>
      <c r="C35" t="s">
        <v>207</v>
      </c>
      <c r="D35">
        <v>130.45310000000001</v>
      </c>
      <c r="E35">
        <v>2021</v>
      </c>
      <c r="F35">
        <v>3.95</v>
      </c>
      <c r="G35">
        <v>1.1516</v>
      </c>
      <c r="H35">
        <v>150.2302</v>
      </c>
      <c r="I35" s="14">
        <v>32882</v>
      </c>
      <c r="J35" s="14">
        <v>19796</v>
      </c>
      <c r="K35" s="13">
        <v>52678</v>
      </c>
      <c r="L35" s="14">
        <v>4390</v>
      </c>
      <c r="M35" s="14">
        <v>52678</v>
      </c>
      <c r="N35" s="13"/>
      <c r="Q35" s="13"/>
      <c r="R35" s="14"/>
      <c r="S35" s="14"/>
      <c r="T35" s="14"/>
      <c r="U35" s="14"/>
      <c r="V35" s="14"/>
    </row>
    <row r="36" spans="1:22" x14ac:dyDescent="0.2">
      <c r="B36" t="s">
        <v>813</v>
      </c>
      <c r="C36" t="s">
        <v>208</v>
      </c>
      <c r="D36">
        <v>44.186700000000002</v>
      </c>
      <c r="E36">
        <v>2020</v>
      </c>
      <c r="F36">
        <v>4.0109000000000004</v>
      </c>
      <c r="G36">
        <v>1.1694</v>
      </c>
      <c r="H36">
        <v>52.812600000000003</v>
      </c>
      <c r="I36" s="14">
        <v>11384</v>
      </c>
      <c r="J36" s="14">
        <v>6959</v>
      </c>
      <c r="K36" s="13">
        <v>18343</v>
      </c>
      <c r="L36" s="14">
        <v>1529</v>
      </c>
      <c r="M36" s="14">
        <v>18343</v>
      </c>
      <c r="N36" s="13"/>
      <c r="Q36" s="13"/>
      <c r="R36" s="14"/>
      <c r="S36" s="14"/>
      <c r="T36" s="14"/>
      <c r="U36" s="14"/>
      <c r="V36" s="14"/>
    </row>
    <row r="37" spans="1:22" x14ac:dyDescent="0.2">
      <c r="B37" t="s">
        <v>814</v>
      </c>
      <c r="C37" t="s">
        <v>210</v>
      </c>
      <c r="D37">
        <v>166.08349999999999</v>
      </c>
      <c r="E37">
        <v>2020</v>
      </c>
      <c r="F37">
        <v>4.1402000000000001</v>
      </c>
      <c r="G37">
        <v>1.2071000000000001</v>
      </c>
      <c r="H37">
        <v>200.47200000000001</v>
      </c>
      <c r="I37" s="14">
        <v>41862</v>
      </c>
      <c r="J37" s="14">
        <v>26416</v>
      </c>
      <c r="K37" s="13">
        <v>68278</v>
      </c>
      <c r="L37" s="14">
        <v>5690</v>
      </c>
      <c r="M37" s="14">
        <v>68278</v>
      </c>
      <c r="N37" s="13"/>
      <c r="Q37" s="13"/>
      <c r="R37" s="14"/>
      <c r="S37" s="14"/>
      <c r="T37" s="14"/>
      <c r="U37" s="14"/>
      <c r="V37" s="14"/>
    </row>
    <row r="38" spans="1:22" x14ac:dyDescent="0.2">
      <c r="B38" t="s">
        <v>815</v>
      </c>
      <c r="C38" t="s">
        <v>214</v>
      </c>
      <c r="D38">
        <v>151.67060000000001</v>
      </c>
      <c r="E38">
        <v>2020</v>
      </c>
      <c r="F38">
        <v>3.9220999999999999</v>
      </c>
      <c r="G38">
        <v>1.1435</v>
      </c>
      <c r="H38">
        <v>173.4307</v>
      </c>
      <c r="I38" s="14">
        <v>38230</v>
      </c>
      <c r="J38" s="14">
        <v>22853</v>
      </c>
      <c r="K38" s="13">
        <v>61083</v>
      </c>
      <c r="L38" s="14">
        <v>5090</v>
      </c>
      <c r="M38" s="14">
        <v>61083</v>
      </c>
      <c r="N38" s="13"/>
      <c r="Q38" s="13"/>
      <c r="R38" s="14"/>
      <c r="S38" s="14"/>
      <c r="T38" s="14"/>
      <c r="U38" s="14"/>
      <c r="V38" s="14"/>
    </row>
    <row r="39" spans="1:22" x14ac:dyDescent="0.2">
      <c r="B39" t="s">
        <v>816</v>
      </c>
      <c r="C39" t="s">
        <v>217</v>
      </c>
      <c r="D39">
        <v>169.29169999999999</v>
      </c>
      <c r="E39">
        <v>2022</v>
      </c>
      <c r="F39">
        <v>4.5754000000000001</v>
      </c>
      <c r="G39">
        <v>1.3339000000000001</v>
      </c>
      <c r="H39">
        <v>225.82429999999999</v>
      </c>
      <c r="I39" s="14">
        <v>42671</v>
      </c>
      <c r="J39" s="14">
        <v>29756</v>
      </c>
      <c r="K39" s="13">
        <v>72427</v>
      </c>
      <c r="L39" s="14">
        <v>6036</v>
      </c>
      <c r="M39" s="14">
        <v>72427</v>
      </c>
      <c r="N39" s="13"/>
      <c r="Q39" s="13"/>
      <c r="R39" s="14"/>
      <c r="S39" s="14"/>
      <c r="T39" s="14"/>
      <c r="U39" s="14"/>
      <c r="V39" s="14"/>
    </row>
    <row r="40" spans="1:22" x14ac:dyDescent="0.2">
      <c r="B40" t="s">
        <v>817</v>
      </c>
      <c r="C40" t="s">
        <v>220</v>
      </c>
      <c r="D40">
        <v>267.35950000000003</v>
      </c>
      <c r="E40">
        <v>2020</v>
      </c>
      <c r="F40">
        <v>4.2854000000000001</v>
      </c>
      <c r="G40">
        <v>1.2494000000000001</v>
      </c>
      <c r="H40">
        <v>334.03570000000002</v>
      </c>
      <c r="I40" s="14">
        <v>67390</v>
      </c>
      <c r="J40" s="14">
        <v>44015</v>
      </c>
      <c r="K40" s="13">
        <v>111405</v>
      </c>
      <c r="L40" s="14">
        <v>9284</v>
      </c>
      <c r="M40" s="14">
        <v>111405</v>
      </c>
      <c r="N40" s="13"/>
      <c r="Q40" s="13"/>
      <c r="R40" s="14"/>
      <c r="S40" s="14"/>
      <c r="T40" s="14"/>
      <c r="U40" s="14"/>
      <c r="V40" s="14"/>
    </row>
    <row r="41" spans="1:22" x14ac:dyDescent="0.2">
      <c r="B41" t="s">
        <v>818</v>
      </c>
      <c r="C41" t="s">
        <v>226</v>
      </c>
      <c r="D41">
        <v>146.95009999999999</v>
      </c>
      <c r="E41">
        <v>2022</v>
      </c>
      <c r="F41">
        <v>3.9224999999999999</v>
      </c>
      <c r="G41">
        <v>1.1435999999999999</v>
      </c>
      <c r="H41">
        <v>168.05009999999999</v>
      </c>
      <c r="I41" s="14">
        <v>37040</v>
      </c>
      <c r="J41" s="14">
        <v>22144</v>
      </c>
      <c r="K41" s="13">
        <v>59184</v>
      </c>
      <c r="L41" s="14">
        <v>4932</v>
      </c>
      <c r="M41" s="14">
        <v>59184</v>
      </c>
      <c r="N41" s="13"/>
      <c r="Q41" s="13"/>
      <c r="R41" s="14"/>
      <c r="S41" s="14"/>
      <c r="T41" s="14"/>
      <c r="U41" s="14"/>
      <c r="V41" s="14"/>
    </row>
    <row r="42" spans="1:22" x14ac:dyDescent="0.2">
      <c r="B42" t="s">
        <v>819</v>
      </c>
      <c r="C42" t="s">
        <v>227</v>
      </c>
      <c r="D42">
        <v>227.06389999999999</v>
      </c>
      <c r="E42">
        <v>2020</v>
      </c>
      <c r="F42">
        <v>3.5139999999999998</v>
      </c>
      <c r="G42">
        <v>1.0245</v>
      </c>
      <c r="H42">
        <v>234.80340000000001</v>
      </c>
      <c r="I42" s="14">
        <v>57769</v>
      </c>
      <c r="J42" s="14">
        <v>30940</v>
      </c>
      <c r="K42" s="13">
        <v>88709</v>
      </c>
      <c r="L42" s="14">
        <v>7392</v>
      </c>
      <c r="M42" s="14">
        <v>88709</v>
      </c>
      <c r="N42" s="13"/>
      <c r="Q42" s="13"/>
      <c r="R42" s="14"/>
      <c r="S42" s="14"/>
      <c r="T42" s="14"/>
      <c r="U42" s="14"/>
      <c r="V42" s="14"/>
    </row>
    <row r="43" spans="1:22" x14ac:dyDescent="0.2">
      <c r="B43" t="s">
        <v>820</v>
      </c>
      <c r="C43" t="s">
        <v>228</v>
      </c>
      <c r="D43">
        <v>112.968</v>
      </c>
      <c r="E43">
        <v>2020</v>
      </c>
      <c r="F43">
        <v>4.2454999999999998</v>
      </c>
      <c r="G43">
        <v>1.2378</v>
      </c>
      <c r="H43">
        <v>139.82669999999999</v>
      </c>
      <c r="I43" s="14">
        <v>28474</v>
      </c>
      <c r="J43" s="14">
        <v>18425</v>
      </c>
      <c r="K43" s="13">
        <v>46899</v>
      </c>
      <c r="L43" s="14">
        <v>3908</v>
      </c>
      <c r="M43" s="14">
        <v>46899</v>
      </c>
      <c r="N43" s="13"/>
      <c r="Q43" s="13"/>
      <c r="R43" s="14"/>
      <c r="S43" s="14"/>
      <c r="T43" s="14"/>
      <c r="U43" s="14"/>
      <c r="V43" s="14"/>
    </row>
    <row r="44" spans="1:22" x14ac:dyDescent="0.2">
      <c r="A44" t="s">
        <v>715</v>
      </c>
      <c r="B44" t="s">
        <v>821</v>
      </c>
      <c r="C44" t="s">
        <v>230</v>
      </c>
      <c r="D44">
        <v>234.80449999999999</v>
      </c>
      <c r="E44">
        <v>2022</v>
      </c>
      <c r="F44" t="s">
        <v>1017</v>
      </c>
      <c r="G44">
        <v>1</v>
      </c>
      <c r="H44">
        <v>234.80449999999999</v>
      </c>
      <c r="I44" s="14">
        <v>59184</v>
      </c>
      <c r="J44" s="14">
        <v>30940</v>
      </c>
      <c r="K44" s="13">
        <v>90124</v>
      </c>
      <c r="L44" s="14">
        <v>7510</v>
      </c>
      <c r="M44" s="14">
        <v>90124</v>
      </c>
      <c r="N44" s="13"/>
      <c r="Q44" s="13"/>
      <c r="R44" s="14"/>
      <c r="S44" s="14"/>
      <c r="T44" s="14"/>
      <c r="U44" s="14"/>
      <c r="V44" s="14"/>
    </row>
    <row r="45" spans="1:22" x14ac:dyDescent="0.2">
      <c r="B45" t="s">
        <v>1021</v>
      </c>
      <c r="C45" t="s">
        <v>233</v>
      </c>
      <c r="D45">
        <v>350</v>
      </c>
      <c r="E45">
        <v>2020</v>
      </c>
      <c r="F45">
        <v>3.0905</v>
      </c>
      <c r="G45">
        <v>0</v>
      </c>
      <c r="H45">
        <v>0</v>
      </c>
      <c r="I45" s="14">
        <v>92923</v>
      </c>
      <c r="J45">
        <v>0</v>
      </c>
      <c r="K45" s="13">
        <v>92923</v>
      </c>
      <c r="L45" s="14">
        <v>7744</v>
      </c>
      <c r="M45" s="14">
        <v>92923</v>
      </c>
      <c r="N45" s="13"/>
      <c r="Q45" s="13"/>
      <c r="R45" s="14"/>
      <c r="S45" s="14"/>
      <c r="T45" s="14"/>
      <c r="U45" s="14"/>
      <c r="V45" s="14"/>
    </row>
    <row r="46" spans="1:22" x14ac:dyDescent="0.2">
      <c r="B46" t="s">
        <v>822</v>
      </c>
      <c r="C46" t="s">
        <v>243</v>
      </c>
      <c r="D46">
        <v>29.023</v>
      </c>
      <c r="E46">
        <v>2021</v>
      </c>
      <c r="F46">
        <v>3.7625000000000002</v>
      </c>
      <c r="G46">
        <v>1.0969</v>
      </c>
      <c r="H46">
        <v>31.836500000000001</v>
      </c>
      <c r="I46" s="14">
        <v>7315</v>
      </c>
      <c r="J46" s="14">
        <v>4195</v>
      </c>
      <c r="K46" s="13">
        <v>11510</v>
      </c>
      <c r="L46">
        <v>959</v>
      </c>
      <c r="M46" s="14">
        <v>11510</v>
      </c>
      <c r="N46" s="13"/>
      <c r="Q46" s="13"/>
      <c r="R46" s="14"/>
      <c r="S46" s="14"/>
      <c r="T46" s="14"/>
      <c r="U46" s="14"/>
      <c r="V46" s="14"/>
    </row>
    <row r="47" spans="1:22" x14ac:dyDescent="0.2">
      <c r="B47" t="s">
        <v>823</v>
      </c>
      <c r="C47" t="s">
        <v>252</v>
      </c>
      <c r="D47">
        <v>146.2097</v>
      </c>
      <c r="E47">
        <v>2020</v>
      </c>
      <c r="F47">
        <v>3.8422999999999998</v>
      </c>
      <c r="G47">
        <v>1.1202000000000001</v>
      </c>
      <c r="H47">
        <v>163.78469999999999</v>
      </c>
      <c r="I47" s="14">
        <v>36853</v>
      </c>
      <c r="J47" s="14">
        <v>21582</v>
      </c>
      <c r="K47" s="13">
        <v>58435</v>
      </c>
      <c r="L47" s="14">
        <v>4870</v>
      </c>
      <c r="M47" s="14">
        <v>58435</v>
      </c>
      <c r="N47" s="13"/>
      <c r="Q47" s="13"/>
      <c r="R47" s="14"/>
      <c r="S47" s="14"/>
      <c r="T47" s="14"/>
      <c r="U47" s="14"/>
      <c r="V47" s="14"/>
    </row>
    <row r="48" spans="1:22" x14ac:dyDescent="0.2">
      <c r="B48" t="s">
        <v>824</v>
      </c>
      <c r="C48" t="s">
        <v>253</v>
      </c>
      <c r="D48">
        <v>95.909000000000006</v>
      </c>
      <c r="E48">
        <v>2020</v>
      </c>
      <c r="F48">
        <v>4.4436999999999998</v>
      </c>
      <c r="G48">
        <v>1.2955000000000001</v>
      </c>
      <c r="H48">
        <v>124.2539</v>
      </c>
      <c r="I48" s="14">
        <v>24175</v>
      </c>
      <c r="J48" s="14">
        <v>16373</v>
      </c>
      <c r="K48" s="13">
        <v>40548</v>
      </c>
      <c r="L48" s="14">
        <v>3379</v>
      </c>
      <c r="M48" s="14">
        <v>40548</v>
      </c>
      <c r="N48" s="13"/>
      <c r="Q48" s="13"/>
      <c r="R48" s="14"/>
      <c r="S48" s="14"/>
      <c r="T48" s="14"/>
      <c r="U48" s="14"/>
      <c r="V48" s="14"/>
    </row>
    <row r="49" spans="1:22" x14ac:dyDescent="0.2">
      <c r="B49" t="s">
        <v>825</v>
      </c>
      <c r="C49" t="s">
        <v>254</v>
      </c>
      <c r="D49">
        <v>147.34790000000001</v>
      </c>
      <c r="E49">
        <v>2021</v>
      </c>
      <c r="F49">
        <v>3.7536999999999998</v>
      </c>
      <c r="G49">
        <v>1.0944</v>
      </c>
      <c r="H49">
        <v>161.25360000000001</v>
      </c>
      <c r="I49" s="14">
        <v>37140</v>
      </c>
      <c r="J49" s="14">
        <v>21248</v>
      </c>
      <c r="K49" s="13">
        <v>58388</v>
      </c>
      <c r="L49" s="14">
        <v>4866</v>
      </c>
      <c r="M49" s="14">
        <v>58388</v>
      </c>
      <c r="N49" s="13"/>
      <c r="Q49" s="13"/>
      <c r="R49" s="14"/>
      <c r="S49" s="14"/>
      <c r="T49" s="14"/>
      <c r="U49" s="14"/>
      <c r="V49" s="14"/>
    </row>
    <row r="50" spans="1:22" x14ac:dyDescent="0.2">
      <c r="A50" t="s">
        <v>715</v>
      </c>
      <c r="B50" t="s">
        <v>826</v>
      </c>
      <c r="C50" t="s">
        <v>255</v>
      </c>
      <c r="D50">
        <v>212.38120000000001</v>
      </c>
      <c r="E50">
        <v>2020</v>
      </c>
      <c r="F50" t="s">
        <v>1017</v>
      </c>
      <c r="G50">
        <v>1</v>
      </c>
      <c r="H50">
        <v>212.38120000000001</v>
      </c>
      <c r="I50" s="14">
        <v>53532</v>
      </c>
      <c r="J50" s="14">
        <v>27985</v>
      </c>
      <c r="K50" s="13">
        <v>81517</v>
      </c>
      <c r="L50" s="14">
        <v>6793</v>
      </c>
      <c r="M50" s="14">
        <v>81517</v>
      </c>
      <c r="N50" s="13"/>
      <c r="Q50" s="13"/>
      <c r="R50" s="14"/>
      <c r="S50" s="14"/>
      <c r="T50" s="14"/>
      <c r="U50" s="14"/>
      <c r="V50" s="14"/>
    </row>
    <row r="51" spans="1:22" x14ac:dyDescent="0.2">
      <c r="B51" t="s">
        <v>827</v>
      </c>
      <c r="C51" t="s">
        <v>256</v>
      </c>
      <c r="D51">
        <v>205.85300000000001</v>
      </c>
      <c r="E51">
        <v>2020</v>
      </c>
      <c r="F51">
        <v>3.7664</v>
      </c>
      <c r="G51">
        <v>1.0981000000000001</v>
      </c>
      <c r="H51">
        <v>226.04220000000001</v>
      </c>
      <c r="I51" s="14">
        <v>51887</v>
      </c>
      <c r="J51" s="14">
        <v>29785</v>
      </c>
      <c r="K51" s="13">
        <v>81672</v>
      </c>
      <c r="L51" s="14">
        <v>6806</v>
      </c>
      <c r="M51" s="14">
        <v>81672</v>
      </c>
      <c r="N51" s="13"/>
      <c r="Q51" s="13"/>
      <c r="R51" s="14"/>
      <c r="S51" s="14"/>
      <c r="T51" s="14"/>
      <c r="U51" s="14"/>
      <c r="V51" s="14"/>
    </row>
    <row r="52" spans="1:22" x14ac:dyDescent="0.2">
      <c r="B52" t="s">
        <v>828</v>
      </c>
      <c r="C52" t="s">
        <v>261</v>
      </c>
      <c r="D52">
        <v>264.8098</v>
      </c>
      <c r="E52">
        <v>2020</v>
      </c>
      <c r="F52">
        <v>3.48</v>
      </c>
      <c r="G52">
        <v>1.0145999999999999</v>
      </c>
      <c r="H52">
        <v>268.67</v>
      </c>
      <c r="I52" s="14">
        <v>66747</v>
      </c>
      <c r="J52" s="14">
        <v>35402</v>
      </c>
      <c r="K52" s="13">
        <v>102149</v>
      </c>
      <c r="L52" s="14">
        <v>8512</v>
      </c>
      <c r="M52" s="14">
        <v>102149</v>
      </c>
      <c r="N52" s="13"/>
      <c r="Q52" s="13"/>
      <c r="R52" s="14"/>
      <c r="S52" s="14"/>
      <c r="T52" s="14"/>
      <c r="U52" s="14"/>
      <c r="V52" s="14"/>
    </row>
    <row r="53" spans="1:22" x14ac:dyDescent="0.2">
      <c r="B53" t="s">
        <v>829</v>
      </c>
      <c r="C53" t="s">
        <v>262</v>
      </c>
      <c r="D53">
        <v>178.9905</v>
      </c>
      <c r="E53">
        <v>2022</v>
      </c>
      <c r="F53">
        <v>3.43</v>
      </c>
      <c r="G53">
        <v>1</v>
      </c>
      <c r="H53">
        <v>178.9905</v>
      </c>
      <c r="I53" s="14">
        <v>45116</v>
      </c>
      <c r="J53" s="14">
        <v>23585</v>
      </c>
      <c r="K53" s="13">
        <v>68701</v>
      </c>
      <c r="L53" s="14">
        <v>5725</v>
      </c>
      <c r="M53" s="14">
        <v>68701</v>
      </c>
      <c r="N53" s="13"/>
      <c r="Q53" s="13"/>
      <c r="R53" s="14"/>
      <c r="S53" s="14"/>
      <c r="T53" s="14"/>
      <c r="U53" s="14"/>
      <c r="V53" s="14"/>
    </row>
    <row r="54" spans="1:22" x14ac:dyDescent="0.2">
      <c r="B54" t="s">
        <v>830</v>
      </c>
      <c r="C54" t="s">
        <v>263</v>
      </c>
      <c r="D54">
        <v>154.1223</v>
      </c>
      <c r="E54">
        <v>2020</v>
      </c>
      <c r="F54">
        <v>4.0720999999999998</v>
      </c>
      <c r="G54">
        <v>1.1872</v>
      </c>
      <c r="H54">
        <v>182.9742</v>
      </c>
      <c r="I54" s="14">
        <v>38848</v>
      </c>
      <c r="J54" s="14">
        <v>24110</v>
      </c>
      <c r="K54" s="13">
        <v>62958</v>
      </c>
      <c r="L54" s="14">
        <v>5247</v>
      </c>
      <c r="M54" s="14">
        <v>62958</v>
      </c>
      <c r="N54" s="13"/>
      <c r="Q54" s="13"/>
      <c r="R54" s="14"/>
      <c r="S54" s="14"/>
      <c r="T54" s="14"/>
      <c r="U54" s="14"/>
      <c r="V54" s="14"/>
    </row>
    <row r="55" spans="1:22" x14ac:dyDescent="0.2">
      <c r="B55" t="s">
        <v>1022</v>
      </c>
      <c r="C55" t="s">
        <v>264</v>
      </c>
      <c r="D55">
        <v>350</v>
      </c>
      <c r="E55">
        <v>2020</v>
      </c>
      <c r="F55">
        <v>3.5714000000000001</v>
      </c>
      <c r="G55">
        <v>1.0411999999999999</v>
      </c>
      <c r="H55">
        <v>369.3125</v>
      </c>
      <c r="I55" s="14">
        <v>89402</v>
      </c>
      <c r="J55" s="14">
        <v>48664</v>
      </c>
      <c r="K55" s="13">
        <v>138066</v>
      </c>
      <c r="L55" s="14">
        <v>11506</v>
      </c>
      <c r="M55" s="14">
        <v>138066</v>
      </c>
      <c r="N55" s="13"/>
      <c r="Q55" s="13"/>
      <c r="R55" s="14"/>
      <c r="S55" s="14"/>
      <c r="T55" s="14"/>
      <c r="U55" s="14"/>
      <c r="V55" s="14"/>
    </row>
    <row r="56" spans="1:22" x14ac:dyDescent="0.2">
      <c r="B56" t="s">
        <v>831</v>
      </c>
      <c r="C56" t="s">
        <v>266</v>
      </c>
      <c r="D56">
        <v>190.94059999999999</v>
      </c>
      <c r="E56">
        <v>2021</v>
      </c>
      <c r="F56">
        <v>4.7069000000000001</v>
      </c>
      <c r="G56">
        <v>1.3723000000000001</v>
      </c>
      <c r="H56">
        <v>262.02280000000002</v>
      </c>
      <c r="I56" s="14">
        <v>48128</v>
      </c>
      <c r="J56" s="14">
        <v>34526</v>
      </c>
      <c r="K56" s="13">
        <v>82654</v>
      </c>
      <c r="L56" s="14">
        <v>6888</v>
      </c>
      <c r="M56" s="14">
        <v>82654</v>
      </c>
      <c r="N56" s="13"/>
      <c r="Q56" s="13"/>
      <c r="R56" s="14"/>
      <c r="S56" s="14"/>
      <c r="T56" s="14"/>
      <c r="U56" s="14"/>
      <c r="V56" s="14"/>
    </row>
    <row r="57" spans="1:22" x14ac:dyDescent="0.2">
      <c r="A57" t="s">
        <v>715</v>
      </c>
      <c r="B57" t="s">
        <v>832</v>
      </c>
      <c r="C57" t="s">
        <v>267</v>
      </c>
      <c r="D57">
        <v>144.7647</v>
      </c>
      <c r="E57">
        <v>2020</v>
      </c>
      <c r="F57" t="s">
        <v>1017</v>
      </c>
      <c r="G57">
        <v>1</v>
      </c>
      <c r="H57">
        <v>149.71469999999999</v>
      </c>
      <c r="I57" s="14">
        <v>37737</v>
      </c>
      <c r="J57" s="14">
        <v>19728</v>
      </c>
      <c r="K57" s="13">
        <v>57465</v>
      </c>
      <c r="L57" s="14">
        <v>4789</v>
      </c>
      <c r="M57" s="14">
        <v>57465</v>
      </c>
      <c r="N57" s="13"/>
      <c r="Q57" s="13"/>
      <c r="R57" s="14"/>
      <c r="S57" s="14"/>
      <c r="T57" s="14"/>
      <c r="U57" s="14"/>
      <c r="V57" s="14"/>
    </row>
    <row r="58" spans="1:22" x14ac:dyDescent="0.2">
      <c r="B58" t="s">
        <v>833</v>
      </c>
      <c r="C58" t="s">
        <v>268</v>
      </c>
      <c r="D58">
        <v>56.0092</v>
      </c>
      <c r="E58">
        <v>2020</v>
      </c>
      <c r="F58">
        <v>5.3570000000000002</v>
      </c>
      <c r="G58">
        <v>1.5618000000000001</v>
      </c>
      <c r="H58">
        <v>87.4756</v>
      </c>
      <c r="I58" s="14">
        <v>14118</v>
      </c>
      <c r="J58" s="14">
        <v>11527</v>
      </c>
      <c r="K58" s="13">
        <v>25645</v>
      </c>
      <c r="L58" s="14">
        <v>2137</v>
      </c>
      <c r="M58" s="14">
        <v>25645</v>
      </c>
      <c r="N58" s="13"/>
      <c r="Q58" s="13"/>
      <c r="R58" s="14"/>
      <c r="S58" s="14"/>
      <c r="T58" s="14"/>
      <c r="U58" s="14"/>
      <c r="V58" s="14"/>
    </row>
    <row r="59" spans="1:22" x14ac:dyDescent="0.2">
      <c r="B59" t="s">
        <v>834</v>
      </c>
      <c r="C59" t="s">
        <v>270</v>
      </c>
      <c r="D59">
        <v>152.72460000000001</v>
      </c>
      <c r="E59">
        <v>2020</v>
      </c>
      <c r="F59">
        <v>4.6258999999999997</v>
      </c>
      <c r="G59">
        <v>1.3487</v>
      </c>
      <c r="H59">
        <v>205.9734</v>
      </c>
      <c r="I59" s="14">
        <v>38495</v>
      </c>
      <c r="J59" s="14">
        <v>27141</v>
      </c>
      <c r="K59" s="13">
        <v>65636</v>
      </c>
      <c r="L59" s="14">
        <v>5470</v>
      </c>
      <c r="M59" s="14">
        <v>65636</v>
      </c>
      <c r="N59" s="13"/>
      <c r="Q59" s="13"/>
      <c r="R59" s="14"/>
      <c r="S59" s="14"/>
      <c r="T59" s="14"/>
      <c r="U59" s="14"/>
      <c r="V59" s="14"/>
    </row>
    <row r="60" spans="1:22" x14ac:dyDescent="0.2">
      <c r="B60" t="s">
        <v>835</v>
      </c>
      <c r="C60" t="s">
        <v>271</v>
      </c>
      <c r="D60">
        <v>108.1932</v>
      </c>
      <c r="E60">
        <v>2020</v>
      </c>
      <c r="F60">
        <v>4.8</v>
      </c>
      <c r="G60">
        <v>1.3994</v>
      </c>
      <c r="H60">
        <v>151.4074</v>
      </c>
      <c r="I60" s="14">
        <v>27271</v>
      </c>
      <c r="J60" s="14">
        <v>19951</v>
      </c>
      <c r="K60" s="13">
        <v>47222</v>
      </c>
      <c r="L60" s="14">
        <v>3935</v>
      </c>
      <c r="M60" s="14">
        <v>47222</v>
      </c>
      <c r="N60" s="13"/>
      <c r="Q60" s="13"/>
      <c r="R60" s="14"/>
      <c r="S60" s="14"/>
      <c r="T60" s="14"/>
      <c r="U60" s="14"/>
      <c r="V60" s="14"/>
    </row>
    <row r="61" spans="1:22" x14ac:dyDescent="0.2">
      <c r="B61" t="s">
        <v>836</v>
      </c>
      <c r="C61" t="s">
        <v>273</v>
      </c>
      <c r="D61">
        <v>145.28659999999999</v>
      </c>
      <c r="E61">
        <v>2021</v>
      </c>
      <c r="F61">
        <v>4.05</v>
      </c>
      <c r="G61">
        <v>1.1808000000000001</v>
      </c>
      <c r="H61">
        <v>171.54830000000001</v>
      </c>
      <c r="I61" s="14">
        <v>36620</v>
      </c>
      <c r="J61" s="14">
        <v>22605</v>
      </c>
      <c r="K61" s="13">
        <v>59225</v>
      </c>
      <c r="L61" s="14">
        <v>4935</v>
      </c>
      <c r="M61" s="14">
        <v>59225</v>
      </c>
      <c r="N61" s="13"/>
      <c r="Q61" s="13"/>
      <c r="R61" s="14"/>
      <c r="S61" s="14"/>
      <c r="T61" s="14"/>
      <c r="U61" s="14"/>
      <c r="V61" s="14"/>
    </row>
    <row r="62" spans="1:22" x14ac:dyDescent="0.2">
      <c r="B62" t="s">
        <v>837</v>
      </c>
      <c r="C62" t="s">
        <v>274</v>
      </c>
      <c r="D62">
        <v>253.88550000000001</v>
      </c>
      <c r="E62">
        <v>2022</v>
      </c>
      <c r="F62">
        <v>3.8868999999999998</v>
      </c>
      <c r="G62">
        <v>1.1332</v>
      </c>
      <c r="H62">
        <v>287.70479999999998</v>
      </c>
      <c r="I62" s="14">
        <v>63994</v>
      </c>
      <c r="J62" s="14">
        <v>37910</v>
      </c>
      <c r="K62" s="13">
        <v>101904</v>
      </c>
      <c r="L62" s="14">
        <v>8492</v>
      </c>
      <c r="M62" s="14">
        <v>101904</v>
      </c>
      <c r="N62" s="13"/>
      <c r="Q62" s="13"/>
      <c r="R62" s="14"/>
      <c r="S62" s="14"/>
      <c r="T62" s="14"/>
      <c r="U62" s="14"/>
      <c r="V62" s="14"/>
    </row>
    <row r="63" spans="1:22" x14ac:dyDescent="0.2">
      <c r="B63" t="s">
        <v>838</v>
      </c>
      <c r="C63" t="s">
        <v>276</v>
      </c>
      <c r="D63">
        <v>172.0521</v>
      </c>
      <c r="E63">
        <v>2022</v>
      </c>
      <c r="F63">
        <v>3.43</v>
      </c>
      <c r="G63">
        <v>1</v>
      </c>
      <c r="H63">
        <v>172.0521</v>
      </c>
      <c r="I63" s="14">
        <v>43367</v>
      </c>
      <c r="J63" s="14">
        <v>22671</v>
      </c>
      <c r="K63" s="13">
        <v>66038</v>
      </c>
      <c r="L63" s="14">
        <v>5503</v>
      </c>
      <c r="M63" s="14">
        <v>66038</v>
      </c>
      <c r="N63" s="13"/>
      <c r="Q63" s="13"/>
      <c r="R63" s="14"/>
      <c r="S63" s="14"/>
      <c r="T63" s="14"/>
      <c r="U63" s="14"/>
      <c r="V63" s="14"/>
    </row>
    <row r="64" spans="1:22" x14ac:dyDescent="0.2">
      <c r="B64" t="s">
        <v>839</v>
      </c>
      <c r="C64" t="s">
        <v>277</v>
      </c>
      <c r="D64">
        <v>262.79340000000002</v>
      </c>
      <c r="E64">
        <v>2020</v>
      </c>
      <c r="F64">
        <v>2.75</v>
      </c>
      <c r="G64">
        <v>0</v>
      </c>
      <c r="H64">
        <v>0</v>
      </c>
      <c r="I64" s="14">
        <v>66277</v>
      </c>
      <c r="J64">
        <v>0</v>
      </c>
      <c r="K64" s="13">
        <v>66277</v>
      </c>
      <c r="L64" s="14">
        <v>5523</v>
      </c>
      <c r="M64" s="14">
        <v>66277</v>
      </c>
      <c r="N64" s="13"/>
      <c r="Q64" s="13"/>
      <c r="R64" s="14"/>
      <c r="S64" s="14"/>
      <c r="T64" s="14"/>
      <c r="U64" s="14"/>
      <c r="V64" s="14"/>
    </row>
    <row r="65" spans="1:22" x14ac:dyDescent="0.2">
      <c r="B65" t="s">
        <v>840</v>
      </c>
      <c r="C65" t="s">
        <v>278</v>
      </c>
      <c r="D65">
        <v>343.79759999999999</v>
      </c>
      <c r="E65">
        <v>2020</v>
      </c>
      <c r="F65">
        <v>2.75</v>
      </c>
      <c r="G65">
        <v>0</v>
      </c>
      <c r="H65">
        <v>0</v>
      </c>
      <c r="I65" s="14">
        <v>86657</v>
      </c>
      <c r="J65">
        <v>0</v>
      </c>
      <c r="K65" s="13">
        <v>86657</v>
      </c>
      <c r="L65" s="14">
        <v>7221</v>
      </c>
      <c r="M65" s="14">
        <v>86657</v>
      </c>
      <c r="N65" s="13"/>
      <c r="Q65" s="13"/>
      <c r="R65" s="14"/>
      <c r="S65" s="14"/>
      <c r="T65" s="14"/>
      <c r="U65" s="14"/>
      <c r="V65" s="14"/>
    </row>
    <row r="66" spans="1:22" x14ac:dyDescent="0.2">
      <c r="B66" t="s">
        <v>841</v>
      </c>
      <c r="C66" t="s">
        <v>279</v>
      </c>
      <c r="D66">
        <v>254.79519999999999</v>
      </c>
      <c r="E66">
        <v>2020</v>
      </c>
      <c r="F66">
        <v>3.1379999999999999</v>
      </c>
      <c r="G66">
        <v>0</v>
      </c>
      <c r="H66">
        <v>0</v>
      </c>
      <c r="I66" s="14">
        <v>64223</v>
      </c>
      <c r="J66">
        <v>0</v>
      </c>
      <c r="K66" s="13">
        <v>64223</v>
      </c>
      <c r="L66" s="14">
        <v>5352</v>
      </c>
      <c r="M66" s="14">
        <v>64223</v>
      </c>
      <c r="N66" s="13"/>
      <c r="Q66" s="13"/>
      <c r="R66" s="14"/>
      <c r="S66" s="14"/>
      <c r="T66" s="14"/>
      <c r="U66" s="14"/>
      <c r="V66" s="14"/>
    </row>
    <row r="67" spans="1:22" x14ac:dyDescent="0.2">
      <c r="A67" t="s">
        <v>715</v>
      </c>
      <c r="B67" t="s">
        <v>842</v>
      </c>
      <c r="C67" t="s">
        <v>280</v>
      </c>
      <c r="D67">
        <v>105.2334</v>
      </c>
      <c r="E67">
        <v>2020</v>
      </c>
      <c r="F67" t="s">
        <v>1017</v>
      </c>
      <c r="G67">
        <v>1</v>
      </c>
      <c r="H67">
        <v>105.2334</v>
      </c>
      <c r="I67" s="14">
        <v>26525</v>
      </c>
      <c r="J67" s="14">
        <v>13866</v>
      </c>
      <c r="K67" s="13">
        <v>40391</v>
      </c>
      <c r="L67" s="14">
        <v>3366</v>
      </c>
      <c r="M67" s="14">
        <v>40391</v>
      </c>
      <c r="N67" s="13"/>
      <c r="Q67" s="13"/>
      <c r="R67" s="14"/>
      <c r="S67" s="14"/>
      <c r="T67" s="14"/>
      <c r="U67" s="14"/>
      <c r="V67" s="14"/>
    </row>
    <row r="68" spans="1:22" x14ac:dyDescent="0.2">
      <c r="B68" t="s">
        <v>843</v>
      </c>
      <c r="C68" t="s">
        <v>281</v>
      </c>
      <c r="D68">
        <v>111.0492</v>
      </c>
      <c r="E68">
        <v>2022</v>
      </c>
      <c r="F68">
        <v>2.75</v>
      </c>
      <c r="G68">
        <v>0</v>
      </c>
      <c r="H68">
        <v>0</v>
      </c>
      <c r="I68" s="14">
        <v>30179</v>
      </c>
      <c r="J68">
        <v>0</v>
      </c>
      <c r="K68" s="13">
        <v>30179</v>
      </c>
      <c r="L68" s="14">
        <v>2515</v>
      </c>
      <c r="M68" s="14">
        <v>30179</v>
      </c>
      <c r="N68" s="13"/>
      <c r="Q68" s="13"/>
      <c r="R68" s="14"/>
      <c r="S68" s="14"/>
      <c r="T68" s="14"/>
      <c r="U68" s="14"/>
      <c r="V68" s="14"/>
    </row>
    <row r="69" spans="1:22" x14ac:dyDescent="0.2">
      <c r="B69" t="s">
        <v>844</v>
      </c>
      <c r="C69" t="s">
        <v>286</v>
      </c>
      <c r="D69">
        <v>337.6352</v>
      </c>
      <c r="E69">
        <v>2020</v>
      </c>
      <c r="F69">
        <v>3.5464000000000002</v>
      </c>
      <c r="G69">
        <v>1.0339</v>
      </c>
      <c r="H69">
        <v>363.24509999999998</v>
      </c>
      <c r="I69" s="14">
        <v>88553</v>
      </c>
      <c r="J69" s="14">
        <v>47864</v>
      </c>
      <c r="K69" s="13">
        <v>136417</v>
      </c>
      <c r="L69" s="14">
        <v>11368</v>
      </c>
      <c r="M69" s="14">
        <v>136417</v>
      </c>
      <c r="N69" s="13"/>
      <c r="Q69" s="13"/>
      <c r="R69" s="14"/>
      <c r="S69" s="14"/>
      <c r="T69" s="14"/>
      <c r="U69" s="14"/>
      <c r="V69" s="14"/>
    </row>
    <row r="70" spans="1:22" x14ac:dyDescent="0.2">
      <c r="B70" t="s">
        <v>845</v>
      </c>
      <c r="C70" t="s">
        <v>288</v>
      </c>
      <c r="D70">
        <v>217.60249999999999</v>
      </c>
      <c r="E70">
        <v>2020</v>
      </c>
      <c r="F70">
        <v>4.0303000000000004</v>
      </c>
      <c r="G70">
        <v>1.175</v>
      </c>
      <c r="H70">
        <v>255.68610000000001</v>
      </c>
      <c r="I70" s="14">
        <v>54848</v>
      </c>
      <c r="J70" s="14">
        <v>33691</v>
      </c>
      <c r="K70" s="13">
        <v>88539</v>
      </c>
      <c r="L70" s="14">
        <v>7378</v>
      </c>
      <c r="M70" s="14">
        <v>88539</v>
      </c>
      <c r="N70" s="13"/>
      <c r="Q70" s="13"/>
      <c r="R70" s="14"/>
      <c r="S70" s="14"/>
      <c r="T70" s="14"/>
      <c r="U70" s="14"/>
      <c r="V70" s="14"/>
    </row>
    <row r="71" spans="1:22" x14ac:dyDescent="0.2">
      <c r="B71" t="s">
        <v>846</v>
      </c>
      <c r="C71" t="s">
        <v>290</v>
      </c>
      <c r="D71">
        <v>165.8244</v>
      </c>
      <c r="E71">
        <v>2020</v>
      </c>
      <c r="F71">
        <v>4.0316000000000001</v>
      </c>
      <c r="G71">
        <v>1.1754</v>
      </c>
      <c r="H71">
        <v>194.90889999999999</v>
      </c>
      <c r="I71" s="14">
        <v>41797</v>
      </c>
      <c r="J71" s="14">
        <v>25683</v>
      </c>
      <c r="K71" s="13">
        <v>67480</v>
      </c>
      <c r="L71" s="14">
        <v>5623</v>
      </c>
      <c r="M71" s="14">
        <v>67480</v>
      </c>
      <c r="N71" s="13"/>
      <c r="Q71" s="13"/>
      <c r="R71" s="14"/>
      <c r="S71" s="14"/>
      <c r="T71" s="14"/>
      <c r="U71" s="14"/>
      <c r="V71" s="14"/>
    </row>
    <row r="72" spans="1:22" x14ac:dyDescent="0.2">
      <c r="B72" t="s">
        <v>847</v>
      </c>
      <c r="C72" t="s">
        <v>294</v>
      </c>
      <c r="D72">
        <v>285.30799999999999</v>
      </c>
      <c r="E72">
        <v>2020</v>
      </c>
      <c r="F72">
        <v>3.3018000000000001</v>
      </c>
      <c r="G72">
        <v>0</v>
      </c>
      <c r="H72">
        <v>0</v>
      </c>
      <c r="I72" s="14">
        <v>74588</v>
      </c>
      <c r="J72">
        <v>0</v>
      </c>
      <c r="K72" s="13">
        <v>74588</v>
      </c>
      <c r="L72" s="14">
        <v>6216</v>
      </c>
      <c r="M72" s="14">
        <v>74588</v>
      </c>
      <c r="N72" s="13"/>
      <c r="Q72" s="13"/>
      <c r="R72" s="14"/>
      <c r="S72" s="14"/>
      <c r="T72" s="14"/>
      <c r="U72" s="14"/>
      <c r="V72" s="14"/>
    </row>
    <row r="73" spans="1:22" x14ac:dyDescent="0.2">
      <c r="B73" t="s">
        <v>848</v>
      </c>
      <c r="C73" t="s">
        <v>295</v>
      </c>
      <c r="D73">
        <v>92.291300000000007</v>
      </c>
      <c r="E73">
        <v>2022</v>
      </c>
      <c r="F73">
        <v>3.7450999999999999</v>
      </c>
      <c r="G73">
        <v>1.0919000000000001</v>
      </c>
      <c r="H73">
        <v>100.7697</v>
      </c>
      <c r="I73" s="14">
        <v>23263</v>
      </c>
      <c r="J73" s="14">
        <v>13278</v>
      </c>
      <c r="K73" s="13">
        <v>36541</v>
      </c>
      <c r="L73" s="14">
        <v>3045</v>
      </c>
      <c r="M73" s="14">
        <v>36541</v>
      </c>
      <c r="N73" s="13"/>
      <c r="Q73" s="13"/>
      <c r="R73" s="14"/>
      <c r="S73" s="14"/>
      <c r="T73" s="14"/>
      <c r="U73" s="14"/>
      <c r="V73" s="14"/>
    </row>
    <row r="74" spans="1:22" x14ac:dyDescent="0.2">
      <c r="B74" t="s">
        <v>849</v>
      </c>
      <c r="C74" t="s">
        <v>302</v>
      </c>
      <c r="D74">
        <v>312.30220000000003</v>
      </c>
      <c r="E74">
        <v>2020</v>
      </c>
      <c r="F74">
        <v>4.0640999999999998</v>
      </c>
      <c r="G74">
        <v>1.1849000000000001</v>
      </c>
      <c r="H74">
        <v>370.03710000000001</v>
      </c>
      <c r="I74" s="14">
        <v>78718</v>
      </c>
      <c r="J74" s="14">
        <v>48759</v>
      </c>
      <c r="K74" s="13">
        <v>127477</v>
      </c>
      <c r="L74" s="14">
        <v>10623</v>
      </c>
      <c r="M74" s="14">
        <v>127477</v>
      </c>
      <c r="N74" s="13"/>
      <c r="Q74" s="13"/>
      <c r="R74" s="14"/>
      <c r="S74" s="14"/>
      <c r="T74" s="14"/>
      <c r="U74" s="14"/>
      <c r="V74" s="14"/>
    </row>
    <row r="75" spans="1:22" x14ac:dyDescent="0.2">
      <c r="B75" t="s">
        <v>850</v>
      </c>
      <c r="C75" t="s">
        <v>303</v>
      </c>
      <c r="D75">
        <v>343.51650000000001</v>
      </c>
      <c r="E75">
        <v>2022</v>
      </c>
      <c r="F75">
        <v>4.0999999999999996</v>
      </c>
      <c r="G75">
        <v>1.1953</v>
      </c>
      <c r="H75">
        <v>410.61739999999998</v>
      </c>
      <c r="I75" s="14">
        <v>86586</v>
      </c>
      <c r="J75" s="14">
        <v>54106</v>
      </c>
      <c r="K75" s="13">
        <v>140692</v>
      </c>
      <c r="L75" s="14">
        <v>11724</v>
      </c>
      <c r="M75" s="14">
        <v>140692</v>
      </c>
      <c r="N75" s="13"/>
      <c r="Q75" s="13"/>
      <c r="R75" s="14"/>
      <c r="S75" s="14"/>
      <c r="T75" s="14"/>
      <c r="U75" s="14"/>
      <c r="V75" s="14"/>
    </row>
    <row r="76" spans="1:22" x14ac:dyDescent="0.2">
      <c r="B76" t="s">
        <v>851</v>
      </c>
      <c r="C76" t="s">
        <v>308</v>
      </c>
      <c r="D76">
        <v>252.15450000000001</v>
      </c>
      <c r="E76">
        <v>2020</v>
      </c>
      <c r="F76">
        <v>3.7469999999999999</v>
      </c>
      <c r="G76">
        <v>1.0924</v>
      </c>
      <c r="H76">
        <v>275.45859999999999</v>
      </c>
      <c r="I76" s="14">
        <v>63557</v>
      </c>
      <c r="J76" s="14">
        <v>36297</v>
      </c>
      <c r="K76" s="13">
        <v>99854</v>
      </c>
      <c r="L76" s="14">
        <v>8321</v>
      </c>
      <c r="M76" s="14">
        <v>99854</v>
      </c>
      <c r="N76" s="13"/>
      <c r="Q76" s="13"/>
      <c r="R76" s="14"/>
      <c r="S76" s="14"/>
      <c r="T76" s="14"/>
      <c r="U76" s="14"/>
      <c r="V76" s="14"/>
    </row>
    <row r="77" spans="1:22" x14ac:dyDescent="0.2">
      <c r="B77" t="s">
        <v>852</v>
      </c>
      <c r="C77" t="s">
        <v>734</v>
      </c>
      <c r="D77">
        <v>105.7229</v>
      </c>
      <c r="E77">
        <v>2020</v>
      </c>
      <c r="F77">
        <v>5.9207000000000001</v>
      </c>
      <c r="G77">
        <v>1.7262</v>
      </c>
      <c r="H77">
        <v>182.49379999999999</v>
      </c>
      <c r="I77" s="14">
        <v>26648</v>
      </c>
      <c r="J77" s="14">
        <v>24047</v>
      </c>
      <c r="K77" s="13">
        <v>50695</v>
      </c>
      <c r="L77" s="14">
        <v>4225</v>
      </c>
      <c r="M77" s="14">
        <v>50695</v>
      </c>
      <c r="N77" s="13"/>
      <c r="Q77" s="13"/>
      <c r="R77" s="14"/>
      <c r="S77" s="14"/>
      <c r="T77" s="14"/>
      <c r="U77" s="14"/>
      <c r="V77" s="14"/>
    </row>
    <row r="78" spans="1:22" x14ac:dyDescent="0.2">
      <c r="B78" t="s">
        <v>853</v>
      </c>
      <c r="C78" t="s">
        <v>314</v>
      </c>
      <c r="D78">
        <v>47.587400000000002</v>
      </c>
      <c r="E78">
        <v>2021</v>
      </c>
      <c r="F78">
        <v>4.8171999999999997</v>
      </c>
      <c r="G78">
        <v>1.4044000000000001</v>
      </c>
      <c r="H78">
        <v>66.833200000000005</v>
      </c>
      <c r="I78" s="14">
        <v>11995</v>
      </c>
      <c r="J78" s="14">
        <v>8806</v>
      </c>
      <c r="K78" s="13">
        <v>20801</v>
      </c>
      <c r="L78" s="14">
        <v>1733</v>
      </c>
      <c r="M78" s="14">
        <v>20801</v>
      </c>
      <c r="N78" s="13"/>
      <c r="Q78" s="13"/>
      <c r="R78" s="14"/>
      <c r="S78" s="14"/>
      <c r="T78" s="14"/>
      <c r="U78" s="14"/>
      <c r="V78" s="14"/>
    </row>
    <row r="79" spans="1:22" x14ac:dyDescent="0.2">
      <c r="B79" t="s">
        <v>854</v>
      </c>
      <c r="C79" t="s">
        <v>315</v>
      </c>
      <c r="D79">
        <v>74.814700000000002</v>
      </c>
      <c r="E79">
        <v>2022</v>
      </c>
      <c r="F79">
        <v>4.9829999999999997</v>
      </c>
      <c r="G79">
        <v>1.4528000000000001</v>
      </c>
      <c r="H79">
        <v>108.6885</v>
      </c>
      <c r="I79" s="14">
        <v>18858</v>
      </c>
      <c r="J79" s="14">
        <v>14322</v>
      </c>
      <c r="K79" s="13">
        <v>33180</v>
      </c>
      <c r="L79" s="14">
        <v>2765</v>
      </c>
      <c r="M79" s="14">
        <v>33180</v>
      </c>
      <c r="N79" s="13"/>
      <c r="Q79" s="13"/>
      <c r="R79" s="14"/>
      <c r="S79" s="14"/>
      <c r="T79" s="14"/>
      <c r="U79" s="14"/>
      <c r="V79" s="14"/>
    </row>
    <row r="80" spans="1:22" x14ac:dyDescent="0.2">
      <c r="B80" t="s">
        <v>855</v>
      </c>
      <c r="C80" t="s">
        <v>316</v>
      </c>
      <c r="D80">
        <v>65.619100000000003</v>
      </c>
      <c r="E80">
        <v>2021</v>
      </c>
      <c r="F80">
        <v>5.85</v>
      </c>
      <c r="G80">
        <v>1.7055</v>
      </c>
      <c r="H80">
        <v>111.916</v>
      </c>
      <c r="I80" s="14">
        <v>16540</v>
      </c>
      <c r="J80" s="14">
        <v>14747</v>
      </c>
      <c r="K80" s="13">
        <v>31287</v>
      </c>
      <c r="L80" s="14">
        <v>2607</v>
      </c>
      <c r="M80" s="14">
        <v>31287</v>
      </c>
      <c r="N80" s="13"/>
      <c r="Q80" s="13"/>
      <c r="R80" s="14"/>
      <c r="S80" s="14"/>
      <c r="T80" s="14"/>
      <c r="U80" s="14"/>
      <c r="V80" s="14"/>
    </row>
    <row r="81" spans="1:22" x14ac:dyDescent="0.2">
      <c r="B81" t="s">
        <v>856</v>
      </c>
      <c r="C81" t="s">
        <v>318</v>
      </c>
      <c r="D81">
        <v>80.584299999999999</v>
      </c>
      <c r="E81">
        <v>2020</v>
      </c>
      <c r="F81">
        <v>5.98</v>
      </c>
      <c r="G81">
        <v>1.7434000000000001</v>
      </c>
      <c r="H81">
        <v>140.4939</v>
      </c>
      <c r="I81" s="14">
        <v>20312</v>
      </c>
      <c r="J81" s="14">
        <v>18513</v>
      </c>
      <c r="K81" s="13">
        <v>38825</v>
      </c>
      <c r="L81" s="14">
        <v>3235</v>
      </c>
      <c r="M81" s="14">
        <v>38825</v>
      </c>
      <c r="N81" s="13"/>
      <c r="Q81" s="13"/>
      <c r="R81" s="14"/>
      <c r="S81" s="14"/>
      <c r="T81" s="14"/>
      <c r="U81" s="14"/>
      <c r="V81" s="14"/>
    </row>
    <row r="82" spans="1:22" x14ac:dyDescent="0.2">
      <c r="B82" t="s">
        <v>857</v>
      </c>
      <c r="C82" t="s">
        <v>320</v>
      </c>
      <c r="D82">
        <v>192.4297</v>
      </c>
      <c r="E82">
        <v>2020</v>
      </c>
      <c r="F82">
        <v>4</v>
      </c>
      <c r="G82">
        <v>1.1661999999999999</v>
      </c>
      <c r="H82">
        <v>224.40780000000001</v>
      </c>
      <c r="I82" s="14">
        <v>48503</v>
      </c>
      <c r="J82" s="14">
        <v>29570</v>
      </c>
      <c r="K82" s="13">
        <v>78073</v>
      </c>
      <c r="L82" s="14">
        <v>6506</v>
      </c>
      <c r="M82" s="14">
        <v>78073</v>
      </c>
      <c r="N82" s="13"/>
      <c r="Q82" s="13"/>
      <c r="R82" s="14"/>
      <c r="S82" s="14"/>
      <c r="T82" s="14"/>
      <c r="U82" s="14"/>
      <c r="V82" s="14"/>
    </row>
    <row r="83" spans="1:22" x14ac:dyDescent="0.2">
      <c r="B83" t="s">
        <v>858</v>
      </c>
      <c r="C83" t="s">
        <v>321</v>
      </c>
      <c r="D83">
        <v>131.8629</v>
      </c>
      <c r="E83">
        <v>2022</v>
      </c>
      <c r="F83">
        <v>5.0667999999999997</v>
      </c>
      <c r="G83">
        <v>1.4772000000000001</v>
      </c>
      <c r="H83">
        <v>198.59119999999999</v>
      </c>
      <c r="I83" s="14">
        <v>33886</v>
      </c>
      <c r="J83" s="14">
        <v>26168</v>
      </c>
      <c r="K83" s="13">
        <v>60054</v>
      </c>
      <c r="L83" s="14">
        <v>5005</v>
      </c>
      <c r="M83" s="14">
        <v>60054</v>
      </c>
      <c r="N83" s="13"/>
      <c r="Q83" s="13"/>
      <c r="R83" s="14"/>
      <c r="S83" s="14"/>
      <c r="T83" s="14"/>
      <c r="U83" s="14"/>
      <c r="V83" s="14"/>
    </row>
    <row r="84" spans="1:22" x14ac:dyDescent="0.2">
      <c r="B84" t="s">
        <v>859</v>
      </c>
      <c r="C84" t="s">
        <v>322</v>
      </c>
      <c r="D84">
        <v>71.319100000000006</v>
      </c>
      <c r="E84">
        <v>2020</v>
      </c>
      <c r="F84">
        <v>5.9480000000000004</v>
      </c>
      <c r="G84">
        <v>1.7341</v>
      </c>
      <c r="H84">
        <v>123.6752</v>
      </c>
      <c r="I84" s="14">
        <v>17976</v>
      </c>
      <c r="J84" s="14">
        <v>16296</v>
      </c>
      <c r="K84" s="13">
        <v>34272</v>
      </c>
      <c r="L84" s="14">
        <v>2856</v>
      </c>
      <c r="M84" s="14">
        <v>34272</v>
      </c>
      <c r="N84" s="13"/>
      <c r="Q84" s="13"/>
      <c r="R84" s="14"/>
      <c r="S84" s="14"/>
      <c r="T84" s="14"/>
      <c r="U84" s="14"/>
      <c r="V84" s="14"/>
    </row>
    <row r="85" spans="1:22" x14ac:dyDescent="0.2">
      <c r="B85" t="s">
        <v>860</v>
      </c>
      <c r="C85" t="s">
        <v>324</v>
      </c>
      <c r="D85">
        <v>73.053299999999993</v>
      </c>
      <c r="E85">
        <v>4042</v>
      </c>
      <c r="F85">
        <v>3.5579999999999998</v>
      </c>
      <c r="G85">
        <v>1.0373000000000001</v>
      </c>
      <c r="H85">
        <v>75.779499999999999</v>
      </c>
      <c r="I85" s="14">
        <v>18414</v>
      </c>
      <c r="J85" s="14">
        <v>9985</v>
      </c>
      <c r="K85" s="13">
        <v>28399</v>
      </c>
      <c r="L85" s="14">
        <v>2367</v>
      </c>
      <c r="M85" s="14">
        <v>18937</v>
      </c>
      <c r="N85" s="13"/>
      <c r="Q85" s="13"/>
      <c r="R85" s="14"/>
      <c r="S85" s="14"/>
      <c r="T85" s="14"/>
      <c r="U85" s="14"/>
      <c r="V85" s="14"/>
    </row>
    <row r="86" spans="1:22" x14ac:dyDescent="0.2">
      <c r="B86" t="s">
        <v>861</v>
      </c>
      <c r="C86" t="s">
        <v>325</v>
      </c>
      <c r="D86">
        <v>80.656300000000002</v>
      </c>
      <c r="E86">
        <v>2020</v>
      </c>
      <c r="F86">
        <v>3.4660000000000002</v>
      </c>
      <c r="G86">
        <v>1.0105</v>
      </c>
      <c r="H86">
        <v>81.502799999999993</v>
      </c>
      <c r="I86" s="14">
        <v>20330</v>
      </c>
      <c r="J86" s="14">
        <v>10739</v>
      </c>
      <c r="K86" s="13">
        <v>31069</v>
      </c>
      <c r="L86" s="14">
        <v>2589</v>
      </c>
      <c r="M86" s="14">
        <v>31069</v>
      </c>
      <c r="N86" s="13"/>
      <c r="Q86" s="13"/>
      <c r="R86" s="14"/>
      <c r="S86" s="14"/>
      <c r="T86" s="14"/>
      <c r="U86" s="14"/>
      <c r="V86" s="14"/>
    </row>
    <row r="87" spans="1:22" x14ac:dyDescent="0.2">
      <c r="A87" t="s">
        <v>715</v>
      </c>
      <c r="B87" t="s">
        <v>862</v>
      </c>
      <c r="C87" t="s">
        <v>326</v>
      </c>
      <c r="D87">
        <v>131.41300000000001</v>
      </c>
      <c r="E87">
        <v>2022</v>
      </c>
      <c r="F87" t="s">
        <v>1017</v>
      </c>
      <c r="G87">
        <v>1</v>
      </c>
      <c r="H87">
        <v>131.41300000000001</v>
      </c>
      <c r="I87" s="14">
        <v>33124</v>
      </c>
      <c r="J87" s="14">
        <v>17316</v>
      </c>
      <c r="K87" s="13">
        <v>50440</v>
      </c>
      <c r="L87" s="14">
        <v>4203</v>
      </c>
      <c r="M87" s="14">
        <v>50440</v>
      </c>
      <c r="N87" s="13"/>
      <c r="Q87" s="13"/>
      <c r="R87" s="14"/>
      <c r="S87" s="14"/>
      <c r="T87" s="14"/>
      <c r="U87" s="14"/>
      <c r="V87" s="14"/>
    </row>
    <row r="88" spans="1:22" x14ac:dyDescent="0.2">
      <c r="B88" t="s">
        <v>863</v>
      </c>
      <c r="C88" t="s">
        <v>327</v>
      </c>
      <c r="D88">
        <v>62.537799999999997</v>
      </c>
      <c r="E88">
        <v>2022</v>
      </c>
      <c r="F88">
        <v>4.1261999999999999</v>
      </c>
      <c r="G88">
        <v>1.2030000000000001</v>
      </c>
      <c r="H88">
        <v>75.231300000000005</v>
      </c>
      <c r="I88" s="14">
        <v>15763</v>
      </c>
      <c r="J88" s="14">
        <v>9913</v>
      </c>
      <c r="K88" s="13">
        <v>25676</v>
      </c>
      <c r="L88" s="14">
        <v>2140</v>
      </c>
      <c r="M88" s="14">
        <v>25676</v>
      </c>
      <c r="N88" s="13"/>
      <c r="Q88" s="13"/>
      <c r="R88" s="14"/>
      <c r="S88" s="14"/>
      <c r="T88" s="14"/>
      <c r="U88" s="14"/>
      <c r="V88" s="14"/>
    </row>
    <row r="89" spans="1:22" x14ac:dyDescent="0.2">
      <c r="B89" t="s">
        <v>864</v>
      </c>
      <c r="C89" t="s">
        <v>328</v>
      </c>
      <c r="D89">
        <v>97.268100000000004</v>
      </c>
      <c r="E89">
        <v>2020</v>
      </c>
      <c r="F89">
        <v>3.8504999999999998</v>
      </c>
      <c r="G89">
        <v>1.1226</v>
      </c>
      <c r="H89">
        <v>109.1927</v>
      </c>
      <c r="I89" s="14">
        <v>24517</v>
      </c>
      <c r="J89" s="14">
        <v>14388</v>
      </c>
      <c r="K89" s="13">
        <v>38905</v>
      </c>
      <c r="L89" s="14">
        <v>3242</v>
      </c>
      <c r="M89" s="14">
        <v>38905</v>
      </c>
      <c r="N89" s="13"/>
      <c r="Q89" s="13"/>
      <c r="R89" s="14"/>
      <c r="S89" s="14"/>
      <c r="T89" s="14"/>
      <c r="U89" s="14"/>
      <c r="V89" s="14"/>
    </row>
    <row r="90" spans="1:22" x14ac:dyDescent="0.2">
      <c r="B90" t="s">
        <v>865</v>
      </c>
      <c r="C90" t="s">
        <v>331</v>
      </c>
      <c r="D90">
        <v>297.77789999999999</v>
      </c>
      <c r="E90">
        <v>2020</v>
      </c>
      <c r="F90">
        <v>2.7534000000000001</v>
      </c>
      <c r="G90">
        <v>0</v>
      </c>
      <c r="H90">
        <v>0</v>
      </c>
      <c r="I90" s="14">
        <v>75057</v>
      </c>
      <c r="J90">
        <v>0</v>
      </c>
      <c r="K90" s="13">
        <v>75057</v>
      </c>
      <c r="L90" s="14">
        <v>6255</v>
      </c>
      <c r="M90" s="14">
        <v>75057</v>
      </c>
      <c r="N90" s="13"/>
      <c r="Q90" s="13"/>
      <c r="R90" s="14"/>
      <c r="S90" s="14"/>
      <c r="T90" s="14"/>
      <c r="U90" s="14"/>
      <c r="V90" s="14"/>
    </row>
    <row r="91" spans="1:22" x14ac:dyDescent="0.2">
      <c r="B91" t="s">
        <v>866</v>
      </c>
      <c r="C91" t="s">
        <v>332</v>
      </c>
      <c r="D91">
        <v>339.08269999999999</v>
      </c>
      <c r="E91">
        <v>2022</v>
      </c>
      <c r="F91">
        <v>2.7654999999999998</v>
      </c>
      <c r="G91">
        <v>0</v>
      </c>
      <c r="H91">
        <v>0</v>
      </c>
      <c r="I91" s="14">
        <v>85468</v>
      </c>
      <c r="J91">
        <v>0</v>
      </c>
      <c r="K91" s="13">
        <v>85468</v>
      </c>
      <c r="L91" s="14">
        <v>7122</v>
      </c>
      <c r="M91" s="14">
        <v>85468</v>
      </c>
      <c r="N91" s="13"/>
      <c r="Q91" s="13"/>
      <c r="R91" s="14"/>
      <c r="S91" s="14"/>
      <c r="T91" s="14"/>
      <c r="U91" s="14"/>
      <c r="V91" s="14"/>
    </row>
    <row r="92" spans="1:22" x14ac:dyDescent="0.2">
      <c r="B92" t="s">
        <v>867</v>
      </c>
      <c r="C92" t="s">
        <v>333</v>
      </c>
      <c r="D92">
        <v>238.65530000000001</v>
      </c>
      <c r="E92">
        <v>2022</v>
      </c>
      <c r="F92">
        <v>2.75</v>
      </c>
      <c r="G92">
        <v>0</v>
      </c>
      <c r="H92">
        <v>0</v>
      </c>
      <c r="I92" s="14">
        <v>60155</v>
      </c>
      <c r="J92">
        <v>0</v>
      </c>
      <c r="K92" s="13">
        <v>60155</v>
      </c>
      <c r="L92" s="14">
        <v>5013</v>
      </c>
      <c r="M92" s="14">
        <v>60155</v>
      </c>
      <c r="N92" s="13"/>
      <c r="Q92" s="13"/>
      <c r="R92" s="14"/>
      <c r="S92" s="14"/>
      <c r="T92" s="14"/>
      <c r="U92" s="14"/>
      <c r="V92" s="14"/>
    </row>
    <row r="93" spans="1:22" x14ac:dyDescent="0.2">
      <c r="B93" t="s">
        <v>868</v>
      </c>
      <c r="C93" t="s">
        <v>334</v>
      </c>
      <c r="D93">
        <v>49.116700000000002</v>
      </c>
      <c r="E93">
        <v>2022</v>
      </c>
      <c r="F93">
        <v>4.4707999999999997</v>
      </c>
      <c r="G93">
        <v>1.3033999999999999</v>
      </c>
      <c r="H93">
        <v>64.020700000000005</v>
      </c>
      <c r="I93" s="14">
        <v>12380</v>
      </c>
      <c r="J93" s="14">
        <v>8436</v>
      </c>
      <c r="K93" s="13">
        <v>20816</v>
      </c>
      <c r="L93" s="14">
        <v>1735</v>
      </c>
      <c r="M93" s="14">
        <v>20816</v>
      </c>
      <c r="N93" s="13"/>
      <c r="Q93" s="13"/>
      <c r="R93" s="14"/>
      <c r="S93" s="14"/>
      <c r="T93" s="14"/>
      <c r="U93" s="14"/>
      <c r="V93" s="14"/>
    </row>
    <row r="94" spans="1:22" x14ac:dyDescent="0.2">
      <c r="B94" t="s">
        <v>869</v>
      </c>
      <c r="C94" t="s">
        <v>335</v>
      </c>
      <c r="D94">
        <v>251.57400000000001</v>
      </c>
      <c r="E94">
        <v>2021</v>
      </c>
      <c r="F94">
        <v>3.43</v>
      </c>
      <c r="G94">
        <v>1</v>
      </c>
      <c r="H94">
        <v>251.57400000000001</v>
      </c>
      <c r="I94" s="14">
        <v>63411</v>
      </c>
      <c r="J94" s="14">
        <v>33149</v>
      </c>
      <c r="K94" s="13">
        <v>96560</v>
      </c>
      <c r="L94" s="14">
        <v>8047</v>
      </c>
      <c r="M94" s="14">
        <v>96560</v>
      </c>
      <c r="N94" s="13"/>
      <c r="Q94" s="13"/>
      <c r="R94" s="14"/>
      <c r="S94" s="14"/>
      <c r="T94" s="14"/>
      <c r="U94" s="14"/>
      <c r="V94" s="14"/>
    </row>
    <row r="95" spans="1:22" x14ac:dyDescent="0.2">
      <c r="B95" t="s">
        <v>870</v>
      </c>
      <c r="C95" t="s">
        <v>336</v>
      </c>
      <c r="D95">
        <v>268.78590000000003</v>
      </c>
      <c r="E95">
        <v>2022</v>
      </c>
      <c r="F95">
        <v>3.4828000000000001</v>
      </c>
      <c r="G95">
        <v>1.0154000000000001</v>
      </c>
      <c r="H95">
        <v>272.92349999999999</v>
      </c>
      <c r="I95" s="14">
        <v>67749</v>
      </c>
      <c r="J95" s="14">
        <v>35963</v>
      </c>
      <c r="K95" s="13">
        <v>103712</v>
      </c>
      <c r="L95" s="14">
        <v>8643</v>
      </c>
      <c r="M95" s="14">
        <v>103712</v>
      </c>
      <c r="N95" s="13"/>
      <c r="Q95" s="13"/>
      <c r="R95" s="14"/>
      <c r="S95" s="14"/>
      <c r="T95" s="14"/>
      <c r="U95" s="14"/>
      <c r="V95" s="14"/>
    </row>
    <row r="96" spans="1:22" x14ac:dyDescent="0.2">
      <c r="B96" t="s">
        <v>871</v>
      </c>
      <c r="C96" t="s">
        <v>339</v>
      </c>
      <c r="D96">
        <v>283.21109999999999</v>
      </c>
      <c r="E96">
        <v>2020</v>
      </c>
      <c r="F96">
        <v>4.7744999999999997</v>
      </c>
      <c r="G96">
        <v>1.3919999999999999</v>
      </c>
      <c r="H96">
        <v>394.22489999999999</v>
      </c>
      <c r="I96" s="14">
        <v>71385</v>
      </c>
      <c r="J96" s="14">
        <v>51946</v>
      </c>
      <c r="K96" s="13">
        <v>123331</v>
      </c>
      <c r="L96" s="14">
        <v>10278</v>
      </c>
      <c r="M96" s="14">
        <v>123331</v>
      </c>
      <c r="N96" s="13"/>
      <c r="Q96" s="13"/>
      <c r="R96" s="14"/>
      <c r="S96" s="14"/>
      <c r="T96" s="14"/>
      <c r="U96" s="14"/>
      <c r="V96" s="14"/>
    </row>
    <row r="97" spans="1:22" x14ac:dyDescent="0.2">
      <c r="B97" t="s">
        <v>872</v>
      </c>
      <c r="C97" t="s">
        <v>340</v>
      </c>
      <c r="D97">
        <v>289.8929</v>
      </c>
      <c r="E97">
        <v>2022</v>
      </c>
      <c r="F97">
        <v>3.9359999999999999</v>
      </c>
      <c r="G97">
        <v>1.1475</v>
      </c>
      <c r="H97">
        <v>345.69170000000003</v>
      </c>
      <c r="I97" s="14">
        <v>75932</v>
      </c>
      <c r="J97" s="14">
        <v>45551</v>
      </c>
      <c r="K97" s="13">
        <v>121483</v>
      </c>
      <c r="L97" s="14">
        <v>10124</v>
      </c>
      <c r="M97" s="14">
        <v>121483</v>
      </c>
      <c r="N97" s="13"/>
      <c r="Q97" s="13"/>
      <c r="R97" s="14"/>
      <c r="S97" s="14"/>
      <c r="T97" s="14"/>
      <c r="U97" s="14"/>
      <c r="V97" s="14"/>
    </row>
    <row r="98" spans="1:22" x14ac:dyDescent="0.2">
      <c r="B98" t="s">
        <v>873</v>
      </c>
      <c r="C98" t="s">
        <v>345</v>
      </c>
      <c r="D98">
        <v>314.35000000000002</v>
      </c>
      <c r="E98">
        <v>2021</v>
      </c>
      <c r="F98">
        <v>3.0659000000000001</v>
      </c>
      <c r="G98">
        <v>0</v>
      </c>
      <c r="H98">
        <v>0</v>
      </c>
      <c r="I98" s="14">
        <v>79234</v>
      </c>
      <c r="J98">
        <v>0</v>
      </c>
      <c r="K98" s="13">
        <v>79234</v>
      </c>
      <c r="L98" s="14">
        <v>6603</v>
      </c>
      <c r="M98" s="14">
        <v>79234</v>
      </c>
      <c r="N98" s="13"/>
      <c r="Q98" s="13"/>
      <c r="R98" s="14"/>
      <c r="S98" s="14"/>
      <c r="T98" s="14"/>
      <c r="U98" s="14"/>
      <c r="V98" s="14"/>
    </row>
    <row r="99" spans="1:22" x14ac:dyDescent="0.2">
      <c r="A99" t="s">
        <v>715</v>
      </c>
      <c r="B99" t="s">
        <v>874</v>
      </c>
      <c r="C99" t="s">
        <v>346</v>
      </c>
      <c r="D99">
        <v>279.27800000000002</v>
      </c>
      <c r="E99">
        <v>2020</v>
      </c>
      <c r="F99" t="s">
        <v>1017</v>
      </c>
      <c r="G99">
        <v>1</v>
      </c>
      <c r="H99">
        <v>286.99630000000002</v>
      </c>
      <c r="I99" s="14">
        <v>72339</v>
      </c>
      <c r="J99" s="14">
        <v>37817</v>
      </c>
      <c r="K99" s="13">
        <v>110156</v>
      </c>
      <c r="L99" s="14">
        <v>9180</v>
      </c>
      <c r="M99" s="14">
        <v>110156</v>
      </c>
      <c r="N99" s="13"/>
      <c r="Q99" s="13"/>
      <c r="R99" s="14"/>
      <c r="S99" s="14"/>
      <c r="T99" s="14"/>
      <c r="U99" s="14"/>
      <c r="V99" s="14"/>
    </row>
    <row r="100" spans="1:22" x14ac:dyDescent="0.2">
      <c r="B100" t="s">
        <v>875</v>
      </c>
      <c r="C100" t="s">
        <v>348</v>
      </c>
      <c r="D100">
        <v>285.22750000000002</v>
      </c>
      <c r="E100">
        <v>2022</v>
      </c>
      <c r="F100">
        <v>3.8371</v>
      </c>
      <c r="G100">
        <v>1.1187</v>
      </c>
      <c r="H100">
        <v>319.0806</v>
      </c>
      <c r="I100" s="14">
        <v>71894</v>
      </c>
      <c r="J100" s="14">
        <v>42045</v>
      </c>
      <c r="K100" s="13">
        <v>113939</v>
      </c>
      <c r="L100" s="14">
        <v>9495</v>
      </c>
      <c r="M100" s="14">
        <v>113939</v>
      </c>
      <c r="N100" s="13"/>
      <c r="Q100" s="13"/>
      <c r="R100" s="14"/>
      <c r="S100" s="14"/>
      <c r="T100" s="14"/>
      <c r="U100" s="14"/>
      <c r="V100" s="14"/>
    </row>
    <row r="101" spans="1:22" x14ac:dyDescent="0.2">
      <c r="A101" t="s">
        <v>715</v>
      </c>
      <c r="B101" t="s">
        <v>876</v>
      </c>
      <c r="C101" t="s">
        <v>350</v>
      </c>
      <c r="D101">
        <v>157.7869</v>
      </c>
      <c r="E101">
        <v>2020</v>
      </c>
      <c r="F101" t="s">
        <v>1017</v>
      </c>
      <c r="G101">
        <v>1</v>
      </c>
      <c r="H101">
        <v>162.2825</v>
      </c>
      <c r="I101" s="14">
        <v>40904</v>
      </c>
      <c r="J101" s="14">
        <v>21384</v>
      </c>
      <c r="K101" s="13">
        <v>62288</v>
      </c>
      <c r="L101" s="14">
        <v>5191</v>
      </c>
      <c r="M101" s="14">
        <v>62288</v>
      </c>
      <c r="N101" s="13"/>
      <c r="Q101" s="13"/>
      <c r="R101" s="14"/>
      <c r="S101" s="14"/>
      <c r="T101" s="14"/>
      <c r="U101" s="14"/>
      <c r="V101" s="14"/>
    </row>
    <row r="102" spans="1:22" x14ac:dyDescent="0.2">
      <c r="B102" t="s">
        <v>1023</v>
      </c>
      <c r="C102" t="s">
        <v>351</v>
      </c>
      <c r="D102">
        <v>325.37029999999999</v>
      </c>
      <c r="E102">
        <v>2020</v>
      </c>
      <c r="F102">
        <v>3.43</v>
      </c>
      <c r="G102">
        <v>1</v>
      </c>
      <c r="H102">
        <v>325.37029999999999</v>
      </c>
      <c r="I102" s="14">
        <v>82012</v>
      </c>
      <c r="J102" s="14">
        <v>42874</v>
      </c>
      <c r="K102" s="13">
        <v>124886</v>
      </c>
      <c r="L102" s="14">
        <v>10408</v>
      </c>
      <c r="M102" s="14">
        <v>124886</v>
      </c>
      <c r="N102" s="13"/>
      <c r="Q102" s="13"/>
      <c r="R102" s="14"/>
      <c r="S102" s="14"/>
      <c r="T102" s="14"/>
      <c r="U102" s="14"/>
      <c r="V102" s="14"/>
    </row>
    <row r="103" spans="1:22" x14ac:dyDescent="0.2">
      <c r="B103" t="s">
        <v>877</v>
      </c>
      <c r="C103" t="s">
        <v>365</v>
      </c>
      <c r="D103">
        <v>189.75659999999999</v>
      </c>
      <c r="E103">
        <v>2020</v>
      </c>
      <c r="F103">
        <v>3.4432</v>
      </c>
      <c r="G103">
        <v>1.0038</v>
      </c>
      <c r="H103">
        <v>190.74719999999999</v>
      </c>
      <c r="I103" s="14">
        <v>47895</v>
      </c>
      <c r="J103" s="14">
        <v>25134</v>
      </c>
      <c r="K103" s="13">
        <v>73029</v>
      </c>
      <c r="L103" s="14">
        <v>6086</v>
      </c>
      <c r="M103" s="14">
        <v>73029</v>
      </c>
      <c r="N103" s="13"/>
      <c r="Q103" s="13"/>
      <c r="R103" s="14"/>
      <c r="S103" s="14"/>
      <c r="T103" s="14"/>
      <c r="U103" s="14"/>
      <c r="V103" s="14"/>
    </row>
    <row r="104" spans="1:22" x14ac:dyDescent="0.2">
      <c r="B104" t="s">
        <v>878</v>
      </c>
      <c r="C104" t="s">
        <v>382</v>
      </c>
      <c r="D104">
        <v>231.982</v>
      </c>
      <c r="E104">
        <v>2020</v>
      </c>
      <c r="F104">
        <v>4.0686</v>
      </c>
      <c r="G104">
        <v>1.1861999999999999</v>
      </c>
      <c r="H104">
        <v>275.17259999999999</v>
      </c>
      <c r="I104" s="14">
        <v>58473</v>
      </c>
      <c r="J104" s="14">
        <v>36259</v>
      </c>
      <c r="K104" s="13">
        <v>94732</v>
      </c>
      <c r="L104" s="14">
        <v>7894</v>
      </c>
      <c r="M104" s="14">
        <v>94732</v>
      </c>
      <c r="N104" s="13"/>
      <c r="Q104" s="13"/>
      <c r="R104" s="14"/>
      <c r="S104" s="14"/>
      <c r="T104" s="14"/>
      <c r="U104" s="14"/>
      <c r="V104" s="14"/>
    </row>
    <row r="105" spans="1:22" x14ac:dyDescent="0.2">
      <c r="B105" t="s">
        <v>879</v>
      </c>
      <c r="C105" t="s">
        <v>384</v>
      </c>
      <c r="D105">
        <v>168.99459999999999</v>
      </c>
      <c r="E105">
        <v>2020</v>
      </c>
      <c r="F105">
        <v>3.4329000000000001</v>
      </c>
      <c r="G105">
        <v>1.0007999999999999</v>
      </c>
      <c r="H105">
        <v>177.80189999999999</v>
      </c>
      <c r="I105" s="14">
        <v>44778</v>
      </c>
      <c r="J105" s="14">
        <v>23429</v>
      </c>
      <c r="K105" s="13">
        <v>68207</v>
      </c>
      <c r="L105" s="14">
        <v>5684</v>
      </c>
      <c r="M105" s="14">
        <v>68207</v>
      </c>
      <c r="N105" s="13"/>
      <c r="Q105" s="13"/>
      <c r="R105" s="14"/>
      <c r="S105" s="14"/>
      <c r="T105" s="14"/>
      <c r="U105" s="14"/>
      <c r="V105" s="14"/>
    </row>
    <row r="106" spans="1:22" x14ac:dyDescent="0.2">
      <c r="B106" t="s">
        <v>880</v>
      </c>
      <c r="C106" t="s">
        <v>387</v>
      </c>
      <c r="D106">
        <v>267.87</v>
      </c>
      <c r="E106">
        <v>2022</v>
      </c>
      <c r="F106">
        <v>3.9759000000000002</v>
      </c>
      <c r="G106">
        <v>1.1592</v>
      </c>
      <c r="H106">
        <v>316.2901</v>
      </c>
      <c r="I106" s="14">
        <v>68777</v>
      </c>
      <c r="J106" s="14">
        <v>41677</v>
      </c>
      <c r="K106" s="13">
        <v>110454</v>
      </c>
      <c r="L106" s="14">
        <v>9204</v>
      </c>
      <c r="M106" s="14">
        <v>110454</v>
      </c>
      <c r="N106" s="13"/>
      <c r="Q106" s="13"/>
      <c r="R106" s="14"/>
      <c r="S106" s="14"/>
      <c r="T106" s="14"/>
      <c r="U106" s="14"/>
      <c r="V106" s="14"/>
    </row>
    <row r="107" spans="1:22" x14ac:dyDescent="0.2">
      <c r="B107" t="s">
        <v>881</v>
      </c>
      <c r="C107" t="s">
        <v>392</v>
      </c>
      <c r="D107">
        <v>100.18</v>
      </c>
      <c r="E107">
        <v>2022</v>
      </c>
      <c r="F107">
        <v>3.7412999999999998</v>
      </c>
      <c r="G107">
        <v>1.0908</v>
      </c>
      <c r="H107">
        <v>109.3129</v>
      </c>
      <c r="I107" s="14">
        <v>25260</v>
      </c>
      <c r="J107" s="14">
        <v>14404</v>
      </c>
      <c r="K107" s="13">
        <v>39664</v>
      </c>
      <c r="L107" s="14">
        <v>3305</v>
      </c>
      <c r="M107" s="14">
        <v>39664</v>
      </c>
      <c r="N107" s="13"/>
      <c r="Q107" s="13"/>
      <c r="R107" s="14"/>
      <c r="S107" s="14"/>
      <c r="T107" s="14"/>
      <c r="U107" s="14"/>
      <c r="V107" s="14"/>
    </row>
    <row r="108" spans="1:22" x14ac:dyDescent="0.2">
      <c r="B108" t="s">
        <v>882</v>
      </c>
      <c r="C108" t="s">
        <v>398</v>
      </c>
      <c r="D108">
        <v>281.26749999999998</v>
      </c>
      <c r="E108">
        <v>2022</v>
      </c>
      <c r="F108">
        <v>4.1896000000000004</v>
      </c>
      <c r="G108">
        <v>1.2215</v>
      </c>
      <c r="H108">
        <v>343.5564</v>
      </c>
      <c r="I108" s="14">
        <v>70895</v>
      </c>
      <c r="J108" s="14">
        <v>45270</v>
      </c>
      <c r="K108" s="13">
        <v>116165</v>
      </c>
      <c r="L108" s="14">
        <v>9680</v>
      </c>
      <c r="M108" s="14">
        <v>116165</v>
      </c>
      <c r="N108" s="13"/>
      <c r="Q108" s="13"/>
      <c r="R108" s="14"/>
      <c r="S108" s="14"/>
      <c r="T108" s="14"/>
      <c r="U108" s="14"/>
      <c r="V108" s="14"/>
    </row>
    <row r="109" spans="1:22" x14ac:dyDescent="0.2">
      <c r="B109" t="s">
        <v>1024</v>
      </c>
      <c r="C109" t="s">
        <v>406</v>
      </c>
      <c r="D109">
        <v>350</v>
      </c>
      <c r="E109">
        <v>2020</v>
      </c>
      <c r="F109">
        <v>2.9426999999999999</v>
      </c>
      <c r="G109">
        <v>0</v>
      </c>
      <c r="H109">
        <v>0</v>
      </c>
      <c r="I109" s="14">
        <v>90399</v>
      </c>
      <c r="J109">
        <v>0</v>
      </c>
      <c r="K109" s="13">
        <v>90399</v>
      </c>
      <c r="L109" s="14">
        <v>7533</v>
      </c>
      <c r="M109" s="14">
        <v>90399</v>
      </c>
      <c r="N109" s="13"/>
      <c r="Q109" s="13"/>
      <c r="R109" s="14"/>
      <c r="S109" s="14"/>
      <c r="T109" s="14"/>
      <c r="U109" s="14"/>
      <c r="V109" s="14"/>
    </row>
    <row r="110" spans="1:22" x14ac:dyDescent="0.2">
      <c r="B110" t="s">
        <v>883</v>
      </c>
      <c r="C110" t="s">
        <v>413</v>
      </c>
      <c r="D110">
        <v>168.35589999999999</v>
      </c>
      <c r="E110">
        <v>2022</v>
      </c>
      <c r="F110">
        <v>4.5</v>
      </c>
      <c r="G110">
        <v>1.3120000000000001</v>
      </c>
      <c r="H110">
        <v>220.8751</v>
      </c>
      <c r="I110" s="14">
        <v>42435</v>
      </c>
      <c r="J110" s="14">
        <v>29104</v>
      </c>
      <c r="K110" s="13">
        <v>71539</v>
      </c>
      <c r="L110" s="14">
        <v>5962</v>
      </c>
      <c r="M110" s="14">
        <v>71539</v>
      </c>
      <c r="N110" s="13"/>
      <c r="Q110" s="13"/>
      <c r="R110" s="14"/>
      <c r="S110" s="14"/>
      <c r="T110" s="14"/>
      <c r="U110" s="14"/>
      <c r="V110" s="14"/>
    </row>
    <row r="111" spans="1:22" x14ac:dyDescent="0.2">
      <c r="B111" t="s">
        <v>884</v>
      </c>
      <c r="C111" t="s">
        <v>414</v>
      </c>
      <c r="D111">
        <v>112.517</v>
      </c>
      <c r="E111">
        <v>2021</v>
      </c>
      <c r="F111">
        <v>4.9447000000000001</v>
      </c>
      <c r="G111">
        <v>1.4416</v>
      </c>
      <c r="H111">
        <v>162.20490000000001</v>
      </c>
      <c r="I111" s="14">
        <v>28361</v>
      </c>
      <c r="J111" s="14">
        <v>21373</v>
      </c>
      <c r="K111" s="13">
        <v>49734</v>
      </c>
      <c r="L111" s="14">
        <v>4145</v>
      </c>
      <c r="M111" s="14">
        <v>49734</v>
      </c>
      <c r="N111" s="13"/>
      <c r="Q111" s="13"/>
      <c r="R111" s="14"/>
      <c r="S111" s="14"/>
      <c r="T111" s="14"/>
      <c r="U111" s="14"/>
      <c r="V111" s="14"/>
    </row>
    <row r="112" spans="1:22" x14ac:dyDescent="0.2">
      <c r="B112" t="s">
        <v>885</v>
      </c>
      <c r="C112" t="s">
        <v>415</v>
      </c>
      <c r="D112">
        <v>216.82939999999999</v>
      </c>
      <c r="E112">
        <v>2020</v>
      </c>
      <c r="F112">
        <v>3.7789000000000001</v>
      </c>
      <c r="G112">
        <v>1.1016999999999999</v>
      </c>
      <c r="H112">
        <v>245.06829999999999</v>
      </c>
      <c r="I112" s="14">
        <v>56068</v>
      </c>
      <c r="J112" s="14">
        <v>32292</v>
      </c>
      <c r="K112" s="13">
        <v>88360</v>
      </c>
      <c r="L112" s="14">
        <v>7363</v>
      </c>
      <c r="M112" s="14">
        <v>88360</v>
      </c>
      <c r="N112" s="13"/>
      <c r="Q112" s="13"/>
      <c r="R112" s="14"/>
      <c r="S112" s="14"/>
      <c r="T112" s="14"/>
      <c r="U112" s="14"/>
      <c r="V112" s="14"/>
    </row>
    <row r="113" spans="1:22" x14ac:dyDescent="0.2">
      <c r="B113" t="s">
        <v>886</v>
      </c>
      <c r="C113" t="s">
        <v>418</v>
      </c>
      <c r="D113">
        <v>184.83840000000001</v>
      </c>
      <c r="E113">
        <v>2021</v>
      </c>
      <c r="F113">
        <v>4.47</v>
      </c>
      <c r="G113">
        <v>1.3031999999999999</v>
      </c>
      <c r="H113">
        <v>240.8827</v>
      </c>
      <c r="I113" s="14">
        <v>46590</v>
      </c>
      <c r="J113" s="14">
        <v>31741</v>
      </c>
      <c r="K113" s="13">
        <v>78331</v>
      </c>
      <c r="L113" s="14">
        <v>6528</v>
      </c>
      <c r="M113" s="14">
        <v>78331</v>
      </c>
      <c r="N113" s="13"/>
      <c r="Q113" s="13"/>
      <c r="R113" s="14"/>
      <c r="S113" s="14"/>
      <c r="T113" s="14"/>
      <c r="U113" s="14"/>
      <c r="V113" s="14"/>
    </row>
    <row r="114" spans="1:22" x14ac:dyDescent="0.2">
      <c r="B114" t="s">
        <v>887</v>
      </c>
      <c r="C114" t="s">
        <v>419</v>
      </c>
      <c r="D114">
        <v>68.500600000000006</v>
      </c>
      <c r="E114">
        <v>2021</v>
      </c>
      <c r="F114">
        <v>5.0686</v>
      </c>
      <c r="G114">
        <v>1.4777</v>
      </c>
      <c r="H114">
        <v>101.2251</v>
      </c>
      <c r="I114" s="14">
        <v>17266</v>
      </c>
      <c r="J114" s="14">
        <v>13338</v>
      </c>
      <c r="K114" s="13">
        <v>30604</v>
      </c>
      <c r="L114" s="14">
        <v>2550</v>
      </c>
      <c r="M114" s="14">
        <v>30604</v>
      </c>
      <c r="N114" s="13"/>
      <c r="Q114" s="13"/>
      <c r="R114" s="14"/>
      <c r="S114" s="14"/>
      <c r="T114" s="14"/>
      <c r="U114" s="14"/>
      <c r="V114" s="14"/>
    </row>
    <row r="115" spans="1:22" x14ac:dyDescent="0.2">
      <c r="B115" t="s">
        <v>888</v>
      </c>
      <c r="C115" t="s">
        <v>422</v>
      </c>
      <c r="D115">
        <v>193.5172</v>
      </c>
      <c r="E115">
        <v>2020</v>
      </c>
      <c r="F115">
        <v>3.9782999999999999</v>
      </c>
      <c r="G115">
        <v>1.1598999999999999</v>
      </c>
      <c r="H115">
        <v>224.45169999999999</v>
      </c>
      <c r="I115" s="14">
        <v>48777</v>
      </c>
      <c r="J115" s="14">
        <v>29576</v>
      </c>
      <c r="K115" s="13">
        <v>78353</v>
      </c>
      <c r="L115" s="14">
        <v>6529</v>
      </c>
      <c r="M115" s="14">
        <v>78353</v>
      </c>
      <c r="N115" s="13"/>
      <c r="Q115" s="13"/>
      <c r="R115" s="14"/>
      <c r="S115" s="14"/>
      <c r="T115" s="14"/>
      <c r="U115" s="14"/>
      <c r="V115" s="14"/>
    </row>
    <row r="116" spans="1:22" x14ac:dyDescent="0.2">
      <c r="B116" t="s">
        <v>889</v>
      </c>
      <c r="C116" t="s">
        <v>423</v>
      </c>
      <c r="D116">
        <v>174.03229999999999</v>
      </c>
      <c r="E116">
        <v>2022</v>
      </c>
      <c r="F116">
        <v>3.7797000000000001</v>
      </c>
      <c r="G116">
        <v>1.1020000000000001</v>
      </c>
      <c r="H116">
        <v>191.77549999999999</v>
      </c>
      <c r="I116" s="14">
        <v>43866</v>
      </c>
      <c r="J116" s="14">
        <v>25270</v>
      </c>
      <c r="K116" s="13">
        <v>69136</v>
      </c>
      <c r="L116" s="14">
        <v>5761</v>
      </c>
      <c r="M116" s="14">
        <v>69136</v>
      </c>
      <c r="N116" s="13"/>
      <c r="Q116" s="13"/>
      <c r="R116" s="14"/>
      <c r="S116" s="14"/>
      <c r="T116" s="14"/>
      <c r="U116" s="14"/>
      <c r="V116" s="14"/>
    </row>
    <row r="117" spans="1:22" x14ac:dyDescent="0.2">
      <c r="A117" t="s">
        <v>715</v>
      </c>
      <c r="B117" t="s">
        <v>890</v>
      </c>
      <c r="C117" t="s">
        <v>424</v>
      </c>
      <c r="D117">
        <v>313.4914</v>
      </c>
      <c r="E117">
        <v>2020</v>
      </c>
      <c r="F117" t="s">
        <v>1017</v>
      </c>
      <c r="G117">
        <v>1</v>
      </c>
      <c r="H117">
        <v>313.4914</v>
      </c>
      <c r="I117" s="14">
        <v>79018</v>
      </c>
      <c r="J117" s="14">
        <v>41308</v>
      </c>
      <c r="K117" s="13">
        <v>120326</v>
      </c>
      <c r="L117" s="14">
        <v>10027</v>
      </c>
      <c r="M117" s="14">
        <v>120326</v>
      </c>
      <c r="N117" s="13"/>
      <c r="Q117" s="13"/>
      <c r="R117" s="14"/>
      <c r="S117" s="14"/>
      <c r="T117" s="14"/>
      <c r="U117" s="14"/>
      <c r="V117" s="14"/>
    </row>
    <row r="118" spans="1:22" x14ac:dyDescent="0.2">
      <c r="B118" t="s">
        <v>891</v>
      </c>
      <c r="C118" t="s">
        <v>426</v>
      </c>
      <c r="D118">
        <v>81.2012</v>
      </c>
      <c r="E118">
        <v>2020</v>
      </c>
      <c r="F118">
        <v>4.3</v>
      </c>
      <c r="G118">
        <v>1.2536</v>
      </c>
      <c r="H118">
        <v>101.7974</v>
      </c>
      <c r="I118" s="14">
        <v>20467</v>
      </c>
      <c r="J118" s="14">
        <v>13414</v>
      </c>
      <c r="K118" s="13">
        <v>33881</v>
      </c>
      <c r="L118" s="14">
        <v>2823</v>
      </c>
      <c r="M118" s="14">
        <v>33881</v>
      </c>
      <c r="N118" s="13"/>
      <c r="Q118" s="13"/>
      <c r="R118" s="14"/>
      <c r="S118" s="14"/>
      <c r="T118" s="14"/>
      <c r="U118" s="14"/>
      <c r="V118" s="14"/>
    </row>
    <row r="119" spans="1:22" x14ac:dyDescent="0.2">
      <c r="B119" t="s">
        <v>892</v>
      </c>
      <c r="C119" t="s">
        <v>427</v>
      </c>
      <c r="D119">
        <v>96.593299999999999</v>
      </c>
      <c r="E119">
        <v>2021</v>
      </c>
      <c r="F119">
        <v>4.6538000000000004</v>
      </c>
      <c r="G119">
        <v>1.3568</v>
      </c>
      <c r="H119">
        <v>131.05709999999999</v>
      </c>
      <c r="I119" s="14">
        <v>24347</v>
      </c>
      <c r="J119" s="14">
        <v>17269</v>
      </c>
      <c r="K119" s="13">
        <v>41616</v>
      </c>
      <c r="L119" s="14">
        <v>3468</v>
      </c>
      <c r="M119" s="14">
        <v>41616</v>
      </c>
      <c r="N119" s="13"/>
      <c r="Q119" s="13"/>
      <c r="R119" s="14"/>
      <c r="S119" s="14"/>
      <c r="T119" s="14"/>
      <c r="U119" s="14"/>
      <c r="V119" s="14"/>
    </row>
    <row r="120" spans="1:22" x14ac:dyDescent="0.2">
      <c r="B120" t="s">
        <v>893</v>
      </c>
      <c r="C120" t="s">
        <v>428</v>
      </c>
      <c r="D120">
        <v>111.0287</v>
      </c>
      <c r="E120">
        <v>2020</v>
      </c>
      <c r="F120">
        <v>4.1337000000000002</v>
      </c>
      <c r="G120">
        <v>1.2052</v>
      </c>
      <c r="H120">
        <v>133.8074</v>
      </c>
      <c r="I120" s="14">
        <v>27986</v>
      </c>
      <c r="J120" s="14">
        <v>17632</v>
      </c>
      <c r="K120" s="13">
        <v>45618</v>
      </c>
      <c r="L120" s="14">
        <v>3802</v>
      </c>
      <c r="M120" s="14">
        <v>45618</v>
      </c>
      <c r="N120" s="13"/>
      <c r="Q120" s="13"/>
      <c r="R120" s="14"/>
      <c r="S120" s="14"/>
      <c r="T120" s="14"/>
      <c r="U120" s="14"/>
      <c r="V120" s="14"/>
    </row>
    <row r="121" spans="1:22" x14ac:dyDescent="0.2">
      <c r="B121" t="s">
        <v>894</v>
      </c>
      <c r="C121" t="s">
        <v>432</v>
      </c>
      <c r="D121">
        <v>190.226</v>
      </c>
      <c r="E121">
        <v>2022</v>
      </c>
      <c r="F121">
        <v>3.6415000000000002</v>
      </c>
      <c r="G121">
        <v>1.0617000000000001</v>
      </c>
      <c r="H121">
        <v>201.95570000000001</v>
      </c>
      <c r="I121" s="14">
        <v>47948</v>
      </c>
      <c r="J121" s="14">
        <v>26611</v>
      </c>
      <c r="K121" s="13">
        <v>74559</v>
      </c>
      <c r="L121" s="14">
        <v>6213</v>
      </c>
      <c r="M121" s="14">
        <v>74559</v>
      </c>
      <c r="N121" s="13"/>
      <c r="Q121" s="13"/>
      <c r="R121" s="14"/>
      <c r="S121" s="14"/>
      <c r="T121" s="14"/>
      <c r="U121" s="14"/>
      <c r="V121" s="14"/>
    </row>
    <row r="122" spans="1:22" x14ac:dyDescent="0.2">
      <c r="B122" t="s">
        <v>895</v>
      </c>
      <c r="C122" t="s">
        <v>435</v>
      </c>
      <c r="D122">
        <v>160.73259999999999</v>
      </c>
      <c r="E122">
        <v>2020</v>
      </c>
      <c r="F122">
        <v>4.9295999999999998</v>
      </c>
      <c r="G122">
        <v>1.4372</v>
      </c>
      <c r="H122">
        <v>233.28479999999999</v>
      </c>
      <c r="I122" s="14">
        <v>40914</v>
      </c>
      <c r="J122" s="14">
        <v>30740</v>
      </c>
      <c r="K122" s="13">
        <v>71654</v>
      </c>
      <c r="L122" s="14">
        <v>5971</v>
      </c>
      <c r="M122" s="14">
        <v>71654</v>
      </c>
      <c r="N122" s="13"/>
      <c r="Q122" s="13"/>
      <c r="R122" s="14"/>
      <c r="S122" s="14"/>
      <c r="T122" s="14"/>
      <c r="U122" s="14"/>
      <c r="V122" s="14"/>
    </row>
    <row r="123" spans="1:22" x14ac:dyDescent="0.2">
      <c r="B123" t="s">
        <v>896</v>
      </c>
      <c r="C123" t="s">
        <v>436</v>
      </c>
      <c r="D123">
        <v>310.04880000000003</v>
      </c>
      <c r="E123">
        <v>2020</v>
      </c>
      <c r="F123">
        <v>4.1113</v>
      </c>
      <c r="G123">
        <v>1.1986000000000001</v>
      </c>
      <c r="H123">
        <v>371.63369999999998</v>
      </c>
      <c r="I123" s="14">
        <v>78150</v>
      </c>
      <c r="J123" s="14">
        <v>48970</v>
      </c>
      <c r="K123" s="13">
        <v>127120</v>
      </c>
      <c r="L123" s="14">
        <v>10593</v>
      </c>
      <c r="M123" s="14">
        <v>127120</v>
      </c>
      <c r="N123" s="13"/>
      <c r="Q123" s="13"/>
      <c r="R123" s="14"/>
      <c r="S123" s="14"/>
      <c r="T123" s="14"/>
      <c r="U123" s="14"/>
      <c r="V123" s="14"/>
    </row>
    <row r="124" spans="1:22" x14ac:dyDescent="0.2">
      <c r="B124" t="s">
        <v>897</v>
      </c>
      <c r="C124" t="s">
        <v>438</v>
      </c>
      <c r="D124">
        <v>190.31120000000001</v>
      </c>
      <c r="E124">
        <v>2020</v>
      </c>
      <c r="F124">
        <v>4.1100000000000003</v>
      </c>
      <c r="G124">
        <v>1.1982999999999999</v>
      </c>
      <c r="H124">
        <v>228.04050000000001</v>
      </c>
      <c r="I124" s="14">
        <v>47969</v>
      </c>
      <c r="J124" s="14">
        <v>30049</v>
      </c>
      <c r="K124" s="13">
        <v>78018</v>
      </c>
      <c r="L124" s="14">
        <v>6502</v>
      </c>
      <c r="M124" s="14">
        <v>78018</v>
      </c>
      <c r="N124" s="13"/>
      <c r="Q124" s="13"/>
      <c r="R124" s="14"/>
      <c r="S124" s="14"/>
      <c r="T124" s="14"/>
      <c r="U124" s="14"/>
      <c r="V124" s="14"/>
    </row>
    <row r="125" spans="1:22" x14ac:dyDescent="0.2">
      <c r="B125" t="s">
        <v>898</v>
      </c>
      <c r="C125" t="s">
        <v>439</v>
      </c>
      <c r="D125">
        <v>241.72909999999999</v>
      </c>
      <c r="E125">
        <v>2022</v>
      </c>
      <c r="F125">
        <v>3.9940000000000002</v>
      </c>
      <c r="G125">
        <v>1.1644000000000001</v>
      </c>
      <c r="H125">
        <v>281.47699999999998</v>
      </c>
      <c r="I125" s="14">
        <v>60929</v>
      </c>
      <c r="J125" s="14">
        <v>37090</v>
      </c>
      <c r="K125" s="13">
        <v>98019</v>
      </c>
      <c r="L125" s="14">
        <v>8168</v>
      </c>
      <c r="M125" s="14">
        <v>98019</v>
      </c>
      <c r="N125" s="13"/>
      <c r="Q125" s="13"/>
      <c r="R125" s="14"/>
      <c r="S125" s="14"/>
      <c r="T125" s="14"/>
      <c r="U125" s="14"/>
      <c r="V125" s="14"/>
    </row>
    <row r="126" spans="1:22" x14ac:dyDescent="0.2">
      <c r="B126" t="s">
        <v>899</v>
      </c>
      <c r="C126" t="s">
        <v>445</v>
      </c>
      <c r="D126">
        <v>114.0909</v>
      </c>
      <c r="E126">
        <v>2020</v>
      </c>
      <c r="F126">
        <v>4.3638000000000003</v>
      </c>
      <c r="G126">
        <v>1.2722</v>
      </c>
      <c r="H126">
        <v>145.1516</v>
      </c>
      <c r="I126" s="14">
        <v>28757</v>
      </c>
      <c r="J126" s="14">
        <v>19126</v>
      </c>
      <c r="K126" s="13">
        <v>47883</v>
      </c>
      <c r="L126" s="14">
        <v>3990</v>
      </c>
      <c r="M126" s="14">
        <v>47883</v>
      </c>
      <c r="N126" s="13"/>
      <c r="Q126" s="13"/>
      <c r="R126" s="14"/>
      <c r="S126" s="14"/>
      <c r="T126" s="14"/>
      <c r="U126" s="14"/>
      <c r="V126" s="14"/>
    </row>
    <row r="127" spans="1:22" x14ac:dyDescent="0.2">
      <c r="B127" t="s">
        <v>900</v>
      </c>
      <c r="C127" t="s">
        <v>446</v>
      </c>
      <c r="D127">
        <v>55.207999999999998</v>
      </c>
      <c r="E127">
        <v>2020</v>
      </c>
      <c r="F127">
        <v>3.6857000000000002</v>
      </c>
      <c r="G127">
        <v>1.0745</v>
      </c>
      <c r="H127">
        <v>59.323700000000002</v>
      </c>
      <c r="I127" s="14">
        <v>13916</v>
      </c>
      <c r="J127" s="14">
        <v>7817</v>
      </c>
      <c r="K127" s="13">
        <v>21733</v>
      </c>
      <c r="L127" s="14">
        <v>1811</v>
      </c>
      <c r="M127" s="14">
        <v>21733</v>
      </c>
      <c r="N127" s="13"/>
      <c r="Q127" s="13"/>
      <c r="R127" s="14"/>
      <c r="S127" s="14"/>
      <c r="T127" s="14"/>
      <c r="U127" s="14"/>
      <c r="V127" s="14"/>
    </row>
    <row r="128" spans="1:22" x14ac:dyDescent="0.2">
      <c r="B128" t="s">
        <v>901</v>
      </c>
      <c r="C128" t="s">
        <v>448</v>
      </c>
      <c r="D128">
        <v>194.77680000000001</v>
      </c>
      <c r="E128">
        <v>2020</v>
      </c>
      <c r="F128">
        <v>3.6938</v>
      </c>
      <c r="G128">
        <v>1.0769</v>
      </c>
      <c r="H128">
        <v>209.75700000000001</v>
      </c>
      <c r="I128" s="14">
        <v>49095</v>
      </c>
      <c r="J128" s="14">
        <v>27639</v>
      </c>
      <c r="K128" s="13">
        <v>76734</v>
      </c>
      <c r="L128" s="14">
        <v>6394</v>
      </c>
      <c r="M128" s="14">
        <v>76734</v>
      </c>
      <c r="N128" s="13"/>
      <c r="Q128" s="13"/>
      <c r="R128" s="14"/>
      <c r="S128" s="14"/>
      <c r="T128" s="14"/>
      <c r="U128" s="14"/>
      <c r="V128" s="14"/>
    </row>
    <row r="129" spans="1:22" x14ac:dyDescent="0.2">
      <c r="B129" t="s">
        <v>902</v>
      </c>
      <c r="C129" t="s">
        <v>449</v>
      </c>
      <c r="D129">
        <v>78.775800000000004</v>
      </c>
      <c r="E129">
        <v>2020</v>
      </c>
      <c r="F129">
        <v>3.9567999999999999</v>
      </c>
      <c r="G129">
        <v>1.1536</v>
      </c>
      <c r="H129">
        <v>90.874700000000004</v>
      </c>
      <c r="I129" s="14">
        <v>19856</v>
      </c>
      <c r="J129" s="14">
        <v>11974</v>
      </c>
      <c r="K129" s="13">
        <v>31830</v>
      </c>
      <c r="L129" s="14">
        <v>2653</v>
      </c>
      <c r="M129" s="14">
        <v>31830</v>
      </c>
      <c r="N129" s="13"/>
      <c r="Q129" s="13"/>
      <c r="R129" s="14"/>
      <c r="S129" s="14"/>
      <c r="T129" s="14"/>
      <c r="U129" s="14"/>
      <c r="V129" s="14"/>
    </row>
    <row r="130" spans="1:22" x14ac:dyDescent="0.2">
      <c r="B130" t="s">
        <v>903</v>
      </c>
      <c r="C130" t="s">
        <v>450</v>
      </c>
      <c r="D130">
        <v>39.289400000000001</v>
      </c>
      <c r="E130">
        <v>2021</v>
      </c>
      <c r="F130">
        <v>5.3513000000000002</v>
      </c>
      <c r="G130">
        <v>1.5601</v>
      </c>
      <c r="H130">
        <v>61.297199999999997</v>
      </c>
      <c r="I130" s="14">
        <v>9903</v>
      </c>
      <c r="J130" s="14">
        <v>8077</v>
      </c>
      <c r="K130" s="13">
        <v>17980</v>
      </c>
      <c r="L130" s="14">
        <v>1498</v>
      </c>
      <c r="M130" s="14">
        <v>17980</v>
      </c>
      <c r="N130" s="13"/>
      <c r="Q130" s="13"/>
      <c r="R130" s="14"/>
      <c r="S130" s="14"/>
      <c r="T130" s="14"/>
      <c r="U130" s="14"/>
      <c r="V130" s="14"/>
    </row>
    <row r="131" spans="1:22" x14ac:dyDescent="0.2">
      <c r="B131" t="s">
        <v>904</v>
      </c>
      <c r="C131" t="s">
        <v>452</v>
      </c>
      <c r="D131">
        <v>67.044200000000004</v>
      </c>
      <c r="E131">
        <v>2022</v>
      </c>
      <c r="F131">
        <v>3.9998</v>
      </c>
      <c r="G131">
        <v>1.1660999999999999</v>
      </c>
      <c r="H131">
        <v>78.181700000000006</v>
      </c>
      <c r="I131" s="14">
        <v>16899</v>
      </c>
      <c r="J131" s="14">
        <v>10302</v>
      </c>
      <c r="K131" s="13">
        <v>27201</v>
      </c>
      <c r="L131" s="14">
        <v>2267</v>
      </c>
      <c r="M131" s="14">
        <v>27201</v>
      </c>
      <c r="N131" s="13"/>
      <c r="Q131" s="13"/>
      <c r="R131" s="14"/>
      <c r="S131" s="14"/>
      <c r="T131" s="14"/>
      <c r="U131" s="14"/>
      <c r="V131" s="14"/>
    </row>
    <row r="132" spans="1:22" x14ac:dyDescent="0.2">
      <c r="B132" t="s">
        <v>905</v>
      </c>
      <c r="C132" t="s">
        <v>453</v>
      </c>
      <c r="D132">
        <v>167.4717</v>
      </c>
      <c r="E132">
        <v>2020</v>
      </c>
      <c r="F132">
        <v>3.75</v>
      </c>
      <c r="G132">
        <v>1.0932999999999999</v>
      </c>
      <c r="H132">
        <v>183.0959</v>
      </c>
      <c r="I132" s="14">
        <v>42212</v>
      </c>
      <c r="J132" s="14">
        <v>24126</v>
      </c>
      <c r="K132" s="13">
        <v>66338</v>
      </c>
      <c r="L132" s="14">
        <v>5528</v>
      </c>
      <c r="M132" s="14">
        <v>66338</v>
      </c>
      <c r="N132" s="13"/>
      <c r="Q132" s="13"/>
      <c r="R132" s="14"/>
      <c r="S132" s="14"/>
      <c r="T132" s="14"/>
      <c r="U132" s="14"/>
      <c r="V132" s="14"/>
    </row>
    <row r="133" spans="1:22" x14ac:dyDescent="0.2">
      <c r="B133" t="s">
        <v>906</v>
      </c>
      <c r="C133" t="s">
        <v>455</v>
      </c>
      <c r="D133">
        <v>317.541</v>
      </c>
      <c r="E133">
        <v>2020</v>
      </c>
      <c r="F133">
        <v>3.8786</v>
      </c>
      <c r="G133">
        <v>1.1308</v>
      </c>
      <c r="H133">
        <v>359.07130000000001</v>
      </c>
      <c r="I133" s="14">
        <v>80038</v>
      </c>
      <c r="J133" s="14">
        <v>47314</v>
      </c>
      <c r="K133" s="13">
        <v>127352</v>
      </c>
      <c r="L133" s="14">
        <v>10613</v>
      </c>
      <c r="M133" s="14">
        <v>127352</v>
      </c>
      <c r="N133" s="13"/>
      <c r="Q133" s="13"/>
      <c r="R133" s="14"/>
      <c r="S133" s="14"/>
      <c r="T133" s="14"/>
      <c r="U133" s="14"/>
      <c r="V133" s="14"/>
    </row>
    <row r="134" spans="1:22" x14ac:dyDescent="0.2">
      <c r="B134" t="s">
        <v>907</v>
      </c>
      <c r="C134" t="s">
        <v>459</v>
      </c>
      <c r="D134">
        <v>171.1952</v>
      </c>
      <c r="E134">
        <v>2021</v>
      </c>
      <c r="F134">
        <v>5.05</v>
      </c>
      <c r="G134">
        <v>1.4722999999999999</v>
      </c>
      <c r="H134">
        <v>252.05119999999999</v>
      </c>
      <c r="I134" s="14">
        <v>43151</v>
      </c>
      <c r="J134" s="14">
        <v>33212</v>
      </c>
      <c r="K134" s="13">
        <v>76363</v>
      </c>
      <c r="L134" s="14">
        <v>6364</v>
      </c>
      <c r="M134" s="14">
        <v>76363</v>
      </c>
      <c r="N134" s="13"/>
      <c r="Q134" s="13"/>
      <c r="R134" s="14"/>
      <c r="S134" s="14"/>
      <c r="T134" s="14"/>
      <c r="U134" s="14"/>
      <c r="V134" s="14"/>
    </row>
    <row r="135" spans="1:22" x14ac:dyDescent="0.2">
      <c r="B135" t="s">
        <v>908</v>
      </c>
      <c r="C135" t="s">
        <v>461</v>
      </c>
      <c r="D135">
        <v>222.05109999999999</v>
      </c>
      <c r="E135">
        <v>2020</v>
      </c>
      <c r="F135">
        <v>3.6945000000000001</v>
      </c>
      <c r="G135">
        <v>1.0770999999999999</v>
      </c>
      <c r="H135">
        <v>239.17429999999999</v>
      </c>
      <c r="I135" s="14">
        <v>55970</v>
      </c>
      <c r="J135" s="14">
        <v>31516</v>
      </c>
      <c r="K135" s="13">
        <v>87486</v>
      </c>
      <c r="L135" s="14">
        <v>7291</v>
      </c>
      <c r="M135" s="14">
        <v>87486</v>
      </c>
      <c r="N135" s="13"/>
      <c r="Q135" s="13"/>
      <c r="R135" s="14"/>
      <c r="S135" s="14"/>
      <c r="T135" s="14"/>
      <c r="U135" s="14"/>
      <c r="V135" s="14"/>
    </row>
    <row r="136" spans="1:22" x14ac:dyDescent="0.2">
      <c r="A136" t="s">
        <v>715</v>
      </c>
      <c r="B136" t="s">
        <v>909</v>
      </c>
      <c r="C136" t="s">
        <v>465</v>
      </c>
      <c r="D136">
        <v>150.36269999999999</v>
      </c>
      <c r="E136">
        <v>2021</v>
      </c>
      <c r="F136" t="s">
        <v>1017</v>
      </c>
      <c r="G136">
        <v>1</v>
      </c>
      <c r="H136">
        <v>150.36269999999999</v>
      </c>
      <c r="I136" s="14">
        <v>37900</v>
      </c>
      <c r="J136" s="14">
        <v>19813</v>
      </c>
      <c r="K136" s="13">
        <v>57713</v>
      </c>
      <c r="L136" s="14">
        <v>4809</v>
      </c>
      <c r="M136" s="14">
        <v>57713</v>
      </c>
      <c r="N136" s="13"/>
      <c r="Q136" s="13"/>
      <c r="R136" s="14"/>
      <c r="S136" s="14"/>
      <c r="T136" s="14"/>
      <c r="U136" s="14"/>
      <c r="V136" s="14"/>
    </row>
    <row r="137" spans="1:22" x14ac:dyDescent="0.2">
      <c r="A137" t="s">
        <v>715</v>
      </c>
      <c r="B137" t="s">
        <v>910</v>
      </c>
      <c r="C137" t="s">
        <v>468</v>
      </c>
      <c r="D137">
        <v>192.58500000000001</v>
      </c>
      <c r="E137">
        <v>2022</v>
      </c>
      <c r="F137" t="s">
        <v>1017</v>
      </c>
      <c r="G137">
        <v>1</v>
      </c>
      <c r="H137">
        <v>192.58500000000001</v>
      </c>
      <c r="I137" s="14">
        <v>48542</v>
      </c>
      <c r="J137" s="14">
        <v>25377</v>
      </c>
      <c r="K137" s="13">
        <v>73919</v>
      </c>
      <c r="L137" s="14">
        <v>6160</v>
      </c>
      <c r="M137" s="14">
        <v>73919</v>
      </c>
      <c r="N137" s="13"/>
      <c r="Q137" s="13"/>
      <c r="R137" s="14"/>
      <c r="S137" s="14"/>
      <c r="T137" s="14"/>
      <c r="U137" s="14"/>
      <c r="V137" s="14"/>
    </row>
    <row r="138" spans="1:22" x14ac:dyDescent="0.2">
      <c r="B138" t="s">
        <v>911</v>
      </c>
      <c r="C138" t="s">
        <v>469</v>
      </c>
      <c r="D138">
        <v>227.49350000000001</v>
      </c>
      <c r="E138">
        <v>2020</v>
      </c>
      <c r="F138">
        <v>4.5811000000000002</v>
      </c>
      <c r="G138">
        <v>1.3355999999999999</v>
      </c>
      <c r="H138">
        <v>303.83980000000003</v>
      </c>
      <c r="I138" s="14">
        <v>57341</v>
      </c>
      <c r="J138" s="14">
        <v>40036</v>
      </c>
      <c r="K138" s="13">
        <v>97377</v>
      </c>
      <c r="L138" s="14">
        <v>8115</v>
      </c>
      <c r="M138" s="14">
        <v>97377</v>
      </c>
      <c r="N138" s="13"/>
      <c r="Q138" s="13"/>
      <c r="R138" s="14"/>
      <c r="S138" s="14"/>
      <c r="T138" s="14"/>
      <c r="U138" s="14"/>
      <c r="V138" s="14"/>
    </row>
    <row r="139" spans="1:22" x14ac:dyDescent="0.2">
      <c r="B139" t="s">
        <v>912</v>
      </c>
      <c r="C139" t="s">
        <v>470</v>
      </c>
      <c r="D139">
        <v>202.5318</v>
      </c>
      <c r="E139">
        <v>2021</v>
      </c>
      <c r="F139">
        <v>4.8094999999999999</v>
      </c>
      <c r="G139">
        <v>1.4021999999999999</v>
      </c>
      <c r="H139">
        <v>283.98739999999998</v>
      </c>
      <c r="I139" s="14">
        <v>51050</v>
      </c>
      <c r="J139" s="14">
        <v>37421</v>
      </c>
      <c r="K139" s="13">
        <v>88471</v>
      </c>
      <c r="L139" s="14">
        <v>7373</v>
      </c>
      <c r="M139" s="14">
        <v>88471</v>
      </c>
      <c r="N139" s="13"/>
      <c r="Q139" s="13"/>
      <c r="R139" s="14"/>
      <c r="S139" s="14"/>
      <c r="T139" s="14"/>
      <c r="U139" s="14"/>
      <c r="V139" s="14"/>
    </row>
    <row r="140" spans="1:22" x14ac:dyDescent="0.2">
      <c r="B140" t="s">
        <v>913</v>
      </c>
      <c r="C140" t="s">
        <v>471</v>
      </c>
      <c r="D140">
        <v>125.16289999999999</v>
      </c>
      <c r="E140">
        <v>2021</v>
      </c>
      <c r="F140">
        <v>5.6050000000000004</v>
      </c>
      <c r="G140">
        <v>1.6341000000000001</v>
      </c>
      <c r="H140">
        <v>204.53</v>
      </c>
      <c r="I140" s="14">
        <v>31548</v>
      </c>
      <c r="J140" s="14">
        <v>26951</v>
      </c>
      <c r="K140" s="13">
        <v>58499</v>
      </c>
      <c r="L140" s="14">
        <v>4875</v>
      </c>
      <c r="M140" s="14">
        <v>58499</v>
      </c>
      <c r="N140" s="13"/>
      <c r="Q140" s="13"/>
      <c r="R140" s="14"/>
      <c r="S140" s="14"/>
      <c r="T140" s="14"/>
      <c r="U140" s="14"/>
      <c r="V140" s="14"/>
    </row>
    <row r="141" spans="1:22" x14ac:dyDescent="0.2">
      <c r="B141" t="s">
        <v>914</v>
      </c>
      <c r="C141" t="s">
        <v>472</v>
      </c>
      <c r="D141">
        <v>198.73</v>
      </c>
      <c r="E141">
        <v>2022</v>
      </c>
      <c r="F141">
        <v>3.5305</v>
      </c>
      <c r="G141">
        <v>1.0293000000000001</v>
      </c>
      <c r="H141">
        <v>204.55279999999999</v>
      </c>
      <c r="I141" s="14">
        <v>50091</v>
      </c>
      <c r="J141" s="14">
        <v>26954</v>
      </c>
      <c r="K141" s="13">
        <v>77045</v>
      </c>
      <c r="L141" s="14">
        <v>6420</v>
      </c>
      <c r="M141" s="14">
        <v>77045</v>
      </c>
      <c r="N141" s="13"/>
      <c r="Q141" s="13"/>
      <c r="R141" s="14"/>
      <c r="S141" s="14"/>
      <c r="T141" s="14"/>
      <c r="U141" s="14"/>
      <c r="V141" s="14"/>
    </row>
    <row r="142" spans="1:22" x14ac:dyDescent="0.2">
      <c r="B142" t="s">
        <v>915</v>
      </c>
      <c r="C142" t="s">
        <v>474</v>
      </c>
      <c r="D142">
        <v>157.19839999999999</v>
      </c>
      <c r="E142">
        <v>2020</v>
      </c>
      <c r="F142">
        <v>5.3613999999999997</v>
      </c>
      <c r="G142">
        <v>1.5630999999999999</v>
      </c>
      <c r="H142">
        <v>245.71530000000001</v>
      </c>
      <c r="I142" s="14">
        <v>39623</v>
      </c>
      <c r="J142" s="14">
        <v>32377</v>
      </c>
      <c r="K142" s="13">
        <v>72000</v>
      </c>
      <c r="L142" s="14">
        <v>6000</v>
      </c>
      <c r="M142" s="14">
        <v>72000</v>
      </c>
      <c r="N142" s="13"/>
      <c r="Q142" s="13"/>
      <c r="R142" s="14"/>
      <c r="S142" s="14"/>
      <c r="T142" s="14"/>
      <c r="U142" s="14"/>
      <c r="V142" s="14"/>
    </row>
    <row r="143" spans="1:22" x14ac:dyDescent="0.2">
      <c r="B143" t="s">
        <v>916</v>
      </c>
      <c r="C143" t="s">
        <v>475</v>
      </c>
      <c r="D143">
        <v>147.16239999999999</v>
      </c>
      <c r="E143">
        <v>2021</v>
      </c>
      <c r="F143">
        <v>4.1081000000000003</v>
      </c>
      <c r="G143">
        <v>1.1977</v>
      </c>
      <c r="H143">
        <v>176.2559</v>
      </c>
      <c r="I143" s="14">
        <v>37093</v>
      </c>
      <c r="J143" s="14">
        <v>23225</v>
      </c>
      <c r="K143" s="13">
        <v>60318</v>
      </c>
      <c r="L143" s="14">
        <v>5027</v>
      </c>
      <c r="M143" s="14">
        <v>60318</v>
      </c>
      <c r="N143" s="13"/>
      <c r="Q143" s="13"/>
      <c r="R143" s="14"/>
      <c r="S143" s="14"/>
      <c r="T143" s="14"/>
      <c r="U143" s="14"/>
      <c r="V143" s="14"/>
    </row>
    <row r="144" spans="1:22" x14ac:dyDescent="0.2">
      <c r="A144" t="s">
        <v>715</v>
      </c>
      <c r="B144" t="s">
        <v>917</v>
      </c>
      <c r="C144" t="s">
        <v>477</v>
      </c>
      <c r="D144">
        <v>196.30420000000001</v>
      </c>
      <c r="E144">
        <v>2020</v>
      </c>
      <c r="F144" t="s">
        <v>1017</v>
      </c>
      <c r="G144">
        <v>1</v>
      </c>
      <c r="H144">
        <v>202.78899999999999</v>
      </c>
      <c r="I144" s="14">
        <v>51114</v>
      </c>
      <c r="J144" s="14">
        <v>26721</v>
      </c>
      <c r="K144" s="13">
        <v>77835</v>
      </c>
      <c r="L144" s="14">
        <v>6486</v>
      </c>
      <c r="M144" s="14">
        <v>77835</v>
      </c>
      <c r="N144" s="13"/>
      <c r="Q144" s="13"/>
      <c r="R144" s="14"/>
      <c r="S144" s="14"/>
      <c r="T144" s="14"/>
      <c r="U144" s="14"/>
      <c r="V144" s="14"/>
    </row>
    <row r="145" spans="1:22" x14ac:dyDescent="0.2">
      <c r="B145" t="s">
        <v>918</v>
      </c>
      <c r="C145" t="s">
        <v>479</v>
      </c>
      <c r="D145">
        <v>137.2457</v>
      </c>
      <c r="E145">
        <v>2020</v>
      </c>
      <c r="F145">
        <v>5.1075999999999997</v>
      </c>
      <c r="G145">
        <v>1.4891000000000001</v>
      </c>
      <c r="H145">
        <v>204.37209999999999</v>
      </c>
      <c r="I145" s="14">
        <v>34594</v>
      </c>
      <c r="J145" s="14">
        <v>26930</v>
      </c>
      <c r="K145" s="13">
        <v>61524</v>
      </c>
      <c r="L145" s="14">
        <v>5127</v>
      </c>
      <c r="M145" s="14">
        <v>61524</v>
      </c>
      <c r="N145" s="13"/>
      <c r="Q145" s="13"/>
      <c r="R145" s="14"/>
      <c r="S145" s="14"/>
      <c r="T145" s="14"/>
      <c r="U145" s="14"/>
      <c r="V145" s="14"/>
    </row>
    <row r="146" spans="1:22" x14ac:dyDescent="0.2">
      <c r="B146" t="s">
        <v>919</v>
      </c>
      <c r="C146" t="s">
        <v>482</v>
      </c>
      <c r="D146">
        <v>56.467500000000001</v>
      </c>
      <c r="E146">
        <v>2022</v>
      </c>
      <c r="F146">
        <v>3.1855000000000002</v>
      </c>
      <c r="G146">
        <v>0</v>
      </c>
      <c r="H146">
        <v>0</v>
      </c>
      <c r="I146" s="14">
        <v>14233</v>
      </c>
      <c r="J146">
        <v>0</v>
      </c>
      <c r="K146" s="13">
        <v>14233</v>
      </c>
      <c r="L146" s="14">
        <v>1186</v>
      </c>
      <c r="M146" s="14">
        <v>14233</v>
      </c>
      <c r="N146" s="13"/>
      <c r="Q146" s="13"/>
      <c r="R146" s="14"/>
      <c r="S146" s="14"/>
      <c r="T146" s="14"/>
      <c r="U146" s="14"/>
      <c r="V146" s="14"/>
    </row>
    <row r="147" spans="1:22" x14ac:dyDescent="0.2">
      <c r="B147" t="s">
        <v>920</v>
      </c>
      <c r="C147" t="s">
        <v>483</v>
      </c>
      <c r="D147">
        <v>349.6293</v>
      </c>
      <c r="E147">
        <v>2022</v>
      </c>
      <c r="F147">
        <v>3.7046000000000001</v>
      </c>
      <c r="G147">
        <v>1.0801000000000001</v>
      </c>
      <c r="H147">
        <v>388.99619999999999</v>
      </c>
      <c r="I147" s="14">
        <v>90781</v>
      </c>
      <c r="J147" s="14">
        <v>51257</v>
      </c>
      <c r="K147" s="13">
        <v>142038</v>
      </c>
      <c r="L147" s="14">
        <v>11837</v>
      </c>
      <c r="M147" s="14">
        <v>142038</v>
      </c>
      <c r="N147" s="13"/>
      <c r="Q147" s="13"/>
      <c r="R147" s="14"/>
      <c r="S147" s="14"/>
      <c r="T147" s="14"/>
      <c r="U147" s="14"/>
      <c r="V147" s="14"/>
    </row>
    <row r="148" spans="1:22" x14ac:dyDescent="0.2">
      <c r="A148" t="s">
        <v>715</v>
      </c>
      <c r="B148" t="s">
        <v>921</v>
      </c>
      <c r="C148" t="s">
        <v>485</v>
      </c>
      <c r="D148">
        <v>280.69450000000001</v>
      </c>
      <c r="E148">
        <v>2020</v>
      </c>
      <c r="F148" t="s">
        <v>1017</v>
      </c>
      <c r="G148">
        <v>1</v>
      </c>
      <c r="H148">
        <v>294.25760000000002</v>
      </c>
      <c r="I148" s="14">
        <v>74170</v>
      </c>
      <c r="J148" s="14">
        <v>38774</v>
      </c>
      <c r="K148" s="13">
        <v>112944</v>
      </c>
      <c r="L148" s="14">
        <v>9412</v>
      </c>
      <c r="M148" s="14">
        <v>112944</v>
      </c>
      <c r="N148" s="13"/>
      <c r="Q148" s="13"/>
      <c r="R148" s="14"/>
      <c r="S148" s="14"/>
      <c r="T148" s="14"/>
      <c r="U148" s="14"/>
      <c r="V148" s="14"/>
    </row>
    <row r="149" spans="1:22" x14ac:dyDescent="0.2">
      <c r="B149" t="s">
        <v>922</v>
      </c>
      <c r="C149" t="s">
        <v>486</v>
      </c>
      <c r="D149">
        <v>111.6176</v>
      </c>
      <c r="E149">
        <v>2021</v>
      </c>
      <c r="F149">
        <v>3.5424000000000002</v>
      </c>
      <c r="G149">
        <v>1.0327999999999999</v>
      </c>
      <c r="H149">
        <v>115.2753</v>
      </c>
      <c r="I149" s="14">
        <v>28134</v>
      </c>
      <c r="J149" s="14">
        <v>15190</v>
      </c>
      <c r="K149" s="13">
        <v>43324</v>
      </c>
      <c r="L149" s="14">
        <v>3610</v>
      </c>
      <c r="M149" s="14">
        <v>43324</v>
      </c>
      <c r="N149" s="13"/>
      <c r="Q149" s="13"/>
      <c r="R149" s="14"/>
      <c r="S149" s="14"/>
      <c r="T149" s="14"/>
      <c r="U149" s="14"/>
      <c r="V149" s="14"/>
    </row>
    <row r="150" spans="1:22" x14ac:dyDescent="0.2">
      <c r="B150" t="s">
        <v>923</v>
      </c>
      <c r="C150" t="s">
        <v>487</v>
      </c>
      <c r="D150">
        <v>205.846</v>
      </c>
      <c r="E150">
        <v>2020</v>
      </c>
      <c r="F150">
        <v>3.6415000000000002</v>
      </c>
      <c r="G150">
        <v>1.0617000000000001</v>
      </c>
      <c r="H150">
        <v>218.53880000000001</v>
      </c>
      <c r="I150" s="14">
        <v>51885</v>
      </c>
      <c r="J150" s="14">
        <v>28796</v>
      </c>
      <c r="K150" s="13">
        <v>80681</v>
      </c>
      <c r="L150" s="14">
        <v>6723</v>
      </c>
      <c r="M150" s="14">
        <v>80681</v>
      </c>
      <c r="N150" s="13"/>
      <c r="Q150" s="13"/>
      <c r="R150" s="14"/>
      <c r="S150" s="14"/>
      <c r="T150" s="14"/>
      <c r="U150" s="14"/>
      <c r="V150" s="14"/>
    </row>
    <row r="151" spans="1:22" x14ac:dyDescent="0.2">
      <c r="B151" t="s">
        <v>924</v>
      </c>
      <c r="C151" t="s">
        <v>489</v>
      </c>
      <c r="D151">
        <v>153.16730000000001</v>
      </c>
      <c r="E151">
        <v>2020</v>
      </c>
      <c r="F151">
        <v>4.5</v>
      </c>
      <c r="G151">
        <v>1.3120000000000001</v>
      </c>
      <c r="H151">
        <v>200.94839999999999</v>
      </c>
      <c r="I151" s="14">
        <v>38607</v>
      </c>
      <c r="J151" s="14">
        <v>26479</v>
      </c>
      <c r="K151" s="13">
        <v>65086</v>
      </c>
      <c r="L151" s="14">
        <v>5424</v>
      </c>
      <c r="M151" s="14">
        <v>65086</v>
      </c>
      <c r="N151" s="13"/>
      <c r="Q151" s="13"/>
      <c r="R151" s="14"/>
      <c r="S151" s="14"/>
      <c r="T151" s="14"/>
      <c r="U151" s="14"/>
      <c r="V151" s="14"/>
    </row>
    <row r="152" spans="1:22" x14ac:dyDescent="0.2">
      <c r="B152" t="s">
        <v>925</v>
      </c>
      <c r="C152" t="s">
        <v>490</v>
      </c>
      <c r="D152">
        <v>148.77340000000001</v>
      </c>
      <c r="E152">
        <v>2020</v>
      </c>
      <c r="F152">
        <v>5.5</v>
      </c>
      <c r="G152">
        <v>1.6034999999999999</v>
      </c>
      <c r="H152">
        <v>238.55789999999999</v>
      </c>
      <c r="I152" s="14">
        <v>37499</v>
      </c>
      <c r="J152" s="14">
        <v>31434</v>
      </c>
      <c r="K152" s="13">
        <v>68933</v>
      </c>
      <c r="L152" s="14">
        <v>5744</v>
      </c>
      <c r="M152" s="14">
        <v>68933</v>
      </c>
      <c r="N152" s="13"/>
      <c r="Q152" s="13"/>
      <c r="R152" s="14"/>
      <c r="S152" s="14"/>
      <c r="T152" s="14"/>
      <c r="U152" s="14"/>
      <c r="V152" s="14"/>
    </row>
    <row r="153" spans="1:22" x14ac:dyDescent="0.2">
      <c r="B153" t="s">
        <v>926</v>
      </c>
      <c r="C153" t="s">
        <v>492</v>
      </c>
      <c r="D153">
        <v>161.5865</v>
      </c>
      <c r="E153">
        <v>2020</v>
      </c>
      <c r="F153">
        <v>4.9752000000000001</v>
      </c>
      <c r="G153">
        <v>1.4504999999999999</v>
      </c>
      <c r="H153">
        <v>234.38050000000001</v>
      </c>
      <c r="I153" s="14">
        <v>40729</v>
      </c>
      <c r="J153" s="14">
        <v>30884</v>
      </c>
      <c r="K153" s="13">
        <v>71613</v>
      </c>
      <c r="L153" s="14">
        <v>5968</v>
      </c>
      <c r="M153" s="14">
        <v>71613</v>
      </c>
      <c r="N153" s="13"/>
      <c r="Q153" s="13"/>
      <c r="R153" s="14"/>
      <c r="S153" s="14"/>
      <c r="T153" s="14"/>
      <c r="U153" s="14"/>
      <c r="V153" s="14"/>
    </row>
    <row r="154" spans="1:22" x14ac:dyDescent="0.2">
      <c r="B154" t="s">
        <v>927</v>
      </c>
      <c r="C154" t="s">
        <v>495</v>
      </c>
      <c r="D154">
        <v>96.355099999999993</v>
      </c>
      <c r="E154">
        <v>2020</v>
      </c>
      <c r="F154">
        <v>3.5099</v>
      </c>
      <c r="G154">
        <v>1.0233000000000001</v>
      </c>
      <c r="H154">
        <v>98.609499999999997</v>
      </c>
      <c r="I154" s="14">
        <v>24289</v>
      </c>
      <c r="J154" s="14">
        <v>12994</v>
      </c>
      <c r="K154" s="13">
        <v>37283</v>
      </c>
      <c r="L154" s="14">
        <v>3107</v>
      </c>
      <c r="M154" s="14">
        <v>37283</v>
      </c>
      <c r="N154" s="13"/>
      <c r="Q154" s="13"/>
      <c r="R154" s="14"/>
      <c r="S154" s="14"/>
      <c r="T154" s="14"/>
      <c r="U154" s="14"/>
      <c r="V154" s="14"/>
    </row>
    <row r="155" spans="1:22" x14ac:dyDescent="0.2">
      <c r="B155" t="s">
        <v>928</v>
      </c>
      <c r="C155" t="s">
        <v>496</v>
      </c>
      <c r="D155">
        <v>284.9436</v>
      </c>
      <c r="E155">
        <v>2020</v>
      </c>
      <c r="F155">
        <v>3.6640999999999999</v>
      </c>
      <c r="G155">
        <v>1.0683</v>
      </c>
      <c r="H155">
        <v>304.39120000000003</v>
      </c>
      <c r="I155" s="14">
        <v>71822</v>
      </c>
      <c r="J155" s="14">
        <v>40109</v>
      </c>
      <c r="K155" s="13">
        <v>111931</v>
      </c>
      <c r="L155" s="14">
        <v>9328</v>
      </c>
      <c r="M155" s="14">
        <v>111931</v>
      </c>
      <c r="N155" s="13"/>
      <c r="Q155" s="13"/>
      <c r="R155" s="14"/>
      <c r="S155" s="14"/>
      <c r="T155" s="14"/>
      <c r="U155" s="14"/>
      <c r="V155" s="14"/>
    </row>
    <row r="156" spans="1:22" x14ac:dyDescent="0.2">
      <c r="B156" t="s">
        <v>929</v>
      </c>
      <c r="C156" t="s">
        <v>497</v>
      </c>
      <c r="D156">
        <v>287.6549</v>
      </c>
      <c r="E156">
        <v>2020</v>
      </c>
      <c r="F156">
        <v>2.9622000000000002</v>
      </c>
      <c r="G156">
        <v>0</v>
      </c>
      <c r="H156">
        <v>0</v>
      </c>
      <c r="I156" s="14">
        <v>72505</v>
      </c>
      <c r="J156">
        <v>0</v>
      </c>
      <c r="K156" s="13">
        <v>72505</v>
      </c>
      <c r="L156" s="14">
        <v>6042</v>
      </c>
      <c r="M156" s="14">
        <v>72505</v>
      </c>
      <c r="N156" s="13"/>
      <c r="Q156" s="13"/>
      <c r="R156" s="14"/>
      <c r="S156" s="14"/>
      <c r="T156" s="14"/>
      <c r="U156" s="14"/>
      <c r="V156" s="14"/>
    </row>
    <row r="157" spans="1:22" x14ac:dyDescent="0.2">
      <c r="A157" t="s">
        <v>715</v>
      </c>
      <c r="B157" t="s">
        <v>1025</v>
      </c>
      <c r="C157" t="s">
        <v>499</v>
      </c>
      <c r="D157">
        <v>350</v>
      </c>
      <c r="E157">
        <v>2020</v>
      </c>
      <c r="F157" t="s">
        <v>1017</v>
      </c>
      <c r="G157">
        <v>1</v>
      </c>
      <c r="H157">
        <v>361.39060000000001</v>
      </c>
      <c r="I157" s="14">
        <v>91091</v>
      </c>
      <c r="J157" s="14">
        <v>47620</v>
      </c>
      <c r="K157" s="13">
        <v>138711</v>
      </c>
      <c r="L157" s="14">
        <v>11559</v>
      </c>
      <c r="M157" s="14">
        <v>138711</v>
      </c>
      <c r="N157" s="13"/>
      <c r="Q157" s="13"/>
      <c r="R157" s="14"/>
      <c r="S157" s="14"/>
      <c r="T157" s="14"/>
      <c r="U157" s="14"/>
      <c r="V157" s="14"/>
    </row>
    <row r="158" spans="1:22" x14ac:dyDescent="0.2">
      <c r="B158" t="s">
        <v>930</v>
      </c>
      <c r="C158" t="s">
        <v>500</v>
      </c>
      <c r="D158">
        <v>180.6985</v>
      </c>
      <c r="E158">
        <v>2020</v>
      </c>
      <c r="F158">
        <v>2.79</v>
      </c>
      <c r="G158">
        <v>0</v>
      </c>
      <c r="H158">
        <v>0</v>
      </c>
      <c r="I158" s="14">
        <v>46397</v>
      </c>
      <c r="J158">
        <v>0</v>
      </c>
      <c r="K158" s="13">
        <v>46397</v>
      </c>
      <c r="L158" s="14">
        <v>3866</v>
      </c>
      <c r="M158" s="14">
        <v>46397</v>
      </c>
      <c r="N158" s="13"/>
      <c r="Q158" s="13"/>
      <c r="R158" s="14"/>
      <c r="S158" s="14"/>
      <c r="T158" s="14"/>
      <c r="U158" s="14"/>
      <c r="V158" s="14"/>
    </row>
    <row r="159" spans="1:22" x14ac:dyDescent="0.2">
      <c r="B159" t="s">
        <v>931</v>
      </c>
      <c r="C159" t="s">
        <v>505</v>
      </c>
      <c r="D159">
        <v>212.1242</v>
      </c>
      <c r="E159">
        <v>2020</v>
      </c>
      <c r="F159">
        <v>2.75</v>
      </c>
      <c r="G159">
        <v>0</v>
      </c>
      <c r="H159">
        <v>0</v>
      </c>
      <c r="I159" s="14">
        <v>53554</v>
      </c>
      <c r="J159">
        <v>0</v>
      </c>
      <c r="K159" s="13">
        <v>53554</v>
      </c>
      <c r="L159" s="14">
        <v>4463</v>
      </c>
      <c r="M159" s="14">
        <v>53554</v>
      </c>
      <c r="N159" s="13"/>
      <c r="Q159" s="13"/>
      <c r="R159" s="14"/>
      <c r="S159" s="14"/>
      <c r="T159" s="14"/>
      <c r="U159" s="14"/>
      <c r="V159" s="14"/>
    </row>
    <row r="160" spans="1:22" x14ac:dyDescent="0.2">
      <c r="B160" t="s">
        <v>932</v>
      </c>
      <c r="C160" t="s">
        <v>508</v>
      </c>
      <c r="D160">
        <v>56.8459</v>
      </c>
      <c r="E160">
        <v>2020</v>
      </c>
      <c r="F160">
        <v>4.6500000000000004</v>
      </c>
      <c r="G160">
        <v>1.3556999999999999</v>
      </c>
      <c r="H160">
        <v>77.065100000000001</v>
      </c>
      <c r="I160" s="14">
        <v>14328</v>
      </c>
      <c r="J160" s="14">
        <v>10155</v>
      </c>
      <c r="K160" s="13">
        <v>24483</v>
      </c>
      <c r="L160" s="14">
        <v>2040</v>
      </c>
      <c r="M160" s="14">
        <v>24483</v>
      </c>
      <c r="N160" s="13"/>
      <c r="Q160" s="13"/>
      <c r="R160" s="14"/>
      <c r="S160" s="14"/>
      <c r="T160" s="14"/>
      <c r="U160" s="14"/>
      <c r="V160" s="14"/>
    </row>
    <row r="161" spans="1:22" x14ac:dyDescent="0.2">
      <c r="A161" t="s">
        <v>715</v>
      </c>
      <c r="B161" t="s">
        <v>933</v>
      </c>
      <c r="C161" t="s">
        <v>515</v>
      </c>
      <c r="D161">
        <v>329.09070000000003</v>
      </c>
      <c r="E161">
        <v>2020</v>
      </c>
      <c r="F161" t="s">
        <v>1017</v>
      </c>
      <c r="G161">
        <v>1</v>
      </c>
      <c r="H161">
        <v>346.7681</v>
      </c>
      <c r="I161" s="14">
        <v>87405</v>
      </c>
      <c r="J161" s="14">
        <v>45693</v>
      </c>
      <c r="K161" s="13">
        <v>133098</v>
      </c>
      <c r="L161" s="14">
        <v>11092</v>
      </c>
      <c r="M161" s="14">
        <v>133098</v>
      </c>
      <c r="N161" s="13"/>
      <c r="Q161" s="13"/>
      <c r="R161" s="14"/>
      <c r="S161" s="14"/>
      <c r="T161" s="14"/>
      <c r="U161" s="14"/>
      <c r="V161" s="14"/>
    </row>
    <row r="162" spans="1:22" x14ac:dyDescent="0.2">
      <c r="A162" t="s">
        <v>715</v>
      </c>
      <c r="B162" t="s">
        <v>934</v>
      </c>
      <c r="C162" t="s">
        <v>516</v>
      </c>
      <c r="D162">
        <v>251.94380000000001</v>
      </c>
      <c r="E162">
        <v>2022</v>
      </c>
      <c r="F162" t="s">
        <v>1017</v>
      </c>
      <c r="G162">
        <v>1</v>
      </c>
      <c r="H162">
        <v>263.62709999999998</v>
      </c>
      <c r="I162" s="14">
        <v>66449</v>
      </c>
      <c r="J162" s="14">
        <v>34738</v>
      </c>
      <c r="K162" s="13">
        <v>101187</v>
      </c>
      <c r="L162" s="14">
        <v>8432</v>
      </c>
      <c r="M162" s="14">
        <v>101187</v>
      </c>
      <c r="N162" s="13"/>
      <c r="Q162" s="13"/>
      <c r="R162" s="14"/>
      <c r="S162" s="14"/>
      <c r="T162" s="14"/>
      <c r="U162" s="14"/>
      <c r="V162" s="14"/>
    </row>
    <row r="163" spans="1:22" x14ac:dyDescent="0.2">
      <c r="B163" t="s">
        <v>935</v>
      </c>
      <c r="C163" t="s">
        <v>517</v>
      </c>
      <c r="D163">
        <v>0</v>
      </c>
      <c r="E163">
        <v>2022</v>
      </c>
      <c r="F163">
        <v>0</v>
      </c>
      <c r="G163">
        <v>0</v>
      </c>
      <c r="H163">
        <v>0</v>
      </c>
      <c r="I163">
        <v>0</v>
      </c>
      <c r="J163">
        <v>0</v>
      </c>
      <c r="K163">
        <v>0</v>
      </c>
      <c r="L163">
        <v>0</v>
      </c>
      <c r="M163">
        <v>0</v>
      </c>
      <c r="N163" s="13"/>
      <c r="Q163" s="13"/>
      <c r="R163" s="14"/>
      <c r="S163" s="14"/>
      <c r="T163" s="14"/>
      <c r="U163" s="14"/>
      <c r="V163" s="14"/>
    </row>
    <row r="164" spans="1:22" x14ac:dyDescent="0.2">
      <c r="A164" t="s">
        <v>715</v>
      </c>
      <c r="B164" t="s">
        <v>936</v>
      </c>
      <c r="C164" t="s">
        <v>520</v>
      </c>
      <c r="D164">
        <v>61.442100000000003</v>
      </c>
      <c r="E164">
        <v>2021</v>
      </c>
      <c r="F164" t="s">
        <v>1017</v>
      </c>
      <c r="G164">
        <v>1</v>
      </c>
      <c r="H164">
        <v>61.764099999999999</v>
      </c>
      <c r="I164" s="14">
        <v>15568</v>
      </c>
      <c r="J164" s="14">
        <v>8139</v>
      </c>
      <c r="K164" s="13">
        <v>23707</v>
      </c>
      <c r="L164" s="14">
        <v>1976</v>
      </c>
      <c r="M164" s="14">
        <v>23707</v>
      </c>
      <c r="N164" s="13"/>
      <c r="Q164" s="13"/>
      <c r="R164" s="14"/>
      <c r="S164" s="14"/>
      <c r="T164" s="14"/>
      <c r="U164" s="14"/>
      <c r="V164" s="14"/>
    </row>
    <row r="165" spans="1:22" x14ac:dyDescent="0.2">
      <c r="B165" t="s">
        <v>1026</v>
      </c>
      <c r="C165" t="s">
        <v>529</v>
      </c>
      <c r="D165">
        <v>347.38029999999998</v>
      </c>
      <c r="E165">
        <v>2020</v>
      </c>
      <c r="F165">
        <v>3.7705000000000002</v>
      </c>
      <c r="G165">
        <v>1.0992999999999999</v>
      </c>
      <c r="H165">
        <v>386.7928</v>
      </c>
      <c r="I165" s="14">
        <v>88689</v>
      </c>
      <c r="J165" s="14">
        <v>50967</v>
      </c>
      <c r="K165" s="13">
        <v>139656</v>
      </c>
      <c r="L165" s="14">
        <v>11638</v>
      </c>
      <c r="M165" s="14">
        <v>139656</v>
      </c>
      <c r="N165" s="13"/>
      <c r="Q165" s="13"/>
      <c r="R165" s="14"/>
      <c r="S165" s="14"/>
      <c r="T165" s="14"/>
      <c r="U165" s="14"/>
      <c r="V165" s="14"/>
    </row>
    <row r="166" spans="1:22" x14ac:dyDescent="0.2">
      <c r="B166" t="s">
        <v>937</v>
      </c>
      <c r="C166" t="s">
        <v>530</v>
      </c>
      <c r="D166">
        <v>122.26349999999999</v>
      </c>
      <c r="E166">
        <v>2020</v>
      </c>
      <c r="F166">
        <v>3.8972000000000002</v>
      </c>
      <c r="G166">
        <v>1.1362000000000001</v>
      </c>
      <c r="H166">
        <v>139.11019999999999</v>
      </c>
      <c r="I166" s="14">
        <v>30860</v>
      </c>
      <c r="J166" s="14">
        <v>18330</v>
      </c>
      <c r="K166" s="13">
        <v>49190</v>
      </c>
      <c r="L166" s="14">
        <v>4099</v>
      </c>
      <c r="M166" s="14">
        <v>49190</v>
      </c>
      <c r="N166" s="13"/>
      <c r="Q166" s="13"/>
      <c r="R166" s="14"/>
      <c r="S166" s="14"/>
      <c r="T166" s="14"/>
      <c r="U166" s="14"/>
      <c r="V166" s="14"/>
    </row>
    <row r="167" spans="1:22" x14ac:dyDescent="0.2">
      <c r="B167" t="s">
        <v>938</v>
      </c>
      <c r="C167" t="s">
        <v>531</v>
      </c>
      <c r="D167">
        <v>191.4211</v>
      </c>
      <c r="E167">
        <v>2020</v>
      </c>
      <c r="F167">
        <v>4.05</v>
      </c>
      <c r="G167">
        <v>1.1808000000000001</v>
      </c>
      <c r="H167">
        <v>226.02199999999999</v>
      </c>
      <c r="I167" s="14">
        <v>48249</v>
      </c>
      <c r="J167" s="14">
        <v>29783</v>
      </c>
      <c r="K167" s="13">
        <v>78032</v>
      </c>
      <c r="L167" s="14">
        <v>6503</v>
      </c>
      <c r="M167" s="14">
        <v>78032</v>
      </c>
      <c r="N167" s="13"/>
      <c r="Q167" s="13"/>
      <c r="R167" s="14"/>
      <c r="S167" s="14"/>
      <c r="T167" s="14"/>
      <c r="U167" s="14"/>
      <c r="V167" s="14"/>
    </row>
    <row r="168" spans="1:22" x14ac:dyDescent="0.2">
      <c r="B168" t="s">
        <v>939</v>
      </c>
      <c r="C168" t="s">
        <v>535</v>
      </c>
      <c r="D168">
        <v>257.00569999999999</v>
      </c>
      <c r="E168">
        <v>2020</v>
      </c>
      <c r="F168">
        <v>3.8519999999999999</v>
      </c>
      <c r="G168">
        <v>1.123</v>
      </c>
      <c r="H168">
        <v>289.36340000000001</v>
      </c>
      <c r="I168" s="14">
        <v>64946</v>
      </c>
      <c r="J168" s="14">
        <v>38129</v>
      </c>
      <c r="K168" s="13">
        <v>103075</v>
      </c>
      <c r="L168" s="14">
        <v>8590</v>
      </c>
      <c r="M168" s="14">
        <v>103075</v>
      </c>
      <c r="N168" s="13"/>
      <c r="Q168" s="13"/>
      <c r="R168" s="14"/>
      <c r="S168" s="14"/>
      <c r="T168" s="14"/>
      <c r="U168" s="14"/>
      <c r="V168" s="14"/>
    </row>
    <row r="169" spans="1:22" x14ac:dyDescent="0.2">
      <c r="B169" t="s">
        <v>940</v>
      </c>
      <c r="C169" t="s">
        <v>536</v>
      </c>
      <c r="D169">
        <v>199.92189999999999</v>
      </c>
      <c r="E169">
        <v>2020</v>
      </c>
      <c r="F169">
        <v>4.7272999999999996</v>
      </c>
      <c r="G169">
        <v>1.3782000000000001</v>
      </c>
      <c r="H169">
        <v>275.5367</v>
      </c>
      <c r="I169" s="14">
        <v>50392</v>
      </c>
      <c r="J169" s="14">
        <v>36307</v>
      </c>
      <c r="K169" s="13">
        <v>86699</v>
      </c>
      <c r="L169" s="14">
        <v>7225</v>
      </c>
      <c r="M169" s="14">
        <v>86699</v>
      </c>
      <c r="N169" s="13"/>
      <c r="Q169" s="13"/>
      <c r="R169" s="14"/>
      <c r="S169" s="14"/>
      <c r="T169" s="14"/>
      <c r="U169" s="14"/>
      <c r="V169" s="14"/>
    </row>
    <row r="170" spans="1:22" x14ac:dyDescent="0.2">
      <c r="B170" t="s">
        <v>941</v>
      </c>
      <c r="C170" t="s">
        <v>538</v>
      </c>
      <c r="D170">
        <v>84.749600000000001</v>
      </c>
      <c r="E170">
        <v>2020</v>
      </c>
      <c r="F170">
        <v>4.3181000000000003</v>
      </c>
      <c r="G170">
        <v>1.2588999999999999</v>
      </c>
      <c r="H170">
        <v>106.6931</v>
      </c>
      <c r="I170" s="14">
        <v>21362</v>
      </c>
      <c r="J170" s="14">
        <v>14059</v>
      </c>
      <c r="K170" s="13">
        <v>35421</v>
      </c>
      <c r="L170" s="14">
        <v>2952</v>
      </c>
      <c r="M170" s="14">
        <v>35421</v>
      </c>
      <c r="N170" s="13"/>
      <c r="Q170" s="13"/>
      <c r="R170" s="14"/>
      <c r="S170" s="14"/>
      <c r="T170" s="14"/>
      <c r="U170" s="14"/>
      <c r="V170" s="14"/>
    </row>
    <row r="171" spans="1:22" x14ac:dyDescent="0.2">
      <c r="B171" t="s">
        <v>942</v>
      </c>
      <c r="C171" t="s">
        <v>540</v>
      </c>
      <c r="D171">
        <v>206.922</v>
      </c>
      <c r="E171">
        <v>2020</v>
      </c>
      <c r="F171">
        <v>2.75</v>
      </c>
      <c r="G171">
        <v>0</v>
      </c>
      <c r="H171">
        <v>0</v>
      </c>
      <c r="I171" s="14">
        <v>52156</v>
      </c>
      <c r="J171">
        <v>0</v>
      </c>
      <c r="K171" s="13">
        <v>52156</v>
      </c>
      <c r="L171" s="14">
        <v>4346</v>
      </c>
      <c r="M171" s="14">
        <v>52156</v>
      </c>
      <c r="N171" s="13"/>
      <c r="Q171" s="13"/>
      <c r="R171" s="14"/>
      <c r="S171" s="14"/>
      <c r="T171" s="14"/>
      <c r="U171" s="14"/>
      <c r="V171" s="14"/>
    </row>
    <row r="172" spans="1:22" x14ac:dyDescent="0.2">
      <c r="B172" t="s">
        <v>943</v>
      </c>
      <c r="C172" t="s">
        <v>541</v>
      </c>
      <c r="D172">
        <v>213.20070000000001</v>
      </c>
      <c r="E172">
        <v>2020</v>
      </c>
      <c r="F172">
        <v>3.43</v>
      </c>
      <c r="G172">
        <v>1</v>
      </c>
      <c r="H172">
        <v>213.20070000000001</v>
      </c>
      <c r="I172" s="14">
        <v>53739</v>
      </c>
      <c r="J172" s="14">
        <v>28093</v>
      </c>
      <c r="K172" s="13">
        <v>81832</v>
      </c>
      <c r="L172" s="14">
        <v>6819</v>
      </c>
      <c r="M172" s="14">
        <v>81832</v>
      </c>
      <c r="N172" s="13"/>
      <c r="Q172" s="13"/>
      <c r="R172" s="14"/>
      <c r="S172" s="14"/>
      <c r="T172" s="14"/>
      <c r="U172" s="14"/>
      <c r="V172" s="14"/>
    </row>
    <row r="173" spans="1:22" x14ac:dyDescent="0.2">
      <c r="A173" t="s">
        <v>715</v>
      </c>
      <c r="B173" t="s">
        <v>1031</v>
      </c>
      <c r="C173" t="s">
        <v>542</v>
      </c>
      <c r="D173">
        <v>350</v>
      </c>
      <c r="E173">
        <v>2021</v>
      </c>
      <c r="F173">
        <v>3.4194</v>
      </c>
      <c r="G173">
        <v>0</v>
      </c>
      <c r="H173">
        <v>350</v>
      </c>
      <c r="I173" s="14">
        <v>88220</v>
      </c>
      <c r="J173" s="14">
        <v>46119</v>
      </c>
      <c r="K173" s="13">
        <v>134339</v>
      </c>
      <c r="L173" s="14">
        <v>11195</v>
      </c>
      <c r="M173" s="14">
        <v>134339</v>
      </c>
      <c r="N173" s="13"/>
      <c r="Q173" s="13"/>
      <c r="R173" s="14"/>
      <c r="S173" s="14"/>
      <c r="T173" s="14"/>
      <c r="U173" s="14"/>
      <c r="V173" s="14"/>
    </row>
    <row r="174" spans="1:22" x14ac:dyDescent="0.2">
      <c r="B174" t="s">
        <v>944</v>
      </c>
      <c r="C174" t="s">
        <v>544</v>
      </c>
      <c r="D174">
        <v>135.21019999999999</v>
      </c>
      <c r="E174">
        <v>2020</v>
      </c>
      <c r="F174">
        <v>2.75</v>
      </c>
      <c r="G174">
        <v>0</v>
      </c>
      <c r="H174">
        <v>0</v>
      </c>
      <c r="I174" s="14">
        <v>34081</v>
      </c>
      <c r="J174">
        <v>0</v>
      </c>
      <c r="K174" s="13">
        <v>34081</v>
      </c>
      <c r="L174" s="14">
        <v>2840</v>
      </c>
      <c r="M174" s="14">
        <v>34081</v>
      </c>
      <c r="N174" s="13"/>
      <c r="Q174" s="13"/>
      <c r="R174" s="14"/>
      <c r="S174" s="14"/>
      <c r="T174" s="14"/>
      <c r="U174" s="14"/>
      <c r="V174" s="14"/>
    </row>
    <row r="175" spans="1:22" x14ac:dyDescent="0.2">
      <c r="A175" t="s">
        <v>715</v>
      </c>
      <c r="B175" t="s">
        <v>945</v>
      </c>
      <c r="C175" t="s">
        <v>545</v>
      </c>
      <c r="D175">
        <v>127.3099</v>
      </c>
      <c r="E175">
        <v>2022</v>
      </c>
      <c r="F175" t="s">
        <v>1017</v>
      </c>
      <c r="G175">
        <v>1</v>
      </c>
      <c r="H175">
        <v>127.3099</v>
      </c>
      <c r="I175" s="14">
        <v>32089</v>
      </c>
      <c r="J175" s="14">
        <v>16775</v>
      </c>
      <c r="K175" s="13">
        <v>48864</v>
      </c>
      <c r="L175" s="14">
        <v>4072</v>
      </c>
      <c r="M175" s="14">
        <v>48864</v>
      </c>
      <c r="N175" s="13"/>
      <c r="Q175" s="13"/>
      <c r="R175" s="14"/>
      <c r="S175" s="14"/>
      <c r="T175" s="14"/>
      <c r="U175" s="14"/>
      <c r="V175" s="14"/>
    </row>
    <row r="176" spans="1:22" x14ac:dyDescent="0.2">
      <c r="B176" t="s">
        <v>946</v>
      </c>
      <c r="C176" t="s">
        <v>551</v>
      </c>
      <c r="D176">
        <v>296.21359999999999</v>
      </c>
      <c r="E176">
        <v>2022</v>
      </c>
      <c r="F176">
        <v>3.7879</v>
      </c>
      <c r="G176">
        <v>1.1043000000000001</v>
      </c>
      <c r="H176">
        <v>327.12169999999998</v>
      </c>
      <c r="I176" s="14">
        <v>74663</v>
      </c>
      <c r="J176" s="14">
        <v>43104</v>
      </c>
      <c r="K176" s="13">
        <v>117767</v>
      </c>
      <c r="L176" s="14">
        <v>9814</v>
      </c>
      <c r="M176" s="14">
        <v>117767</v>
      </c>
      <c r="N176" s="13"/>
      <c r="Q176" s="13"/>
      <c r="R176" s="14"/>
      <c r="S176" s="14"/>
      <c r="T176" s="14"/>
      <c r="U176" s="14"/>
      <c r="V176" s="14"/>
    </row>
    <row r="177" spans="1:22" x14ac:dyDescent="0.2">
      <c r="B177" t="s">
        <v>947</v>
      </c>
      <c r="C177" t="s">
        <v>552</v>
      </c>
      <c r="D177">
        <v>87.9161</v>
      </c>
      <c r="E177">
        <v>2020</v>
      </c>
      <c r="F177">
        <v>3.6</v>
      </c>
      <c r="G177">
        <v>1.0496000000000001</v>
      </c>
      <c r="H177">
        <v>92.273499999999999</v>
      </c>
      <c r="I177" s="14">
        <v>22160</v>
      </c>
      <c r="J177" s="14">
        <v>12159</v>
      </c>
      <c r="K177" s="13">
        <v>34319</v>
      </c>
      <c r="L177" s="14">
        <v>2860</v>
      </c>
      <c r="M177" s="14">
        <v>34319</v>
      </c>
      <c r="N177" s="13"/>
      <c r="Q177" s="13"/>
      <c r="R177" s="14"/>
      <c r="S177" s="14"/>
      <c r="T177" s="14"/>
      <c r="U177" s="14"/>
      <c r="V177" s="14"/>
    </row>
    <row r="178" spans="1:22" x14ac:dyDescent="0.2">
      <c r="B178" t="s">
        <v>948</v>
      </c>
      <c r="C178" t="s">
        <v>158</v>
      </c>
      <c r="D178">
        <v>74.143600000000006</v>
      </c>
      <c r="E178">
        <v>2022</v>
      </c>
      <c r="F178">
        <v>3.7078000000000002</v>
      </c>
      <c r="G178">
        <v>1.081</v>
      </c>
      <c r="H178">
        <v>80.272800000000004</v>
      </c>
      <c r="I178" s="14">
        <v>18717</v>
      </c>
      <c r="J178" s="14">
        <v>10577</v>
      </c>
      <c r="K178" s="13">
        <v>29294</v>
      </c>
      <c r="L178" s="14">
        <v>2441</v>
      </c>
      <c r="M178" s="14">
        <v>29294</v>
      </c>
      <c r="N178" s="13"/>
      <c r="Q178" s="13"/>
      <c r="R178" s="14"/>
      <c r="S178" s="14"/>
      <c r="T178" s="14"/>
      <c r="U178" s="14"/>
      <c r="V178" s="14"/>
    </row>
    <row r="179" spans="1:22" x14ac:dyDescent="0.2">
      <c r="B179" t="s">
        <v>949</v>
      </c>
      <c r="C179" t="s">
        <v>585</v>
      </c>
      <c r="D179">
        <v>72.108199999999997</v>
      </c>
      <c r="E179">
        <v>2022</v>
      </c>
      <c r="F179">
        <v>4.8981000000000003</v>
      </c>
      <c r="G179">
        <v>1.4279999999999999</v>
      </c>
      <c r="H179">
        <v>102.9718</v>
      </c>
      <c r="I179" s="14">
        <v>18175</v>
      </c>
      <c r="J179" s="14">
        <v>13568</v>
      </c>
      <c r="K179" s="13">
        <v>31743</v>
      </c>
      <c r="L179" s="14">
        <v>2645</v>
      </c>
      <c r="M179" s="14">
        <v>31743</v>
      </c>
      <c r="N179" s="13"/>
      <c r="Q179" s="13"/>
      <c r="R179" s="14"/>
      <c r="S179" s="14"/>
      <c r="T179" s="14"/>
      <c r="U179" s="14"/>
      <c r="V179" s="14"/>
    </row>
    <row r="180" spans="1:22" x14ac:dyDescent="0.2">
      <c r="B180" t="s">
        <v>950</v>
      </c>
      <c r="C180" t="s">
        <v>586</v>
      </c>
      <c r="D180">
        <v>65.543300000000002</v>
      </c>
      <c r="E180">
        <v>2020</v>
      </c>
      <c r="F180">
        <v>4.4499000000000004</v>
      </c>
      <c r="G180">
        <v>1.2972999999999999</v>
      </c>
      <c r="H180">
        <v>86.821799999999996</v>
      </c>
      <c r="I180" s="14">
        <v>16868</v>
      </c>
      <c r="J180" s="14">
        <v>11440</v>
      </c>
      <c r="K180" s="13">
        <v>28308</v>
      </c>
      <c r="L180" s="14">
        <v>2359</v>
      </c>
      <c r="M180" s="14">
        <v>28308</v>
      </c>
      <c r="N180" s="13"/>
      <c r="Q180" s="13"/>
      <c r="R180" s="14"/>
      <c r="S180" s="14"/>
      <c r="T180" s="14"/>
      <c r="U180" s="14"/>
      <c r="V180" s="14"/>
    </row>
    <row r="181" spans="1:22" x14ac:dyDescent="0.2">
      <c r="B181" t="s">
        <v>951</v>
      </c>
      <c r="C181" t="s">
        <v>587</v>
      </c>
      <c r="D181">
        <v>75.388900000000007</v>
      </c>
      <c r="E181">
        <v>2022</v>
      </c>
      <c r="F181">
        <v>3.9784000000000002</v>
      </c>
      <c r="G181">
        <v>1.1598999999999999</v>
      </c>
      <c r="H181">
        <v>87.442300000000003</v>
      </c>
      <c r="I181" s="14">
        <v>19002</v>
      </c>
      <c r="J181" s="14">
        <v>11522</v>
      </c>
      <c r="K181" s="13">
        <v>30524</v>
      </c>
      <c r="L181" s="14">
        <v>2544</v>
      </c>
      <c r="M181" s="14">
        <v>30524</v>
      </c>
      <c r="N181" s="13"/>
      <c r="Q181" s="13"/>
      <c r="R181" s="14"/>
      <c r="S181" s="14"/>
      <c r="T181" s="14"/>
      <c r="U181" s="14"/>
      <c r="V181" s="14"/>
    </row>
    <row r="182" spans="1:22" x14ac:dyDescent="0.2">
      <c r="B182" t="s">
        <v>952</v>
      </c>
      <c r="C182" t="s">
        <v>588</v>
      </c>
      <c r="D182">
        <v>45.510300000000001</v>
      </c>
      <c r="E182">
        <v>2020</v>
      </c>
      <c r="F182">
        <v>4.2824999999999998</v>
      </c>
      <c r="G182">
        <v>1.2484999999999999</v>
      </c>
      <c r="H182">
        <v>56.8215</v>
      </c>
      <c r="I182" s="14">
        <v>11471</v>
      </c>
      <c r="J182" s="14">
        <v>7487</v>
      </c>
      <c r="K182" s="13">
        <v>18958</v>
      </c>
      <c r="L182" s="14">
        <v>1580</v>
      </c>
      <c r="M182" s="14">
        <v>18958</v>
      </c>
      <c r="N182" s="13"/>
      <c r="Q182" s="13"/>
      <c r="R182" s="14"/>
      <c r="S182" s="14"/>
      <c r="T182" s="14"/>
      <c r="U182" s="14"/>
      <c r="V182" s="14"/>
    </row>
    <row r="183" spans="1:22" x14ac:dyDescent="0.2">
      <c r="B183" t="s">
        <v>953</v>
      </c>
      <c r="C183" t="s">
        <v>590</v>
      </c>
      <c r="D183">
        <v>300.84649999999999</v>
      </c>
      <c r="E183">
        <v>2020</v>
      </c>
      <c r="F183">
        <v>3.593</v>
      </c>
      <c r="G183">
        <v>1.0475000000000001</v>
      </c>
      <c r="H183">
        <v>315.14330000000001</v>
      </c>
      <c r="I183" s="14">
        <v>75830</v>
      </c>
      <c r="J183" s="14">
        <v>41526</v>
      </c>
      <c r="K183" s="13">
        <v>117356</v>
      </c>
      <c r="L183" s="14">
        <v>9780</v>
      </c>
      <c r="M183" s="14">
        <v>117356</v>
      </c>
      <c r="N183" s="13"/>
      <c r="Q183" s="13"/>
      <c r="R183" s="14"/>
      <c r="S183" s="14"/>
      <c r="T183" s="14"/>
      <c r="U183" s="14"/>
      <c r="V183" s="14"/>
    </row>
    <row r="184" spans="1:22" x14ac:dyDescent="0.2">
      <c r="B184" t="s">
        <v>954</v>
      </c>
      <c r="C184" t="s">
        <v>598</v>
      </c>
      <c r="D184">
        <v>0</v>
      </c>
      <c r="E184">
        <v>4043</v>
      </c>
      <c r="F184">
        <v>0</v>
      </c>
      <c r="G184">
        <v>1.3753</v>
      </c>
      <c r="H184">
        <v>0</v>
      </c>
      <c r="I184">
        <v>0</v>
      </c>
      <c r="J184">
        <v>0</v>
      </c>
      <c r="K184">
        <v>0</v>
      </c>
      <c r="L184">
        <v>0</v>
      </c>
      <c r="M184" s="14">
        <v>70668</v>
      </c>
      <c r="N184" s="13"/>
      <c r="Q184" s="13"/>
      <c r="R184" s="14"/>
      <c r="S184" s="14"/>
      <c r="T184" s="14"/>
      <c r="U184" s="14"/>
      <c r="V184" s="14"/>
    </row>
    <row r="185" spans="1:22" x14ac:dyDescent="0.2">
      <c r="B185" t="s">
        <v>955</v>
      </c>
      <c r="C185" t="s">
        <v>600</v>
      </c>
      <c r="D185">
        <v>157.98570000000001</v>
      </c>
      <c r="E185">
        <v>2022</v>
      </c>
      <c r="F185">
        <v>2.9249999999999998</v>
      </c>
      <c r="G185">
        <v>0</v>
      </c>
      <c r="H185">
        <v>0</v>
      </c>
      <c r="I185" s="14">
        <v>39821</v>
      </c>
      <c r="J185">
        <v>0</v>
      </c>
      <c r="K185" s="13">
        <v>39821</v>
      </c>
      <c r="L185" s="14">
        <v>3318</v>
      </c>
      <c r="M185" s="14">
        <v>39821</v>
      </c>
      <c r="N185" s="13"/>
      <c r="Q185" s="13"/>
      <c r="R185" s="14"/>
      <c r="S185" s="14"/>
      <c r="T185" s="14"/>
      <c r="U185" s="14"/>
      <c r="V185" s="14"/>
    </row>
    <row r="186" spans="1:22" x14ac:dyDescent="0.2">
      <c r="B186" t="s">
        <v>956</v>
      </c>
      <c r="C186" t="s">
        <v>601</v>
      </c>
      <c r="D186">
        <v>345.11700000000002</v>
      </c>
      <c r="E186">
        <v>2020</v>
      </c>
      <c r="F186">
        <v>3.1</v>
      </c>
      <c r="G186">
        <v>0</v>
      </c>
      <c r="H186">
        <v>0</v>
      </c>
      <c r="I186" s="14">
        <v>89993</v>
      </c>
      <c r="J186">
        <v>0</v>
      </c>
      <c r="K186" s="13">
        <v>89993</v>
      </c>
      <c r="L186" s="14">
        <v>7499</v>
      </c>
      <c r="M186" s="14">
        <v>89993</v>
      </c>
      <c r="N186" s="13"/>
      <c r="Q186" s="13"/>
      <c r="R186" s="14"/>
      <c r="S186" s="14"/>
      <c r="T186" s="14"/>
      <c r="U186" s="14"/>
      <c r="V186" s="14"/>
    </row>
    <row r="187" spans="1:22" x14ac:dyDescent="0.2">
      <c r="A187" t="s">
        <v>715</v>
      </c>
      <c r="B187" t="s">
        <v>957</v>
      </c>
      <c r="C187" t="s">
        <v>603</v>
      </c>
      <c r="D187">
        <v>273.95920000000001</v>
      </c>
      <c r="E187">
        <v>2020</v>
      </c>
      <c r="F187" t="s">
        <v>1017</v>
      </c>
      <c r="G187">
        <v>1</v>
      </c>
      <c r="H187">
        <v>286.52699999999999</v>
      </c>
      <c r="I187" s="14">
        <v>72221</v>
      </c>
      <c r="J187" s="14">
        <v>37755</v>
      </c>
      <c r="K187" s="13">
        <v>109976</v>
      </c>
      <c r="L187" s="14">
        <v>9165</v>
      </c>
      <c r="M187" s="14">
        <v>109976</v>
      </c>
      <c r="N187" s="13"/>
      <c r="Q187" s="13"/>
      <c r="R187" s="14"/>
      <c r="S187" s="14"/>
      <c r="T187" s="14"/>
      <c r="U187" s="14"/>
      <c r="V187" s="14"/>
    </row>
    <row r="188" spans="1:22" x14ac:dyDescent="0.2">
      <c r="B188" t="s">
        <v>958</v>
      </c>
      <c r="C188" t="s">
        <v>604</v>
      </c>
      <c r="D188">
        <v>262.97239999999999</v>
      </c>
      <c r="E188">
        <v>2022</v>
      </c>
      <c r="F188">
        <v>3.9018999999999999</v>
      </c>
      <c r="G188">
        <v>1.1375999999999999</v>
      </c>
      <c r="H188">
        <v>299.15219999999999</v>
      </c>
      <c r="I188" s="14">
        <v>66284</v>
      </c>
      <c r="J188" s="14">
        <v>39419</v>
      </c>
      <c r="K188" s="13">
        <v>105703</v>
      </c>
      <c r="L188" s="14">
        <v>8809</v>
      </c>
      <c r="M188" s="14">
        <v>105703</v>
      </c>
      <c r="N188" s="13"/>
      <c r="Q188" s="13"/>
      <c r="R188" s="14"/>
      <c r="S188" s="14"/>
      <c r="T188" s="14"/>
      <c r="U188" s="14"/>
      <c r="V188" s="14"/>
    </row>
    <row r="189" spans="1:22" x14ac:dyDescent="0.2">
      <c r="B189" t="s">
        <v>959</v>
      </c>
      <c r="C189" t="s">
        <v>606</v>
      </c>
      <c r="D189">
        <v>263.37759999999997</v>
      </c>
      <c r="E189">
        <v>2020</v>
      </c>
      <c r="F189">
        <v>4.0332999999999997</v>
      </c>
      <c r="G189">
        <v>1.1758999999999999</v>
      </c>
      <c r="H189">
        <v>309.7029</v>
      </c>
      <c r="I189" s="14">
        <v>66386</v>
      </c>
      <c r="J189" s="14">
        <v>40809</v>
      </c>
      <c r="K189" s="13">
        <v>107195</v>
      </c>
      <c r="L189" s="14">
        <v>8933</v>
      </c>
      <c r="M189" s="14">
        <v>107195</v>
      </c>
      <c r="N189" s="13"/>
      <c r="Q189" s="13"/>
      <c r="R189" s="14"/>
      <c r="S189" s="14"/>
      <c r="T189" s="14"/>
      <c r="U189" s="14"/>
      <c r="V189" s="14"/>
    </row>
    <row r="190" spans="1:22" x14ac:dyDescent="0.2">
      <c r="B190" t="s">
        <v>960</v>
      </c>
      <c r="C190" t="s">
        <v>607</v>
      </c>
      <c r="D190">
        <v>216.2723</v>
      </c>
      <c r="E190">
        <v>2020</v>
      </c>
      <c r="F190">
        <v>3.15</v>
      </c>
      <c r="G190">
        <v>0</v>
      </c>
      <c r="H190">
        <v>0</v>
      </c>
      <c r="I190" s="14">
        <v>54513</v>
      </c>
      <c r="J190">
        <v>0</v>
      </c>
      <c r="K190" s="13">
        <v>54513</v>
      </c>
      <c r="L190" s="14">
        <v>4543</v>
      </c>
      <c r="M190" s="14">
        <v>54513</v>
      </c>
      <c r="N190" s="13"/>
      <c r="Q190" s="13"/>
      <c r="R190" s="14"/>
      <c r="S190" s="14"/>
      <c r="T190" s="14"/>
      <c r="U190" s="14"/>
      <c r="V190" s="14"/>
    </row>
    <row r="191" spans="1:22" x14ac:dyDescent="0.2">
      <c r="A191" t="s">
        <v>715</v>
      </c>
      <c r="B191" t="s">
        <v>961</v>
      </c>
      <c r="C191" t="s">
        <v>613</v>
      </c>
      <c r="D191">
        <v>202.55179999999999</v>
      </c>
      <c r="E191">
        <v>2020</v>
      </c>
      <c r="F191" t="s">
        <v>1017</v>
      </c>
      <c r="G191">
        <v>1</v>
      </c>
      <c r="H191">
        <v>202.55179999999999</v>
      </c>
      <c r="I191" s="14">
        <v>51055</v>
      </c>
      <c r="J191" s="14">
        <v>26690</v>
      </c>
      <c r="K191" s="13">
        <v>77745</v>
      </c>
      <c r="L191" s="14">
        <v>6479</v>
      </c>
      <c r="M191" s="14">
        <v>77745</v>
      </c>
      <c r="N191" s="13"/>
      <c r="Q191" s="13"/>
      <c r="R191" s="14"/>
      <c r="S191" s="14"/>
      <c r="T191" s="14"/>
      <c r="U191" s="14"/>
      <c r="V191" s="14"/>
    </row>
    <row r="192" spans="1:22" x14ac:dyDescent="0.2">
      <c r="B192" t="s">
        <v>962</v>
      </c>
      <c r="C192" t="s">
        <v>618</v>
      </c>
      <c r="D192">
        <v>248.22569999999999</v>
      </c>
      <c r="E192">
        <v>2020</v>
      </c>
      <c r="F192">
        <v>4.2363</v>
      </c>
      <c r="G192">
        <v>1.2351000000000001</v>
      </c>
      <c r="H192">
        <v>306.57679999999999</v>
      </c>
      <c r="I192" s="14">
        <v>62567</v>
      </c>
      <c r="J192" s="14">
        <v>40397</v>
      </c>
      <c r="K192" s="13">
        <v>102964</v>
      </c>
      <c r="L192" s="14">
        <v>8580</v>
      </c>
      <c r="M192" s="14">
        <v>102964</v>
      </c>
      <c r="N192" s="13"/>
      <c r="Q192" s="13"/>
      <c r="R192" s="14"/>
      <c r="S192" s="14"/>
      <c r="T192" s="14"/>
      <c r="U192" s="14"/>
      <c r="V192" s="14"/>
    </row>
    <row r="193" spans="2:22" x14ac:dyDescent="0.2">
      <c r="B193" t="s">
        <v>963</v>
      </c>
      <c r="C193" t="s">
        <v>620</v>
      </c>
      <c r="D193">
        <v>63.844099999999997</v>
      </c>
      <c r="E193">
        <v>2021</v>
      </c>
      <c r="F193">
        <v>6.5810000000000004</v>
      </c>
      <c r="G193">
        <v>1.9187000000000001</v>
      </c>
      <c r="H193">
        <v>122.49509999999999</v>
      </c>
      <c r="I193" s="14">
        <v>16092</v>
      </c>
      <c r="J193" s="14">
        <v>16141</v>
      </c>
      <c r="K193" s="13">
        <v>32233</v>
      </c>
      <c r="L193" s="14">
        <v>2686</v>
      </c>
      <c r="M193" s="14">
        <v>32233</v>
      </c>
      <c r="N193" s="13"/>
      <c r="Q193" s="13"/>
      <c r="R193" s="14"/>
      <c r="S193" s="14"/>
      <c r="T193" s="14"/>
      <c r="U193" s="14"/>
      <c r="V193" s="14"/>
    </row>
    <row r="194" spans="2:22" x14ac:dyDescent="0.2">
      <c r="B194" t="s">
        <v>964</v>
      </c>
      <c r="C194" t="s">
        <v>621</v>
      </c>
      <c r="D194">
        <v>175.1876</v>
      </c>
      <c r="E194">
        <v>2022</v>
      </c>
      <c r="F194">
        <v>4.3136000000000001</v>
      </c>
      <c r="G194">
        <v>1.2576000000000001</v>
      </c>
      <c r="H194">
        <v>224.22989999999999</v>
      </c>
      <c r="I194" s="14">
        <v>44941</v>
      </c>
      <c r="J194" s="14">
        <v>29546</v>
      </c>
      <c r="K194" s="13">
        <v>74487</v>
      </c>
      <c r="L194" s="14">
        <v>6207</v>
      </c>
      <c r="M194" s="14">
        <v>74487</v>
      </c>
      <c r="N194" s="13"/>
      <c r="Q194" s="13"/>
      <c r="R194" s="14"/>
      <c r="S194" s="14"/>
      <c r="T194" s="14"/>
      <c r="U194" s="14"/>
      <c r="V194" s="14"/>
    </row>
    <row r="195" spans="2:22" x14ac:dyDescent="0.2">
      <c r="B195" t="s">
        <v>965</v>
      </c>
      <c r="C195" t="s">
        <v>622</v>
      </c>
      <c r="D195">
        <v>206.44229999999999</v>
      </c>
      <c r="E195">
        <v>2020</v>
      </c>
      <c r="F195">
        <v>3.4754</v>
      </c>
      <c r="G195">
        <v>1.0132000000000001</v>
      </c>
      <c r="H195">
        <v>215.559</v>
      </c>
      <c r="I195" s="14">
        <v>53623</v>
      </c>
      <c r="J195" s="14">
        <v>28404</v>
      </c>
      <c r="K195" s="13">
        <v>82027</v>
      </c>
      <c r="L195" s="14">
        <v>6836</v>
      </c>
      <c r="M195" s="14">
        <v>82027</v>
      </c>
      <c r="N195" s="13"/>
      <c r="Q195" s="13"/>
      <c r="R195" s="14"/>
      <c r="S195" s="14"/>
      <c r="T195" s="14"/>
      <c r="U195" s="14"/>
      <c r="V195" s="14"/>
    </row>
    <row r="196" spans="2:22" x14ac:dyDescent="0.2">
      <c r="B196" t="s">
        <v>1027</v>
      </c>
      <c r="C196" t="s">
        <v>626</v>
      </c>
      <c r="D196">
        <v>337.1438</v>
      </c>
      <c r="E196">
        <v>2020</v>
      </c>
      <c r="F196">
        <v>3.7139000000000002</v>
      </c>
      <c r="G196">
        <v>1.0828</v>
      </c>
      <c r="H196">
        <v>373.33339999999998</v>
      </c>
      <c r="I196" s="14">
        <v>86908</v>
      </c>
      <c r="J196" s="14">
        <v>49194</v>
      </c>
      <c r="K196" s="13">
        <v>136102</v>
      </c>
      <c r="L196" s="14">
        <v>11342</v>
      </c>
      <c r="M196" s="14">
        <v>136102</v>
      </c>
      <c r="N196" s="13"/>
      <c r="Q196" s="13"/>
      <c r="R196" s="14"/>
      <c r="S196" s="14"/>
      <c r="T196" s="14"/>
      <c r="U196" s="14"/>
      <c r="V196" s="14"/>
    </row>
    <row r="197" spans="2:22" x14ac:dyDescent="0.2">
      <c r="B197" t="s">
        <v>966</v>
      </c>
      <c r="C197" t="s">
        <v>627</v>
      </c>
      <c r="D197">
        <v>58.482799999999997</v>
      </c>
      <c r="E197">
        <v>2020</v>
      </c>
      <c r="F197">
        <v>3.7174</v>
      </c>
      <c r="G197">
        <v>1.0838000000000001</v>
      </c>
      <c r="H197">
        <v>63.383099999999999</v>
      </c>
      <c r="I197" s="14">
        <v>14741</v>
      </c>
      <c r="J197" s="14">
        <v>8352</v>
      </c>
      <c r="K197" s="13">
        <v>23093</v>
      </c>
      <c r="L197" s="14">
        <v>1924</v>
      </c>
      <c r="M197" s="14">
        <v>23093</v>
      </c>
      <c r="N197" s="13"/>
      <c r="Q197" s="13"/>
      <c r="R197" s="14"/>
      <c r="S197" s="14"/>
      <c r="T197" s="14"/>
      <c r="U197" s="14"/>
      <c r="V197" s="14"/>
    </row>
    <row r="198" spans="2:22" x14ac:dyDescent="0.2">
      <c r="B198" t="s">
        <v>967</v>
      </c>
      <c r="C198" t="s">
        <v>628</v>
      </c>
      <c r="D198">
        <v>116.2003</v>
      </c>
      <c r="E198">
        <v>2022</v>
      </c>
      <c r="F198">
        <v>2.75</v>
      </c>
      <c r="G198">
        <v>0</v>
      </c>
      <c r="H198">
        <v>0</v>
      </c>
      <c r="I198" s="14">
        <v>30578</v>
      </c>
      <c r="J198">
        <v>0</v>
      </c>
      <c r="K198" s="13">
        <v>30578</v>
      </c>
      <c r="L198" s="14">
        <v>2548</v>
      </c>
      <c r="M198" s="14">
        <v>30578</v>
      </c>
      <c r="N198" s="13"/>
      <c r="Q198" s="13"/>
      <c r="R198" s="14"/>
      <c r="S198" s="14"/>
      <c r="T198" s="14"/>
      <c r="U198" s="14"/>
      <c r="V198" s="14"/>
    </row>
    <row r="199" spans="2:22" x14ac:dyDescent="0.2">
      <c r="B199" t="s">
        <v>968</v>
      </c>
      <c r="C199" t="s">
        <v>634</v>
      </c>
      <c r="D199">
        <v>178.46420000000001</v>
      </c>
      <c r="E199">
        <v>2020</v>
      </c>
      <c r="F199">
        <v>3.7391000000000001</v>
      </c>
      <c r="G199">
        <v>1.0901000000000001</v>
      </c>
      <c r="H199">
        <v>197.8954</v>
      </c>
      <c r="I199" s="14">
        <v>45757</v>
      </c>
      <c r="J199" s="14">
        <v>26076</v>
      </c>
      <c r="K199" s="13">
        <v>71833</v>
      </c>
      <c r="L199" s="14">
        <v>5986</v>
      </c>
      <c r="M199" s="14">
        <v>71833</v>
      </c>
      <c r="N199" s="13"/>
      <c r="Q199" s="13"/>
      <c r="R199" s="14"/>
      <c r="S199" s="14"/>
      <c r="T199" s="14"/>
      <c r="U199" s="14"/>
      <c r="V199" s="14"/>
    </row>
    <row r="200" spans="2:22" x14ac:dyDescent="0.2">
      <c r="B200" t="s">
        <v>969</v>
      </c>
      <c r="C200" t="s">
        <v>636</v>
      </c>
      <c r="D200">
        <v>171.4811</v>
      </c>
      <c r="E200">
        <v>2020</v>
      </c>
      <c r="F200">
        <v>4.3025000000000002</v>
      </c>
      <c r="G200">
        <v>1.2544</v>
      </c>
      <c r="H200">
        <v>215.10130000000001</v>
      </c>
      <c r="I200" s="14">
        <v>43223</v>
      </c>
      <c r="J200" s="14">
        <v>28344</v>
      </c>
      <c r="K200" s="13">
        <v>71567</v>
      </c>
      <c r="L200" s="14">
        <v>5964</v>
      </c>
      <c r="M200" s="14">
        <v>71567</v>
      </c>
      <c r="N200" s="13"/>
      <c r="Q200" s="13"/>
      <c r="R200" s="14"/>
      <c r="S200" s="14"/>
      <c r="T200" s="14"/>
      <c r="U200" s="14"/>
      <c r="V200" s="14"/>
    </row>
    <row r="201" spans="2:22" x14ac:dyDescent="0.2">
      <c r="B201" t="s">
        <v>970</v>
      </c>
      <c r="C201" t="s">
        <v>637</v>
      </c>
      <c r="D201">
        <v>172.28149999999999</v>
      </c>
      <c r="E201">
        <v>2021</v>
      </c>
      <c r="F201">
        <v>4.5650000000000004</v>
      </c>
      <c r="G201">
        <v>1.3309</v>
      </c>
      <c r="H201">
        <v>236.64080000000001</v>
      </c>
      <c r="I201" s="14">
        <v>44817</v>
      </c>
      <c r="J201" s="14">
        <v>31182</v>
      </c>
      <c r="K201" s="13">
        <v>75999</v>
      </c>
      <c r="L201" s="14">
        <v>6333</v>
      </c>
      <c r="M201" s="14">
        <v>75999</v>
      </c>
      <c r="N201" s="13"/>
      <c r="Q201" s="13"/>
      <c r="R201" s="14"/>
      <c r="S201" s="14"/>
      <c r="T201" s="14"/>
      <c r="U201" s="14"/>
      <c r="V201" s="14"/>
    </row>
    <row r="202" spans="2:22" x14ac:dyDescent="0.2">
      <c r="B202" t="s">
        <v>971</v>
      </c>
      <c r="C202" t="s">
        <v>638</v>
      </c>
      <c r="D202">
        <v>186.21719999999999</v>
      </c>
      <c r="E202">
        <v>2020</v>
      </c>
      <c r="F202">
        <v>3.77</v>
      </c>
      <c r="G202">
        <v>1.0991</v>
      </c>
      <c r="H202">
        <v>206.26939999999999</v>
      </c>
      <c r="I202" s="14">
        <v>47303</v>
      </c>
      <c r="J202" s="14">
        <v>27180</v>
      </c>
      <c r="K202" s="13">
        <v>74483</v>
      </c>
      <c r="L202" s="14">
        <v>6207</v>
      </c>
      <c r="M202" s="14">
        <v>74483</v>
      </c>
      <c r="N202" s="13"/>
      <c r="Q202" s="13"/>
      <c r="R202" s="14"/>
      <c r="S202" s="14"/>
      <c r="T202" s="14"/>
      <c r="U202" s="14"/>
      <c r="V202" s="14"/>
    </row>
    <row r="203" spans="2:22" x14ac:dyDescent="0.2">
      <c r="B203" t="s">
        <v>972</v>
      </c>
      <c r="C203" t="s">
        <v>643</v>
      </c>
      <c r="D203">
        <v>219.08260000000001</v>
      </c>
      <c r="E203">
        <v>2020</v>
      </c>
      <c r="F203">
        <v>3.4786999999999999</v>
      </c>
      <c r="G203">
        <v>1.0142</v>
      </c>
      <c r="H203">
        <v>222.19319999999999</v>
      </c>
      <c r="I203" s="14">
        <v>55221</v>
      </c>
      <c r="J203" s="14">
        <v>29278</v>
      </c>
      <c r="K203" s="13">
        <v>84499</v>
      </c>
      <c r="L203" s="14">
        <v>7042</v>
      </c>
      <c r="M203" s="14">
        <v>84499</v>
      </c>
      <c r="N203" s="13"/>
      <c r="Q203" s="13"/>
      <c r="R203" s="14"/>
      <c r="S203" s="14"/>
      <c r="T203" s="14"/>
      <c r="U203" s="14"/>
      <c r="V203" s="14"/>
    </row>
    <row r="204" spans="2:22" x14ac:dyDescent="0.2">
      <c r="B204" t="s">
        <v>973</v>
      </c>
      <c r="C204" t="s">
        <v>644</v>
      </c>
      <c r="D204">
        <v>349.65629999999999</v>
      </c>
      <c r="E204">
        <v>2020</v>
      </c>
      <c r="F204">
        <v>3.43</v>
      </c>
      <c r="G204">
        <v>1</v>
      </c>
      <c r="H204">
        <v>349.65629999999999</v>
      </c>
      <c r="I204" s="14">
        <v>88133</v>
      </c>
      <c r="J204" s="14">
        <v>46074</v>
      </c>
      <c r="K204" s="13">
        <v>134207</v>
      </c>
      <c r="L204" s="14">
        <v>11184</v>
      </c>
      <c r="M204" s="14">
        <v>134207</v>
      </c>
      <c r="N204" s="13"/>
      <c r="Q204" s="13"/>
      <c r="R204" s="14"/>
      <c r="S204" s="14"/>
      <c r="T204" s="14"/>
      <c r="U204" s="14"/>
      <c r="V204" s="14"/>
    </row>
    <row r="205" spans="2:22" x14ac:dyDescent="0.2">
      <c r="B205" t="s">
        <v>974</v>
      </c>
      <c r="C205" t="s">
        <v>647</v>
      </c>
      <c r="D205">
        <v>286.30020000000002</v>
      </c>
      <c r="E205">
        <v>2020</v>
      </c>
      <c r="F205">
        <v>3.0085000000000002</v>
      </c>
      <c r="G205">
        <v>0</v>
      </c>
      <c r="H205">
        <v>0</v>
      </c>
      <c r="I205" s="14">
        <v>73092</v>
      </c>
      <c r="J205">
        <v>0</v>
      </c>
      <c r="K205" s="13">
        <v>73092</v>
      </c>
      <c r="L205" s="14">
        <v>6091</v>
      </c>
      <c r="M205" s="14">
        <v>73092</v>
      </c>
      <c r="N205" s="13"/>
      <c r="Q205" s="13"/>
      <c r="R205" s="14"/>
      <c r="S205" s="14"/>
      <c r="T205" s="14"/>
      <c r="U205" s="14"/>
      <c r="V205" s="14"/>
    </row>
    <row r="206" spans="2:22" x14ac:dyDescent="0.2">
      <c r="B206" t="s">
        <v>975</v>
      </c>
      <c r="C206" t="s">
        <v>651</v>
      </c>
      <c r="D206">
        <v>275.93950000000001</v>
      </c>
      <c r="E206">
        <v>2020</v>
      </c>
      <c r="F206">
        <v>3.52</v>
      </c>
      <c r="G206">
        <v>1.0262</v>
      </c>
      <c r="H206">
        <v>283.17989999999998</v>
      </c>
      <c r="I206" s="14">
        <v>69552</v>
      </c>
      <c r="J206" s="14">
        <v>37314</v>
      </c>
      <c r="K206" s="13">
        <v>106866</v>
      </c>
      <c r="L206" s="14">
        <v>8905</v>
      </c>
      <c r="M206" s="14">
        <v>106866</v>
      </c>
      <c r="N206" s="13"/>
      <c r="Q206" s="13"/>
      <c r="R206" s="14"/>
      <c r="S206" s="14"/>
      <c r="T206" s="14"/>
      <c r="U206" s="14"/>
      <c r="V206" s="14"/>
    </row>
    <row r="207" spans="2:22" x14ac:dyDescent="0.2">
      <c r="B207" t="s">
        <v>976</v>
      </c>
      <c r="C207" t="s">
        <v>652</v>
      </c>
      <c r="D207">
        <v>326.2835</v>
      </c>
      <c r="E207">
        <v>2020</v>
      </c>
      <c r="F207">
        <v>3.5701999999999998</v>
      </c>
      <c r="G207">
        <v>1.0408999999999999</v>
      </c>
      <c r="H207">
        <v>339.62020000000001</v>
      </c>
      <c r="I207" s="14">
        <v>82242</v>
      </c>
      <c r="J207" s="14">
        <v>44751</v>
      </c>
      <c r="K207" s="13">
        <v>126993</v>
      </c>
      <c r="L207" s="14">
        <v>10583</v>
      </c>
      <c r="M207" s="14">
        <v>126993</v>
      </c>
      <c r="N207" s="13"/>
      <c r="Q207" s="13"/>
      <c r="R207" s="14"/>
      <c r="S207" s="14"/>
      <c r="T207" s="14"/>
      <c r="U207" s="14"/>
      <c r="V207" s="14"/>
    </row>
    <row r="208" spans="2:22" x14ac:dyDescent="0.2">
      <c r="B208" t="s">
        <v>977</v>
      </c>
      <c r="C208" t="s">
        <v>656</v>
      </c>
      <c r="D208">
        <v>67.728399999999993</v>
      </c>
      <c r="E208">
        <v>2020</v>
      </c>
      <c r="F208">
        <v>3.5142000000000002</v>
      </c>
      <c r="G208">
        <v>1.0245</v>
      </c>
      <c r="H208">
        <v>72.257199999999997</v>
      </c>
      <c r="I208" s="14">
        <v>17782</v>
      </c>
      <c r="J208" s="14">
        <v>9525</v>
      </c>
      <c r="K208" s="13">
        <v>27307</v>
      </c>
      <c r="L208" s="14">
        <v>2275</v>
      </c>
      <c r="M208" s="14">
        <v>27307</v>
      </c>
      <c r="N208" s="13"/>
      <c r="Q208" s="13"/>
      <c r="R208" s="14"/>
      <c r="S208" s="14"/>
      <c r="T208" s="14"/>
      <c r="U208" s="14"/>
      <c r="V208" s="14"/>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O543"/>
  <sheetViews>
    <sheetView workbookViewId="0">
      <pane xSplit="1" ySplit="1" topLeftCell="B403" activePane="bottomRight" state="frozen"/>
      <selection pane="topRight" activeCell="B1" sqref="B1"/>
      <selection pane="bottomLeft" activeCell="A2" sqref="A2"/>
      <selection pane="bottomRight" activeCell="L405" sqref="L405"/>
    </sheetView>
  </sheetViews>
  <sheetFormatPr defaultColWidth="9.28515625" defaultRowHeight="12.75" x14ac:dyDescent="0.2"/>
  <cols>
    <col min="1" max="1" width="11.140625" style="18" bestFit="1" customWidth="1"/>
    <col min="2" max="2" width="12.7109375" bestFit="1" customWidth="1"/>
    <col min="3" max="3" width="9.140625" bestFit="1" customWidth="1"/>
    <col min="4" max="4" width="11.140625" bestFit="1" customWidth="1"/>
    <col min="5" max="5" width="13.85546875" bestFit="1" customWidth="1"/>
    <col min="6" max="6" width="18.2851562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s="16" customFormat="1" ht="75" x14ac:dyDescent="0.25">
      <c r="A1" s="20" t="s">
        <v>118</v>
      </c>
      <c r="B1" s="16" t="s">
        <v>124</v>
      </c>
      <c r="C1" s="16" t="s">
        <v>125</v>
      </c>
      <c r="D1" s="16" t="s">
        <v>126</v>
      </c>
      <c r="E1" s="16" t="s">
        <v>127</v>
      </c>
      <c r="F1" s="16" t="s">
        <v>68</v>
      </c>
      <c r="G1" s="16" t="s">
        <v>128</v>
      </c>
      <c r="H1" s="16" t="s">
        <v>129</v>
      </c>
      <c r="I1" s="16" t="s">
        <v>130</v>
      </c>
      <c r="J1" s="16" t="s">
        <v>131</v>
      </c>
      <c r="K1" s="16" t="s">
        <v>132</v>
      </c>
      <c r="L1" s="16" t="s">
        <v>133</v>
      </c>
      <c r="M1" s="16" t="s">
        <v>134</v>
      </c>
      <c r="N1" s="16" t="s">
        <v>120</v>
      </c>
    </row>
    <row r="2" spans="1:14" x14ac:dyDescent="0.2">
      <c r="A2" s="18">
        <v>1090</v>
      </c>
      <c r="B2" s="14">
        <v>11127150</v>
      </c>
      <c r="C2">
        <v>2.62</v>
      </c>
      <c r="D2">
        <v>0</v>
      </c>
      <c r="E2" s="13">
        <v>371661.72</v>
      </c>
      <c r="F2">
        <v>0</v>
      </c>
      <c r="G2" s="13">
        <v>13763.71</v>
      </c>
      <c r="H2" s="13">
        <v>1725.21</v>
      </c>
      <c r="I2" s="13">
        <v>79505.39</v>
      </c>
      <c r="J2">
        <v>80.19</v>
      </c>
      <c r="K2">
        <v>0</v>
      </c>
      <c r="L2" s="13">
        <v>120856.36</v>
      </c>
      <c r="M2" s="13">
        <v>215930.86</v>
      </c>
      <c r="N2" s="13">
        <v>587592.57999999996</v>
      </c>
    </row>
    <row r="3" spans="1:14" x14ac:dyDescent="0.2">
      <c r="A3" s="18">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s="18">
        <v>1092</v>
      </c>
      <c r="B4" s="14">
        <v>9672117</v>
      </c>
      <c r="C4">
        <v>2.63</v>
      </c>
      <c r="D4">
        <v>0</v>
      </c>
      <c r="E4" s="13">
        <v>323028.49</v>
      </c>
      <c r="F4">
        <v>0</v>
      </c>
      <c r="G4" s="13">
        <v>11465.04</v>
      </c>
      <c r="H4">
        <v>0</v>
      </c>
      <c r="I4" s="13">
        <v>66858.48</v>
      </c>
      <c r="J4">
        <v>214.54</v>
      </c>
      <c r="K4">
        <v>0</v>
      </c>
      <c r="L4" s="13">
        <v>104138.08</v>
      </c>
      <c r="M4" s="13">
        <v>182676.14</v>
      </c>
      <c r="N4" s="13">
        <v>505704.63</v>
      </c>
    </row>
    <row r="5" spans="1:14" x14ac:dyDescent="0.2">
      <c r="A5" s="18">
        <v>2089</v>
      </c>
      <c r="B5" s="14">
        <v>15246640</v>
      </c>
      <c r="C5">
        <v>2.58</v>
      </c>
      <c r="D5">
        <v>0</v>
      </c>
      <c r="E5" s="13">
        <v>509467.39</v>
      </c>
      <c r="F5">
        <v>0</v>
      </c>
      <c r="G5" s="13">
        <v>28903.98</v>
      </c>
      <c r="H5">
        <v>0</v>
      </c>
      <c r="I5" s="13">
        <v>70931.929999999993</v>
      </c>
      <c r="J5" s="13">
        <v>1487.3</v>
      </c>
      <c r="K5">
        <v>0</v>
      </c>
      <c r="L5" s="13">
        <v>160819.26</v>
      </c>
      <c r="M5" s="13">
        <v>262142.46</v>
      </c>
      <c r="N5" s="13">
        <v>771609.85</v>
      </c>
    </row>
    <row r="6" spans="1:14" x14ac:dyDescent="0.2">
      <c r="A6" s="18">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s="18">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s="18">
        <v>3031</v>
      </c>
      <c r="B8" s="14">
        <v>26181935</v>
      </c>
      <c r="C8">
        <v>2.68</v>
      </c>
      <c r="D8">
        <v>0</v>
      </c>
      <c r="E8" s="13">
        <v>873972.89</v>
      </c>
      <c r="F8">
        <v>0</v>
      </c>
      <c r="G8" s="13">
        <v>135959.09</v>
      </c>
      <c r="H8">
        <v>6.98</v>
      </c>
      <c r="I8" s="13">
        <v>184502.73</v>
      </c>
      <c r="J8">
        <v>0</v>
      </c>
      <c r="K8">
        <v>0</v>
      </c>
      <c r="L8" s="13">
        <v>225514.61</v>
      </c>
      <c r="M8" s="13">
        <v>545983.41</v>
      </c>
      <c r="N8" s="13">
        <v>1419956.3</v>
      </c>
    </row>
    <row r="9" spans="1:14" x14ac:dyDescent="0.2">
      <c r="A9" s="18">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s="18">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s="18">
        <v>4106</v>
      </c>
      <c r="B11" s="14">
        <v>23479395</v>
      </c>
      <c r="C11">
        <v>1.92</v>
      </c>
      <c r="D11">
        <v>0</v>
      </c>
      <c r="E11" s="13">
        <v>789880.66</v>
      </c>
      <c r="F11">
        <v>0</v>
      </c>
      <c r="G11" s="13">
        <v>19849.990000000002</v>
      </c>
      <c r="H11">
        <v>0</v>
      </c>
      <c r="I11" s="13">
        <v>101099.61</v>
      </c>
      <c r="J11" s="13">
        <v>8712.64</v>
      </c>
      <c r="K11">
        <v>0</v>
      </c>
      <c r="L11" s="13">
        <v>148563.06</v>
      </c>
      <c r="M11" s="13">
        <v>278225.3</v>
      </c>
      <c r="N11" s="13">
        <v>1068105.96</v>
      </c>
    </row>
    <row r="12" spans="1:14" x14ac:dyDescent="0.2">
      <c r="A12" s="18">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s="18">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s="18">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s="18">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s="18">
        <v>5122</v>
      </c>
      <c r="B16" s="14">
        <v>10889730</v>
      </c>
      <c r="C16">
        <v>3.04</v>
      </c>
      <c r="D16">
        <v>0</v>
      </c>
      <c r="E16" s="13">
        <v>362162.8</v>
      </c>
      <c r="F16">
        <v>0</v>
      </c>
      <c r="G16" s="13">
        <v>5528.07</v>
      </c>
      <c r="H16">
        <v>0</v>
      </c>
      <c r="I16" s="13">
        <v>27011.64</v>
      </c>
      <c r="J16">
        <v>0</v>
      </c>
      <c r="K16">
        <v>0</v>
      </c>
      <c r="L16" s="13">
        <v>138570.16</v>
      </c>
      <c r="M16" s="13">
        <v>171109.86</v>
      </c>
      <c r="N16" s="13">
        <v>533272.66</v>
      </c>
    </row>
    <row r="17" spans="1:14" x14ac:dyDescent="0.2">
      <c r="A17" s="18">
        <v>5123</v>
      </c>
      <c r="B17" s="14">
        <v>114654183</v>
      </c>
      <c r="C17">
        <v>2.66</v>
      </c>
      <c r="D17">
        <v>0</v>
      </c>
      <c r="E17" s="13">
        <v>3828030.29</v>
      </c>
      <c r="F17">
        <v>0</v>
      </c>
      <c r="G17" s="13">
        <v>36647.050000000003</v>
      </c>
      <c r="H17">
        <v>0</v>
      </c>
      <c r="I17" s="13">
        <v>156410.51999999999</v>
      </c>
      <c r="J17">
        <v>0</v>
      </c>
      <c r="K17" s="13">
        <v>54973.45</v>
      </c>
      <c r="L17" s="13">
        <v>770607.7</v>
      </c>
      <c r="M17" s="13">
        <v>1018638.72</v>
      </c>
      <c r="N17" s="13">
        <v>4846669.01</v>
      </c>
    </row>
    <row r="18" spans="1:14" x14ac:dyDescent="0.2">
      <c r="A18" s="18">
        <v>5124</v>
      </c>
      <c r="B18" s="14">
        <v>20487422</v>
      </c>
      <c r="C18">
        <v>2.61</v>
      </c>
      <c r="D18">
        <v>0</v>
      </c>
      <c r="E18" s="13">
        <v>684377.62</v>
      </c>
      <c r="F18">
        <v>0</v>
      </c>
      <c r="G18" s="13">
        <v>12191.81</v>
      </c>
      <c r="H18">
        <v>0</v>
      </c>
      <c r="I18" s="13">
        <v>59585.83</v>
      </c>
      <c r="J18">
        <v>0</v>
      </c>
      <c r="K18">
        <v>0</v>
      </c>
      <c r="L18" s="13">
        <v>309679.07</v>
      </c>
      <c r="M18" s="13">
        <v>381456.71</v>
      </c>
      <c r="N18" s="13">
        <v>1065834.33</v>
      </c>
    </row>
    <row r="19" spans="1:14" x14ac:dyDescent="0.2">
      <c r="A19" s="18">
        <v>5127</v>
      </c>
      <c r="B19" s="14">
        <v>40784051</v>
      </c>
      <c r="C19">
        <v>2.7</v>
      </c>
      <c r="D19">
        <v>0</v>
      </c>
      <c r="E19" s="13">
        <v>1361122.84</v>
      </c>
      <c r="F19">
        <v>303.69</v>
      </c>
      <c r="G19" s="13">
        <v>18170.240000000002</v>
      </c>
      <c r="H19">
        <v>0</v>
      </c>
      <c r="I19" s="13">
        <v>24810.26</v>
      </c>
      <c r="J19" s="13">
        <v>6044.18</v>
      </c>
      <c r="K19" s="13">
        <v>21379.21</v>
      </c>
      <c r="L19" s="13">
        <v>114525.07</v>
      </c>
      <c r="M19" s="13">
        <v>185232.64000000001</v>
      </c>
      <c r="N19" s="13">
        <v>1546355.48</v>
      </c>
    </row>
    <row r="20" spans="1:14" x14ac:dyDescent="0.2">
      <c r="A20" s="18">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s="18">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s="18">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s="18">
        <v>6104</v>
      </c>
      <c r="B23" s="14">
        <v>86508940</v>
      </c>
      <c r="C23">
        <v>2.11</v>
      </c>
      <c r="D23">
        <v>0</v>
      </c>
      <c r="E23" s="13">
        <v>2904647.53</v>
      </c>
      <c r="F23">
        <v>1.78</v>
      </c>
      <c r="G23" s="13">
        <v>66003.5</v>
      </c>
      <c r="H23" s="13">
        <v>1498.13</v>
      </c>
      <c r="I23" s="13">
        <v>293442.82</v>
      </c>
      <c r="J23">
        <v>0</v>
      </c>
      <c r="K23">
        <v>0</v>
      </c>
      <c r="L23" s="13">
        <v>556154.59</v>
      </c>
      <c r="M23" s="13">
        <v>917100.82</v>
      </c>
      <c r="N23" s="13">
        <v>3821748.35</v>
      </c>
    </row>
    <row r="24" spans="1:14" x14ac:dyDescent="0.2">
      <c r="A24" s="18">
        <v>7121</v>
      </c>
      <c r="B24" s="14">
        <v>11342118</v>
      </c>
      <c r="C24">
        <v>2.4900000000000002</v>
      </c>
      <c r="D24">
        <v>0</v>
      </c>
      <c r="E24" s="13">
        <v>379347.68</v>
      </c>
      <c r="F24">
        <v>0</v>
      </c>
      <c r="G24" s="13">
        <v>16344.54</v>
      </c>
      <c r="H24">
        <v>0</v>
      </c>
      <c r="I24" s="13">
        <v>45504.78</v>
      </c>
      <c r="J24">
        <v>895.47</v>
      </c>
      <c r="K24">
        <v>0</v>
      </c>
      <c r="L24" s="13">
        <v>90292.83</v>
      </c>
      <c r="M24" s="13">
        <v>153037.62</v>
      </c>
      <c r="N24" s="13">
        <v>532385.30000000005</v>
      </c>
    </row>
    <row r="25" spans="1:14" x14ac:dyDescent="0.2">
      <c r="A25" s="18">
        <v>7122</v>
      </c>
      <c r="B25" s="14">
        <v>7656439</v>
      </c>
      <c r="C25">
        <v>2.73</v>
      </c>
      <c r="D25">
        <v>0</v>
      </c>
      <c r="E25" s="13">
        <v>255446.44</v>
      </c>
      <c r="F25">
        <v>0</v>
      </c>
      <c r="G25" s="13">
        <v>12196.36</v>
      </c>
      <c r="H25" s="13">
        <v>5338.51</v>
      </c>
      <c r="I25" s="13">
        <v>33831.279999999999</v>
      </c>
      <c r="J25">
        <v>626.09</v>
      </c>
      <c r="K25">
        <v>0</v>
      </c>
      <c r="L25" s="13">
        <v>67161.81</v>
      </c>
      <c r="M25" s="13">
        <v>119154.04</v>
      </c>
      <c r="N25" s="13">
        <v>374600.48</v>
      </c>
    </row>
    <row r="26" spans="1:14" x14ac:dyDescent="0.2">
      <c r="A26" s="18">
        <v>7123</v>
      </c>
      <c r="B26" s="14">
        <v>28566923</v>
      </c>
      <c r="C26">
        <v>2.4</v>
      </c>
      <c r="D26">
        <v>0</v>
      </c>
      <c r="E26" s="13">
        <v>956329.17</v>
      </c>
      <c r="F26">
        <v>0</v>
      </c>
      <c r="G26" s="13">
        <v>48592.57</v>
      </c>
      <c r="H26">
        <v>0</v>
      </c>
      <c r="I26" s="13">
        <v>134983.37</v>
      </c>
      <c r="J26">
        <v>0</v>
      </c>
      <c r="K26">
        <v>0</v>
      </c>
      <c r="L26" s="13">
        <v>266648.12</v>
      </c>
      <c r="M26" s="13">
        <v>450224.06</v>
      </c>
      <c r="N26" s="13">
        <v>1406553.23</v>
      </c>
    </row>
    <row r="27" spans="1:14" x14ac:dyDescent="0.2">
      <c r="A27" s="18">
        <v>7124</v>
      </c>
      <c r="B27" s="14">
        <v>18679690</v>
      </c>
      <c r="C27">
        <v>2.6</v>
      </c>
      <c r="D27">
        <v>0</v>
      </c>
      <c r="E27" s="13">
        <v>624054.81999999995</v>
      </c>
      <c r="F27">
        <v>0</v>
      </c>
      <c r="G27" s="13">
        <v>34392.39</v>
      </c>
      <c r="H27" s="13">
        <v>5753.95</v>
      </c>
      <c r="I27" s="13">
        <v>96758.66</v>
      </c>
      <c r="J27" s="13">
        <v>2801.3</v>
      </c>
      <c r="K27">
        <v>0</v>
      </c>
      <c r="L27" s="13">
        <v>196771.47</v>
      </c>
      <c r="M27" s="13">
        <v>336477.76</v>
      </c>
      <c r="N27" s="13">
        <v>960532.58</v>
      </c>
    </row>
    <row r="28" spans="1:14" x14ac:dyDescent="0.2">
      <c r="A28" s="18">
        <v>7125</v>
      </c>
      <c r="B28" s="14">
        <v>6594001</v>
      </c>
      <c r="C28">
        <v>2.73</v>
      </c>
      <c r="D28">
        <v>0</v>
      </c>
      <c r="E28" s="13">
        <v>219999.68</v>
      </c>
      <c r="F28" s="13">
        <v>2852.04</v>
      </c>
      <c r="G28" s="13">
        <v>8859.7000000000007</v>
      </c>
      <c r="H28">
        <v>0</v>
      </c>
      <c r="I28" s="13">
        <v>26491.09</v>
      </c>
      <c r="J28">
        <v>0</v>
      </c>
      <c r="K28">
        <v>0</v>
      </c>
      <c r="L28" s="13">
        <v>54137.51</v>
      </c>
      <c r="M28" s="13">
        <v>92340.34</v>
      </c>
      <c r="N28" s="13">
        <v>312340.02</v>
      </c>
    </row>
    <row r="29" spans="1:14" x14ac:dyDescent="0.2">
      <c r="A29" s="18">
        <v>7126</v>
      </c>
      <c r="B29" s="14">
        <v>5724046</v>
      </c>
      <c r="C29">
        <v>2.63</v>
      </c>
      <c r="D29">
        <v>0</v>
      </c>
      <c r="E29" s="13">
        <v>191171.17</v>
      </c>
      <c r="F29">
        <v>0</v>
      </c>
      <c r="G29" s="13">
        <v>5397.6</v>
      </c>
      <c r="H29">
        <v>13.52</v>
      </c>
      <c r="I29" s="13">
        <v>14969.17</v>
      </c>
      <c r="J29">
        <v>134.86000000000001</v>
      </c>
      <c r="K29">
        <v>0</v>
      </c>
      <c r="L29" s="13">
        <v>28564.2</v>
      </c>
      <c r="M29" s="13">
        <v>49079.34</v>
      </c>
      <c r="N29" s="13">
        <v>240250.51</v>
      </c>
    </row>
    <row r="30" spans="1:14" x14ac:dyDescent="0.2">
      <c r="A30" s="18">
        <v>7129</v>
      </c>
      <c r="B30" s="14">
        <v>62473697</v>
      </c>
      <c r="C30">
        <v>2.31</v>
      </c>
      <c r="D30">
        <v>0</v>
      </c>
      <c r="E30" s="13">
        <v>2093348.02</v>
      </c>
      <c r="F30">
        <v>0</v>
      </c>
      <c r="G30" s="13">
        <v>77219.990000000005</v>
      </c>
      <c r="H30">
        <v>0</v>
      </c>
      <c r="I30" s="13">
        <v>214583.24</v>
      </c>
      <c r="J30">
        <v>0</v>
      </c>
      <c r="K30">
        <v>0</v>
      </c>
      <c r="L30" s="13">
        <v>421318.99</v>
      </c>
      <c r="M30" s="13">
        <v>713122.22</v>
      </c>
      <c r="N30" s="13">
        <v>2806470.24</v>
      </c>
    </row>
    <row r="31" spans="1:14" x14ac:dyDescent="0.2">
      <c r="A31" s="18">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s="18">
        <v>8107</v>
      </c>
      <c r="B32" s="14">
        <v>101474899</v>
      </c>
      <c r="C32">
        <v>2.4900000000000002</v>
      </c>
      <c r="D32">
        <v>0</v>
      </c>
      <c r="E32" s="13">
        <v>3393922.37</v>
      </c>
      <c r="F32">
        <v>0</v>
      </c>
      <c r="G32" s="13">
        <v>141220.1</v>
      </c>
      <c r="H32">
        <v>746.66</v>
      </c>
      <c r="I32" s="13">
        <v>181403.65</v>
      </c>
      <c r="J32" s="13">
        <v>23541.87</v>
      </c>
      <c r="K32" s="13">
        <v>26703.8</v>
      </c>
      <c r="L32" s="13">
        <v>542703.35</v>
      </c>
      <c r="M32" s="13">
        <v>916319.43</v>
      </c>
      <c r="N32" s="13">
        <v>4310241.8</v>
      </c>
    </row>
    <row r="33" spans="1:14" x14ac:dyDescent="0.2">
      <c r="A33" s="18">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s="18">
        <v>9077</v>
      </c>
      <c r="B34" s="14">
        <v>25515855</v>
      </c>
      <c r="C34">
        <v>2.54</v>
      </c>
      <c r="D34">
        <v>0</v>
      </c>
      <c r="E34" s="13">
        <v>852963.9</v>
      </c>
      <c r="F34">
        <v>0</v>
      </c>
      <c r="G34" s="13">
        <v>11578.49</v>
      </c>
      <c r="H34">
        <v>118.06</v>
      </c>
      <c r="I34" s="13">
        <v>107238.48</v>
      </c>
      <c r="J34" s="13">
        <v>1181.21</v>
      </c>
      <c r="K34" s="13">
        <v>3186.91</v>
      </c>
      <c r="L34" s="13">
        <v>232317.42</v>
      </c>
      <c r="M34" s="13">
        <v>355620.56</v>
      </c>
      <c r="N34" s="13">
        <v>1208584.46</v>
      </c>
    </row>
    <row r="35" spans="1:14" x14ac:dyDescent="0.2">
      <c r="A35" s="18">
        <v>9078</v>
      </c>
      <c r="B35" s="14">
        <v>6218830</v>
      </c>
      <c r="C35">
        <v>2.66</v>
      </c>
      <c r="D35">
        <v>0</v>
      </c>
      <c r="E35" s="13">
        <v>207631.93</v>
      </c>
      <c r="F35">
        <v>0</v>
      </c>
      <c r="G35" s="13">
        <v>4308.8100000000004</v>
      </c>
      <c r="H35">
        <v>0</v>
      </c>
      <c r="I35" s="13">
        <v>34309.11</v>
      </c>
      <c r="J35">
        <v>126.27</v>
      </c>
      <c r="K35">
        <v>0</v>
      </c>
      <c r="L35" s="13">
        <v>88569.76</v>
      </c>
      <c r="M35" s="13">
        <v>127313.94</v>
      </c>
      <c r="N35" s="13">
        <v>334945.87</v>
      </c>
    </row>
    <row r="36" spans="1:14" x14ac:dyDescent="0.2">
      <c r="A36" s="18">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s="18">
        <v>9080</v>
      </c>
      <c r="B37" s="14">
        <v>41171230</v>
      </c>
      <c r="C37">
        <v>2.5</v>
      </c>
      <c r="D37">
        <v>0</v>
      </c>
      <c r="E37" s="13">
        <v>1376868.86</v>
      </c>
      <c r="F37">
        <v>21.9</v>
      </c>
      <c r="G37" s="13">
        <v>18813.13</v>
      </c>
      <c r="H37" s="13">
        <v>1133.95</v>
      </c>
      <c r="I37" s="13">
        <v>149800.35</v>
      </c>
      <c r="J37" s="13">
        <v>9997.19</v>
      </c>
      <c r="K37">
        <v>0</v>
      </c>
      <c r="L37" s="13">
        <v>368741.8</v>
      </c>
      <c r="M37" s="13">
        <v>548508.31999999995</v>
      </c>
      <c r="N37" s="13">
        <v>1925377.18</v>
      </c>
    </row>
    <row r="38" spans="1:14" x14ac:dyDescent="0.2">
      <c r="A38" s="18">
        <v>10087</v>
      </c>
      <c r="B38" s="14">
        <v>68882410</v>
      </c>
      <c r="C38">
        <v>1.56</v>
      </c>
      <c r="D38">
        <v>0</v>
      </c>
      <c r="E38" s="13">
        <v>2325809.06</v>
      </c>
      <c r="F38" s="13">
        <v>1395.25</v>
      </c>
      <c r="G38" s="13">
        <v>42604.959999999999</v>
      </c>
      <c r="H38" s="13">
        <v>1509.01</v>
      </c>
      <c r="I38" s="13">
        <v>73128.539999999994</v>
      </c>
      <c r="J38" s="13">
        <v>7998.68</v>
      </c>
      <c r="K38">
        <v>0</v>
      </c>
      <c r="L38" s="13">
        <v>535376.52</v>
      </c>
      <c r="M38" s="13">
        <v>662012.96</v>
      </c>
      <c r="N38" s="13">
        <v>2987822.02</v>
      </c>
    </row>
    <row r="39" spans="1:14" x14ac:dyDescent="0.2">
      <c r="A39" s="18">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s="18">
        <v>10090</v>
      </c>
      <c r="B40" s="14">
        <v>24512446</v>
      </c>
      <c r="C40">
        <v>1.93</v>
      </c>
      <c r="D40">
        <v>0</v>
      </c>
      <c r="E40" s="13">
        <v>824549.9</v>
      </c>
      <c r="F40">
        <v>0</v>
      </c>
      <c r="G40" s="13">
        <v>20016.55</v>
      </c>
      <c r="H40">
        <v>0</v>
      </c>
      <c r="I40" s="13">
        <v>63063.59</v>
      </c>
      <c r="J40" s="13">
        <v>2701.26</v>
      </c>
      <c r="K40">
        <v>0</v>
      </c>
      <c r="L40" s="13">
        <v>210206.02</v>
      </c>
      <c r="M40" s="13">
        <v>295987.42</v>
      </c>
      <c r="N40" s="13">
        <v>1120537.32</v>
      </c>
    </row>
    <row r="41" spans="1:14" x14ac:dyDescent="0.2">
      <c r="A41" s="18">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s="18">
        <v>10092</v>
      </c>
      <c r="B42" s="14">
        <v>24999004</v>
      </c>
      <c r="C42">
        <v>1.67</v>
      </c>
      <c r="D42">
        <v>0</v>
      </c>
      <c r="E42" s="13">
        <v>843146.16</v>
      </c>
      <c r="F42">
        <v>0</v>
      </c>
      <c r="G42" s="13">
        <v>19350</v>
      </c>
      <c r="H42">
        <v>248.73</v>
      </c>
      <c r="I42" s="13">
        <v>44401.16</v>
      </c>
      <c r="J42" s="13">
        <v>1766.33</v>
      </c>
      <c r="K42">
        <v>0</v>
      </c>
      <c r="L42" s="13">
        <v>228505.38</v>
      </c>
      <c r="M42" s="13">
        <v>294271.59999999998</v>
      </c>
      <c r="N42" s="13">
        <v>1137417.76</v>
      </c>
    </row>
    <row r="43" spans="1:14" x14ac:dyDescent="0.2">
      <c r="A43" s="18">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s="18">
        <v>11076</v>
      </c>
      <c r="B44" s="14">
        <v>40129159</v>
      </c>
      <c r="C44">
        <v>2.61</v>
      </c>
      <c r="D44">
        <v>0</v>
      </c>
      <c r="E44" s="13">
        <v>1340505.33</v>
      </c>
      <c r="F44">
        <v>0</v>
      </c>
      <c r="G44" s="13">
        <v>35444.620000000003</v>
      </c>
      <c r="H44">
        <v>0</v>
      </c>
      <c r="I44" s="13">
        <v>78558.61</v>
      </c>
      <c r="J44">
        <v>0</v>
      </c>
      <c r="K44">
        <v>0</v>
      </c>
      <c r="L44" s="13">
        <v>285247.78999999998</v>
      </c>
      <c r="M44" s="13">
        <v>399251.02</v>
      </c>
      <c r="N44" s="13">
        <v>1739756.35</v>
      </c>
    </row>
    <row r="45" spans="1:14" x14ac:dyDescent="0.2">
      <c r="A45" s="18">
        <v>11078</v>
      </c>
      <c r="B45" s="14">
        <v>43096626</v>
      </c>
      <c r="C45">
        <v>1.47</v>
      </c>
      <c r="D45">
        <v>0</v>
      </c>
      <c r="E45" s="13">
        <v>1456484.52</v>
      </c>
      <c r="F45">
        <v>0</v>
      </c>
      <c r="G45" s="13">
        <v>14539.8</v>
      </c>
      <c r="H45">
        <v>0</v>
      </c>
      <c r="I45" s="13">
        <v>83745.48</v>
      </c>
      <c r="J45" s="13">
        <v>28501.15</v>
      </c>
      <c r="K45">
        <v>0</v>
      </c>
      <c r="L45" s="13">
        <v>271890.61</v>
      </c>
      <c r="M45" s="13">
        <v>398677.04</v>
      </c>
      <c r="N45" s="13">
        <v>1855161.56</v>
      </c>
    </row>
    <row r="46" spans="1:14" x14ac:dyDescent="0.2">
      <c r="A46" s="18">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s="18">
        <v>11082</v>
      </c>
      <c r="B47" s="14">
        <v>808878712</v>
      </c>
      <c r="C47">
        <v>1.43</v>
      </c>
      <c r="D47">
        <v>0</v>
      </c>
      <c r="E47" s="13">
        <v>27347792.899999999</v>
      </c>
      <c r="F47">
        <v>0</v>
      </c>
      <c r="G47" s="13">
        <v>237453.49</v>
      </c>
      <c r="H47">
        <v>0</v>
      </c>
      <c r="I47" s="13">
        <v>1367670.08</v>
      </c>
      <c r="J47">
        <v>0</v>
      </c>
      <c r="K47">
        <v>0</v>
      </c>
      <c r="L47" s="13">
        <v>4799053.24</v>
      </c>
      <c r="M47" s="13">
        <v>6404176.7999999998</v>
      </c>
      <c r="N47" s="13">
        <v>33751969.700000003</v>
      </c>
    </row>
    <row r="48" spans="1:14" x14ac:dyDescent="0.2">
      <c r="A48" s="18">
        <v>12108</v>
      </c>
      <c r="B48" s="14">
        <v>24312231</v>
      </c>
      <c r="C48">
        <v>2.64</v>
      </c>
      <c r="D48">
        <v>0</v>
      </c>
      <c r="E48" s="13">
        <v>811894.31</v>
      </c>
      <c r="F48">
        <v>0</v>
      </c>
      <c r="G48" s="13">
        <v>20615.48</v>
      </c>
      <c r="H48" s="13">
        <v>3794.62</v>
      </c>
      <c r="I48" s="13">
        <v>78445.27</v>
      </c>
      <c r="J48" s="13">
        <v>1457.62</v>
      </c>
      <c r="K48" s="13">
        <v>2247.41</v>
      </c>
      <c r="L48" s="13">
        <v>270492.5</v>
      </c>
      <c r="M48" s="13">
        <v>377052.9</v>
      </c>
      <c r="N48" s="13">
        <v>1188947.21</v>
      </c>
    </row>
    <row r="49" spans="1:15" x14ac:dyDescent="0.2">
      <c r="A49" s="18">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5" x14ac:dyDescent="0.2">
      <c r="A50" s="18">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5" x14ac:dyDescent="0.2">
      <c r="A51" s="18">
        <v>13054</v>
      </c>
      <c r="B51" s="14">
        <v>4651484</v>
      </c>
      <c r="C51">
        <v>2.2999999999999998</v>
      </c>
      <c r="D51">
        <v>0</v>
      </c>
      <c r="E51" s="13">
        <v>155876.35</v>
      </c>
      <c r="F51">
        <v>675.43</v>
      </c>
      <c r="G51" s="13">
        <v>5964.44</v>
      </c>
      <c r="H51">
        <v>0</v>
      </c>
      <c r="I51" s="13">
        <v>29772.880000000001</v>
      </c>
      <c r="J51">
        <v>251.22</v>
      </c>
      <c r="K51">
        <v>0</v>
      </c>
      <c r="L51" s="13">
        <v>42007.14</v>
      </c>
      <c r="M51" s="13">
        <v>78671.11</v>
      </c>
      <c r="N51" s="13">
        <v>234547.46</v>
      </c>
    </row>
    <row r="52" spans="1:15" x14ac:dyDescent="0.2">
      <c r="A52" s="18">
        <v>13055</v>
      </c>
      <c r="B52" s="14">
        <v>27148598</v>
      </c>
      <c r="C52">
        <v>2.36</v>
      </c>
      <c r="D52">
        <v>0</v>
      </c>
      <c r="E52" s="13">
        <v>909220.66</v>
      </c>
      <c r="F52">
        <v>0</v>
      </c>
      <c r="G52" s="13">
        <v>40826.910000000003</v>
      </c>
      <c r="H52">
        <v>0</v>
      </c>
      <c r="I52" s="13">
        <v>183473.95</v>
      </c>
      <c r="J52">
        <v>0</v>
      </c>
      <c r="K52">
        <v>0</v>
      </c>
      <c r="L52" s="13">
        <v>265477.57</v>
      </c>
      <c r="M52" s="13">
        <v>489778.42</v>
      </c>
      <c r="N52" s="13">
        <v>1398999.08</v>
      </c>
    </row>
    <row r="53" spans="1:15" x14ac:dyDescent="0.2">
      <c r="A53" s="18">
        <v>13057</v>
      </c>
      <c r="B53" s="14">
        <v>2719953</v>
      </c>
      <c r="C53">
        <v>2.91</v>
      </c>
      <c r="D53">
        <v>0</v>
      </c>
      <c r="E53" s="13">
        <v>90579.520000000004</v>
      </c>
      <c r="F53">
        <v>0</v>
      </c>
      <c r="G53" s="13">
        <v>3224.71</v>
      </c>
      <c r="H53">
        <v>208.31</v>
      </c>
      <c r="I53" s="13">
        <v>14912</v>
      </c>
      <c r="J53">
        <v>0</v>
      </c>
      <c r="K53">
        <v>0</v>
      </c>
      <c r="L53" s="13">
        <v>20826.830000000002</v>
      </c>
      <c r="M53" s="13">
        <v>39171.85</v>
      </c>
      <c r="N53" s="13">
        <v>129751.37</v>
      </c>
    </row>
    <row r="54" spans="1:15" x14ac:dyDescent="0.2">
      <c r="A54" s="18">
        <v>13058</v>
      </c>
      <c r="B54" s="14">
        <v>3189355</v>
      </c>
      <c r="C54">
        <v>2.63</v>
      </c>
      <c r="D54">
        <v>0</v>
      </c>
      <c r="E54" s="13">
        <v>106517.79</v>
      </c>
      <c r="F54">
        <v>0</v>
      </c>
      <c r="G54" s="13">
        <v>4192.13</v>
      </c>
      <c r="H54">
        <v>0</v>
      </c>
      <c r="I54" s="13">
        <v>21649.8</v>
      </c>
      <c r="J54">
        <v>97.41</v>
      </c>
      <c r="K54">
        <v>0</v>
      </c>
      <c r="L54" s="13">
        <v>30750.52</v>
      </c>
      <c r="M54" s="13">
        <v>56689.86</v>
      </c>
      <c r="N54" s="13">
        <v>163207.65</v>
      </c>
    </row>
    <row r="55" spans="1:15" s="40" customFormat="1" x14ac:dyDescent="0.2">
      <c r="A55" s="53">
        <v>13059</v>
      </c>
      <c r="B55" s="39">
        <v>17371823</v>
      </c>
      <c r="C55" s="40">
        <v>2.58</v>
      </c>
      <c r="D55" s="40">
        <v>0</v>
      </c>
      <c r="E55" s="41">
        <v>580480.51</v>
      </c>
      <c r="F55" s="40">
        <v>0</v>
      </c>
      <c r="G55" s="41">
        <v>18814.07</v>
      </c>
      <c r="H55" s="40">
        <v>0</v>
      </c>
      <c r="I55" s="41">
        <v>104533.15</v>
      </c>
      <c r="J55" s="40">
        <v>801.5</v>
      </c>
      <c r="K55" s="40">
        <v>0</v>
      </c>
      <c r="L55" s="41">
        <v>148372.12</v>
      </c>
      <c r="M55" s="41">
        <v>272520.84000000003</v>
      </c>
      <c r="N55" s="41">
        <v>853001.35</v>
      </c>
      <c r="O55" s="54" t="s">
        <v>715</v>
      </c>
    </row>
    <row r="56" spans="1:15" x14ac:dyDescent="0.2">
      <c r="A56" s="18">
        <v>13060</v>
      </c>
      <c r="B56" s="14">
        <v>3303616</v>
      </c>
      <c r="C56">
        <v>2.2999999999999998</v>
      </c>
      <c r="D56">
        <v>0</v>
      </c>
      <c r="E56" s="13">
        <v>110707.81</v>
      </c>
      <c r="F56">
        <v>0</v>
      </c>
      <c r="G56" s="13">
        <v>2794.75</v>
      </c>
      <c r="H56">
        <v>0</v>
      </c>
      <c r="I56" s="13">
        <v>11957.55</v>
      </c>
      <c r="J56">
        <v>49.57</v>
      </c>
      <c r="K56">
        <v>0</v>
      </c>
      <c r="L56" s="13">
        <v>21627.3</v>
      </c>
      <c r="M56" s="13">
        <v>36429.160000000003</v>
      </c>
      <c r="N56" s="13">
        <v>147136.97</v>
      </c>
    </row>
    <row r="57" spans="1:15" s="40" customFormat="1" x14ac:dyDescent="0.2">
      <c r="A57" s="53">
        <v>13061</v>
      </c>
      <c r="B57" s="39">
        <v>14471886</v>
      </c>
      <c r="C57" s="40">
        <v>3</v>
      </c>
      <c r="D57" s="40">
        <v>0</v>
      </c>
      <c r="E57" s="41">
        <v>481494.12</v>
      </c>
      <c r="F57" s="40">
        <v>0</v>
      </c>
      <c r="G57" s="41">
        <v>17962.73</v>
      </c>
      <c r="H57" s="40">
        <v>0</v>
      </c>
      <c r="I57" s="41">
        <v>121353.66</v>
      </c>
      <c r="J57" s="40">
        <v>0</v>
      </c>
      <c r="K57" s="40">
        <v>0</v>
      </c>
      <c r="L57" s="41">
        <v>135014.56</v>
      </c>
      <c r="M57" s="41">
        <v>274330.95</v>
      </c>
      <c r="N57" s="41">
        <v>755825.07</v>
      </c>
      <c r="O57" s="54" t="s">
        <v>715</v>
      </c>
    </row>
    <row r="58" spans="1:15" x14ac:dyDescent="0.2">
      <c r="A58" s="18">
        <v>13062</v>
      </c>
      <c r="B58" s="14">
        <v>3398872</v>
      </c>
      <c r="C58">
        <v>2.19</v>
      </c>
      <c r="D58">
        <v>0</v>
      </c>
      <c r="E58" s="13">
        <v>114028.18</v>
      </c>
      <c r="F58">
        <v>0</v>
      </c>
      <c r="G58" s="13">
        <v>2902.24</v>
      </c>
      <c r="H58">
        <v>0</v>
      </c>
      <c r="I58" s="13">
        <v>12722.42</v>
      </c>
      <c r="J58">
        <v>266.85000000000002</v>
      </c>
      <c r="K58">
        <v>0</v>
      </c>
      <c r="L58" s="13">
        <v>22842.42</v>
      </c>
      <c r="M58" s="13">
        <v>38733.919999999998</v>
      </c>
      <c r="N58" s="13">
        <v>152762.1</v>
      </c>
    </row>
    <row r="59" spans="1:15" x14ac:dyDescent="0.2">
      <c r="A59" s="18">
        <v>14126</v>
      </c>
      <c r="B59" s="14">
        <v>66627280</v>
      </c>
      <c r="C59">
        <v>1.41</v>
      </c>
      <c r="D59">
        <v>0</v>
      </c>
      <c r="E59" s="13">
        <v>2253092.75</v>
      </c>
      <c r="F59">
        <v>0</v>
      </c>
      <c r="G59" s="13">
        <v>66742.17</v>
      </c>
      <c r="H59">
        <v>0</v>
      </c>
      <c r="I59" s="13">
        <v>164554.47</v>
      </c>
      <c r="J59" s="13">
        <v>20614.86</v>
      </c>
      <c r="K59">
        <v>213.14</v>
      </c>
      <c r="L59" s="13">
        <v>527342.66</v>
      </c>
      <c r="M59" s="13">
        <v>779467.3</v>
      </c>
      <c r="N59" s="13">
        <v>3032560.05</v>
      </c>
    </row>
    <row r="60" spans="1:15" x14ac:dyDescent="0.2">
      <c r="A60" s="18">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5" x14ac:dyDescent="0.2">
      <c r="A61" s="18">
        <v>14129</v>
      </c>
      <c r="B61" s="14">
        <v>131483556</v>
      </c>
      <c r="C61">
        <v>1.39</v>
      </c>
      <c r="D61">
        <v>0</v>
      </c>
      <c r="E61" s="13">
        <v>4447198.5599999996</v>
      </c>
      <c r="F61">
        <v>0</v>
      </c>
      <c r="G61" s="13">
        <v>118449.12</v>
      </c>
      <c r="H61">
        <v>0</v>
      </c>
      <c r="I61" s="13">
        <v>282722.64</v>
      </c>
      <c r="J61">
        <v>7.74</v>
      </c>
      <c r="K61" s="13">
        <v>3019.69</v>
      </c>
      <c r="L61" s="13">
        <v>938498.1</v>
      </c>
      <c r="M61" s="13">
        <v>1342697.28</v>
      </c>
      <c r="N61" s="13">
        <v>5789895.8399999999</v>
      </c>
    </row>
    <row r="62" spans="1:15" x14ac:dyDescent="0.2">
      <c r="A62" s="18">
        <v>14130</v>
      </c>
      <c r="B62" s="14">
        <v>252132221</v>
      </c>
      <c r="C62">
        <v>1.59</v>
      </c>
      <c r="D62">
        <v>0</v>
      </c>
      <c r="E62" s="13">
        <v>8510629.8300000001</v>
      </c>
      <c r="F62">
        <v>36.35</v>
      </c>
      <c r="G62" s="13">
        <v>47930.26</v>
      </c>
      <c r="H62">
        <v>0</v>
      </c>
      <c r="I62" s="13">
        <v>114414.05</v>
      </c>
      <c r="J62">
        <v>687.76</v>
      </c>
      <c r="K62">
        <v>402.3</v>
      </c>
      <c r="L62" s="13">
        <v>349093.6</v>
      </c>
      <c r="M62" s="13">
        <v>512564.32</v>
      </c>
      <c r="N62" s="13">
        <v>9023194.1500000004</v>
      </c>
    </row>
    <row r="63" spans="1:15" x14ac:dyDescent="0.2">
      <c r="A63" s="18">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5" x14ac:dyDescent="0.2">
      <c r="A64" s="18">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5" x14ac:dyDescent="0.2">
      <c r="A65" s="18">
        <v>15003</v>
      </c>
      <c r="B65" s="14">
        <v>61966910</v>
      </c>
      <c r="C65">
        <v>1.98</v>
      </c>
      <c r="D65">
        <v>0</v>
      </c>
      <c r="E65" s="13">
        <v>2083380.81</v>
      </c>
      <c r="F65">
        <v>0</v>
      </c>
      <c r="G65" s="13">
        <v>21605.97</v>
      </c>
      <c r="H65">
        <v>926.61</v>
      </c>
      <c r="I65" s="13">
        <v>39300.519999999997</v>
      </c>
      <c r="J65">
        <v>501.98</v>
      </c>
      <c r="K65">
        <v>0</v>
      </c>
      <c r="L65" s="13">
        <v>89293.17</v>
      </c>
      <c r="M65" s="13">
        <v>151628.25</v>
      </c>
      <c r="N65" s="13">
        <v>2235009.06</v>
      </c>
    </row>
    <row r="66" spans="1:15" x14ac:dyDescent="0.2">
      <c r="A66" s="18">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5" x14ac:dyDescent="0.2">
      <c r="A67" s="18">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5" x14ac:dyDescent="0.2">
      <c r="A68" s="18">
        <v>16092</v>
      </c>
      <c r="B68" s="14">
        <v>17142583</v>
      </c>
      <c r="C68">
        <v>1.65</v>
      </c>
      <c r="D68">
        <v>0</v>
      </c>
      <c r="E68" s="13">
        <v>578288.75</v>
      </c>
      <c r="F68">
        <v>0</v>
      </c>
      <c r="G68" s="13">
        <v>14138.45</v>
      </c>
      <c r="H68">
        <v>0</v>
      </c>
      <c r="I68" s="13">
        <v>49443.13</v>
      </c>
      <c r="J68" s="13">
        <v>2413.83</v>
      </c>
      <c r="K68">
        <v>0</v>
      </c>
      <c r="L68" s="13">
        <v>143617.45000000001</v>
      </c>
      <c r="M68" s="13">
        <v>209612.86</v>
      </c>
      <c r="N68" s="13">
        <v>787901.61</v>
      </c>
    </row>
    <row r="69" spans="1:15" x14ac:dyDescent="0.2">
      <c r="A69" s="18">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5" x14ac:dyDescent="0.2">
      <c r="A70" s="18">
        <v>16096</v>
      </c>
      <c r="B70" s="14">
        <v>441123249</v>
      </c>
      <c r="C70">
        <v>1.67</v>
      </c>
      <c r="D70">
        <v>0</v>
      </c>
      <c r="E70" s="13">
        <v>14877847.630000001</v>
      </c>
      <c r="F70" s="13">
        <v>26232.49</v>
      </c>
      <c r="G70" s="13">
        <v>174520.08</v>
      </c>
      <c r="H70">
        <v>0</v>
      </c>
      <c r="I70" s="13">
        <v>590637.31999999995</v>
      </c>
      <c r="J70" s="13">
        <v>319145.95</v>
      </c>
      <c r="K70">
        <v>0</v>
      </c>
      <c r="L70" s="13">
        <v>1533794.23</v>
      </c>
      <c r="M70" s="13">
        <v>2644330.0699999998</v>
      </c>
      <c r="N70" s="13">
        <v>17522177.699999999</v>
      </c>
    </row>
    <row r="71" spans="1:15" x14ac:dyDescent="0.2">
      <c r="A71" s="18">
        <v>16097</v>
      </c>
      <c r="B71" s="14">
        <v>35709705</v>
      </c>
      <c r="C71">
        <v>1.69</v>
      </c>
      <c r="D71">
        <v>0</v>
      </c>
      <c r="E71" s="13">
        <v>1204143.04</v>
      </c>
      <c r="F71">
        <v>0</v>
      </c>
      <c r="G71" s="13">
        <v>20329.87</v>
      </c>
      <c r="H71">
        <v>0</v>
      </c>
      <c r="I71" s="13">
        <v>67766.63</v>
      </c>
      <c r="J71" s="13">
        <v>1089.05</v>
      </c>
      <c r="K71">
        <v>0</v>
      </c>
      <c r="L71" s="13">
        <v>178549.63</v>
      </c>
      <c r="M71" s="13">
        <v>267735.18</v>
      </c>
      <c r="N71" s="13">
        <v>1471878.22</v>
      </c>
    </row>
    <row r="72" spans="1:15" x14ac:dyDescent="0.2">
      <c r="A72" s="18">
        <v>17121</v>
      </c>
      <c r="B72" s="14">
        <v>6503040</v>
      </c>
      <c r="C72">
        <v>2.58</v>
      </c>
      <c r="D72">
        <v>0</v>
      </c>
      <c r="E72" s="13">
        <v>217299.47</v>
      </c>
      <c r="F72">
        <v>0</v>
      </c>
      <c r="G72" s="13">
        <v>6087.55</v>
      </c>
      <c r="H72">
        <v>0</v>
      </c>
      <c r="I72" s="13">
        <v>114674.89</v>
      </c>
      <c r="J72">
        <v>0</v>
      </c>
      <c r="K72">
        <v>0</v>
      </c>
      <c r="L72" s="13">
        <v>61375.06</v>
      </c>
      <c r="M72" s="13">
        <v>182137.5</v>
      </c>
      <c r="N72" s="13">
        <v>399436.97</v>
      </c>
    </row>
    <row r="73" spans="1:15" x14ac:dyDescent="0.2">
      <c r="A73" s="18">
        <v>17122</v>
      </c>
      <c r="B73" s="14">
        <v>7491212</v>
      </c>
      <c r="C73">
        <v>2.57</v>
      </c>
      <c r="D73">
        <v>0</v>
      </c>
      <c r="E73" s="13">
        <v>250344.99</v>
      </c>
      <c r="F73">
        <v>0</v>
      </c>
      <c r="G73" s="13">
        <v>8918.15</v>
      </c>
      <c r="H73">
        <v>0</v>
      </c>
      <c r="I73" s="13">
        <v>133194.07</v>
      </c>
      <c r="J73">
        <v>0</v>
      </c>
      <c r="K73">
        <v>0</v>
      </c>
      <c r="L73" s="13">
        <v>77305</v>
      </c>
      <c r="M73" s="13">
        <v>219417.22</v>
      </c>
      <c r="N73" s="13">
        <v>469762.21</v>
      </c>
    </row>
    <row r="74" spans="1:15" x14ac:dyDescent="0.2">
      <c r="A74" s="18">
        <v>17124</v>
      </c>
      <c r="B74" s="14">
        <v>6516452</v>
      </c>
      <c r="C74">
        <v>2.56</v>
      </c>
      <c r="D74">
        <v>0</v>
      </c>
      <c r="E74" s="13">
        <v>217792.34</v>
      </c>
      <c r="F74">
        <v>0</v>
      </c>
      <c r="G74" s="13">
        <v>7027.52</v>
      </c>
      <c r="H74">
        <v>0</v>
      </c>
      <c r="I74" s="13">
        <v>138465.64000000001</v>
      </c>
      <c r="J74">
        <v>851.94</v>
      </c>
      <c r="K74">
        <v>0</v>
      </c>
      <c r="L74" s="13">
        <v>62391</v>
      </c>
      <c r="M74" s="13">
        <v>208736.1</v>
      </c>
      <c r="N74" s="13">
        <v>426528.44</v>
      </c>
    </row>
    <row r="75" spans="1:15" x14ac:dyDescent="0.2">
      <c r="A75" s="18">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5" s="40" customFormat="1" x14ac:dyDescent="0.2">
      <c r="A76" s="53">
        <v>17126</v>
      </c>
      <c r="B76" s="39">
        <v>12084115</v>
      </c>
      <c r="C76" s="40">
        <v>2.4</v>
      </c>
      <c r="D76" s="40">
        <v>0</v>
      </c>
      <c r="E76" s="41">
        <v>404537.5</v>
      </c>
      <c r="F76" s="40">
        <v>0</v>
      </c>
      <c r="G76" s="41">
        <v>8871.6</v>
      </c>
      <c r="H76" s="40">
        <v>0</v>
      </c>
      <c r="I76" s="41">
        <v>172762.6</v>
      </c>
      <c r="J76" s="40">
        <v>0</v>
      </c>
      <c r="K76" s="40">
        <v>0</v>
      </c>
      <c r="L76" s="41">
        <v>86598.8</v>
      </c>
      <c r="M76" s="41">
        <v>268233</v>
      </c>
      <c r="N76" s="41">
        <v>672770.5</v>
      </c>
      <c r="O76" s="54" t="s">
        <v>715</v>
      </c>
    </row>
    <row r="77" spans="1:15" x14ac:dyDescent="0.2">
      <c r="A77" s="18">
        <v>18047</v>
      </c>
      <c r="B77" s="14">
        <v>19940420</v>
      </c>
      <c r="C77">
        <v>2.2599999999999998</v>
      </c>
      <c r="D77">
        <v>0</v>
      </c>
      <c r="E77" s="13">
        <v>668498.99</v>
      </c>
      <c r="F77" s="13">
        <v>11927.41</v>
      </c>
      <c r="G77" s="13">
        <v>55808.32</v>
      </c>
      <c r="H77">
        <v>0</v>
      </c>
      <c r="I77" s="13">
        <v>48233.93</v>
      </c>
      <c r="J77" s="13">
        <v>3651.43</v>
      </c>
      <c r="K77" s="13">
        <v>66030.25</v>
      </c>
      <c r="L77" s="13">
        <v>325279.82</v>
      </c>
      <c r="M77" s="13">
        <v>510931.16</v>
      </c>
      <c r="N77" s="13">
        <v>1179430.1499999999</v>
      </c>
    </row>
    <row r="78" spans="1:15" x14ac:dyDescent="0.2">
      <c r="A78" s="18">
        <v>18050</v>
      </c>
      <c r="B78" s="14">
        <v>21413062</v>
      </c>
      <c r="C78">
        <v>2.0699999999999998</v>
      </c>
      <c r="D78">
        <v>0</v>
      </c>
      <c r="E78" s="13">
        <v>719264.54</v>
      </c>
      <c r="F78">
        <v>0</v>
      </c>
      <c r="G78" s="13">
        <v>41256.58</v>
      </c>
      <c r="H78">
        <v>0</v>
      </c>
      <c r="I78" s="13">
        <v>31765.78</v>
      </c>
      <c r="J78">
        <v>0</v>
      </c>
      <c r="K78">
        <v>0</v>
      </c>
      <c r="L78" s="13">
        <v>231605.99</v>
      </c>
      <c r="M78" s="13">
        <v>304628.34000000003</v>
      </c>
      <c r="N78" s="13">
        <v>1023892.88</v>
      </c>
    </row>
    <row r="79" spans="1:15" x14ac:dyDescent="0.2">
      <c r="A79" s="18">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5" x14ac:dyDescent="0.2">
      <c r="A80" s="18">
        <v>19140</v>
      </c>
      <c r="B80" s="14">
        <v>9585071</v>
      </c>
      <c r="C80">
        <v>1.96</v>
      </c>
      <c r="D80">
        <v>0</v>
      </c>
      <c r="E80" s="13">
        <v>322324.08</v>
      </c>
      <c r="F80">
        <v>0</v>
      </c>
      <c r="G80" s="13">
        <v>5300.78</v>
      </c>
      <c r="H80">
        <v>0</v>
      </c>
      <c r="I80" s="13">
        <v>22332.13</v>
      </c>
      <c r="J80">
        <v>149.77000000000001</v>
      </c>
      <c r="K80">
        <v>0</v>
      </c>
      <c r="L80" s="13">
        <v>61744.88</v>
      </c>
      <c r="M80" s="13">
        <v>89527.56</v>
      </c>
      <c r="N80" s="13">
        <v>411851.64</v>
      </c>
    </row>
    <row r="81" spans="1:14" x14ac:dyDescent="0.2">
      <c r="A81" s="18">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s="18">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s="18">
        <v>19147</v>
      </c>
      <c r="B83" s="14">
        <v>11312807</v>
      </c>
      <c r="C83">
        <v>1.96</v>
      </c>
      <c r="D83">
        <v>0</v>
      </c>
      <c r="E83" s="13">
        <v>380423.91</v>
      </c>
      <c r="F83">
        <v>0</v>
      </c>
      <c r="G83" s="13">
        <v>8334.57</v>
      </c>
      <c r="H83">
        <v>0</v>
      </c>
      <c r="I83" s="13">
        <v>35087.24</v>
      </c>
      <c r="J83">
        <v>978.6</v>
      </c>
      <c r="K83">
        <v>0</v>
      </c>
      <c r="L83" s="13">
        <v>94055.84</v>
      </c>
      <c r="M83" s="13">
        <v>138456.25</v>
      </c>
      <c r="N83" s="13">
        <v>518880.16</v>
      </c>
    </row>
    <row r="84" spans="1:14" x14ac:dyDescent="0.2">
      <c r="A84" s="18">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s="18">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s="18">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s="18">
        <v>19151</v>
      </c>
      <c r="B87" s="14">
        <v>34620781</v>
      </c>
      <c r="C87">
        <v>1.92</v>
      </c>
      <c r="D87">
        <v>0</v>
      </c>
      <c r="E87" s="13">
        <v>1164692.93</v>
      </c>
      <c r="F87">
        <v>0</v>
      </c>
      <c r="G87" s="13">
        <v>19107.490000000002</v>
      </c>
      <c r="H87">
        <v>0</v>
      </c>
      <c r="I87" s="13">
        <v>80457.279999999999</v>
      </c>
      <c r="J87">
        <v>0.01</v>
      </c>
      <c r="K87">
        <v>0</v>
      </c>
      <c r="L87" s="13">
        <v>229314.16</v>
      </c>
      <c r="M87" s="13">
        <v>328878.94</v>
      </c>
      <c r="N87" s="13">
        <v>1493571.87</v>
      </c>
    </row>
    <row r="88" spans="1:14" x14ac:dyDescent="0.2">
      <c r="A88" s="18">
        <v>19152</v>
      </c>
      <c r="B88" s="14">
        <v>251599785</v>
      </c>
      <c r="C88">
        <v>2</v>
      </c>
      <c r="D88">
        <v>0</v>
      </c>
      <c r="E88" s="13">
        <v>8457275.1699999999</v>
      </c>
      <c r="F88">
        <v>0</v>
      </c>
      <c r="G88" s="13">
        <v>140962.85999999999</v>
      </c>
      <c r="H88">
        <v>0</v>
      </c>
      <c r="I88" s="13">
        <v>593698.53</v>
      </c>
      <c r="J88">
        <v>0</v>
      </c>
      <c r="K88">
        <v>0</v>
      </c>
      <c r="L88" s="13">
        <v>1844241.73</v>
      </c>
      <c r="M88" s="13">
        <v>2502716</v>
      </c>
      <c r="N88" s="13">
        <v>10959991.17</v>
      </c>
    </row>
    <row r="89" spans="1:14" x14ac:dyDescent="0.2">
      <c r="A89" s="18">
        <v>20001</v>
      </c>
      <c r="B89" s="14">
        <v>63962477</v>
      </c>
      <c r="C89">
        <v>2.62</v>
      </c>
      <c r="D89">
        <v>0</v>
      </c>
      <c r="E89" s="13">
        <v>2136432.44</v>
      </c>
      <c r="F89">
        <v>0</v>
      </c>
      <c r="G89" s="13">
        <v>17594.45</v>
      </c>
      <c r="H89">
        <v>0</v>
      </c>
      <c r="I89" s="13">
        <v>75912.62</v>
      </c>
      <c r="J89">
        <v>0</v>
      </c>
      <c r="K89" s="13">
        <v>6668.41</v>
      </c>
      <c r="L89" s="13">
        <v>402166.62</v>
      </c>
      <c r="M89" s="13">
        <v>502342.1</v>
      </c>
      <c r="N89" s="13">
        <v>2638774.54</v>
      </c>
    </row>
    <row r="90" spans="1:14" x14ac:dyDescent="0.2">
      <c r="A90" s="18">
        <v>20002</v>
      </c>
      <c r="B90" s="14">
        <v>67113376</v>
      </c>
      <c r="C90">
        <v>2.64</v>
      </c>
      <c r="D90">
        <v>0</v>
      </c>
      <c r="E90" s="13">
        <v>2241216.29</v>
      </c>
      <c r="F90" s="13">
        <v>2114.23</v>
      </c>
      <c r="G90" s="13">
        <v>32690.58</v>
      </c>
      <c r="H90" s="13">
        <v>1410.35</v>
      </c>
      <c r="I90" s="13">
        <v>114682.89</v>
      </c>
      <c r="J90" s="13">
        <v>35366.6</v>
      </c>
      <c r="K90">
        <v>804.04</v>
      </c>
      <c r="L90" s="13">
        <v>563904.07999999996</v>
      </c>
      <c r="M90" s="13">
        <v>750972.77</v>
      </c>
      <c r="N90" s="13">
        <v>2992189.06</v>
      </c>
    </row>
    <row r="91" spans="1:14" x14ac:dyDescent="0.2">
      <c r="A91" s="18">
        <v>21148</v>
      </c>
      <c r="B91" s="14">
        <v>11221305</v>
      </c>
      <c r="C91">
        <v>2.65</v>
      </c>
      <c r="D91">
        <v>0</v>
      </c>
      <c r="E91" s="13">
        <v>374691.16</v>
      </c>
      <c r="F91">
        <v>0</v>
      </c>
      <c r="G91" s="13">
        <v>19171.62</v>
      </c>
      <c r="H91">
        <v>0</v>
      </c>
      <c r="I91" s="13">
        <v>182901.36</v>
      </c>
      <c r="J91">
        <v>0</v>
      </c>
      <c r="K91">
        <v>0</v>
      </c>
      <c r="L91" s="13">
        <v>73127.509999999995</v>
      </c>
      <c r="M91" s="13">
        <v>275200.48</v>
      </c>
      <c r="N91" s="13">
        <v>649891.64</v>
      </c>
    </row>
    <row r="92" spans="1:14" x14ac:dyDescent="0.2">
      <c r="A92" s="18">
        <v>21149</v>
      </c>
      <c r="B92" s="14">
        <v>13782902</v>
      </c>
      <c r="C92">
        <v>2.4300000000000002</v>
      </c>
      <c r="D92">
        <v>0</v>
      </c>
      <c r="E92" s="13">
        <v>461265.63</v>
      </c>
      <c r="F92">
        <v>0</v>
      </c>
      <c r="G92" s="13">
        <v>24726.85</v>
      </c>
      <c r="H92">
        <v>0</v>
      </c>
      <c r="I92" s="13">
        <v>257723.57</v>
      </c>
      <c r="J92">
        <v>0</v>
      </c>
      <c r="K92">
        <v>0</v>
      </c>
      <c r="L92" s="13">
        <v>110371.87</v>
      </c>
      <c r="M92" s="13">
        <v>392822.28</v>
      </c>
      <c r="N92" s="13">
        <v>854087.91</v>
      </c>
    </row>
    <row r="93" spans="1:14" x14ac:dyDescent="0.2">
      <c r="A93" s="18">
        <v>21150</v>
      </c>
      <c r="B93" s="14">
        <v>11228862</v>
      </c>
      <c r="C93">
        <v>2.56</v>
      </c>
      <c r="D93">
        <v>0</v>
      </c>
      <c r="E93" s="13">
        <v>375290.13</v>
      </c>
      <c r="F93">
        <v>0</v>
      </c>
      <c r="G93" s="13">
        <v>18146.400000000001</v>
      </c>
      <c r="H93">
        <v>0</v>
      </c>
      <c r="I93" s="13">
        <v>173904.91</v>
      </c>
      <c r="J93" s="13">
        <v>1725.13</v>
      </c>
      <c r="K93">
        <v>0</v>
      </c>
      <c r="L93" s="13">
        <v>70116.210000000006</v>
      </c>
      <c r="M93" s="13">
        <v>263892.65000000002</v>
      </c>
      <c r="N93" s="13">
        <v>639182.78</v>
      </c>
    </row>
    <row r="94" spans="1:14" x14ac:dyDescent="0.2">
      <c r="A94" s="18">
        <v>21151</v>
      </c>
      <c r="B94" s="14">
        <v>35407437</v>
      </c>
      <c r="C94">
        <v>2.5499999999999998</v>
      </c>
      <c r="D94">
        <v>0</v>
      </c>
      <c r="E94" s="13">
        <v>1183505.97</v>
      </c>
      <c r="F94" s="13">
        <v>1685.19</v>
      </c>
      <c r="G94" s="13">
        <v>49897.51</v>
      </c>
      <c r="H94">
        <v>0</v>
      </c>
      <c r="I94" s="13">
        <v>464957.32</v>
      </c>
      <c r="J94" s="13">
        <v>14387.45</v>
      </c>
      <c r="K94">
        <v>0</v>
      </c>
      <c r="L94" s="13">
        <v>205045.49</v>
      </c>
      <c r="M94" s="13">
        <v>735972.96</v>
      </c>
      <c r="N94" s="13">
        <v>1919478.93</v>
      </c>
    </row>
    <row r="95" spans="1:14" x14ac:dyDescent="0.2">
      <c r="A95" s="18">
        <v>22088</v>
      </c>
      <c r="B95" s="14">
        <v>8158036</v>
      </c>
      <c r="C95">
        <v>2.5299999999999998</v>
      </c>
      <c r="D95">
        <v>0</v>
      </c>
      <c r="E95" s="13">
        <v>272741.17</v>
      </c>
      <c r="F95">
        <v>0</v>
      </c>
      <c r="G95" s="13">
        <v>2151.46</v>
      </c>
      <c r="H95">
        <v>0</v>
      </c>
      <c r="I95" s="13">
        <v>15285.84</v>
      </c>
      <c r="J95">
        <v>249.41</v>
      </c>
      <c r="K95" s="13">
        <v>56044.3</v>
      </c>
      <c r="L95" s="13">
        <v>91873.57</v>
      </c>
      <c r="M95" s="13">
        <v>165604.57999999999</v>
      </c>
      <c r="N95" s="13">
        <v>438345.75</v>
      </c>
    </row>
    <row r="96" spans="1:14" x14ac:dyDescent="0.2">
      <c r="A96" s="18">
        <v>22089</v>
      </c>
      <c r="B96" s="14">
        <v>233824071</v>
      </c>
      <c r="C96">
        <v>2.57</v>
      </c>
      <c r="D96">
        <v>0</v>
      </c>
      <c r="E96" s="13">
        <v>7814047.3799999999</v>
      </c>
      <c r="F96">
        <v>0</v>
      </c>
      <c r="G96" s="13">
        <v>44645.61</v>
      </c>
      <c r="H96">
        <v>0</v>
      </c>
      <c r="I96" s="13">
        <v>303587.88</v>
      </c>
      <c r="J96">
        <v>0</v>
      </c>
      <c r="K96">
        <v>0</v>
      </c>
      <c r="L96" s="13">
        <v>1711298.97</v>
      </c>
      <c r="M96" s="13">
        <v>2059532.46</v>
      </c>
      <c r="N96" s="13">
        <v>9873579.8399999999</v>
      </c>
    </row>
    <row r="97" spans="1:15" x14ac:dyDescent="0.2">
      <c r="A97" s="18">
        <v>22090</v>
      </c>
      <c r="B97" s="14">
        <v>23332518</v>
      </c>
      <c r="C97">
        <v>2.4900000000000002</v>
      </c>
      <c r="D97">
        <v>0</v>
      </c>
      <c r="E97" s="13">
        <v>780377.76</v>
      </c>
      <c r="F97">
        <v>0</v>
      </c>
      <c r="G97" s="13">
        <v>7335.46</v>
      </c>
      <c r="H97">
        <v>0</v>
      </c>
      <c r="I97" s="13">
        <v>52087.34</v>
      </c>
      <c r="J97">
        <v>0</v>
      </c>
      <c r="K97">
        <v>717.59</v>
      </c>
      <c r="L97" s="13">
        <v>301323.90000000002</v>
      </c>
      <c r="M97" s="13">
        <v>361464.29</v>
      </c>
      <c r="N97" s="13">
        <v>1141842.05</v>
      </c>
    </row>
    <row r="98" spans="1:15" x14ac:dyDescent="0.2">
      <c r="A98" s="18">
        <v>22091</v>
      </c>
      <c r="B98" s="14">
        <v>20695941</v>
      </c>
      <c r="C98">
        <v>2.4900000000000002</v>
      </c>
      <c r="D98">
        <v>0</v>
      </c>
      <c r="E98" s="13">
        <v>692194.99</v>
      </c>
      <c r="F98">
        <v>0</v>
      </c>
      <c r="G98" s="13">
        <v>4435.8100000000004</v>
      </c>
      <c r="H98">
        <v>0</v>
      </c>
      <c r="I98" s="13">
        <v>31344.080000000002</v>
      </c>
      <c r="J98">
        <v>0</v>
      </c>
      <c r="K98">
        <v>0</v>
      </c>
      <c r="L98" s="13">
        <v>176977</v>
      </c>
      <c r="M98" s="13">
        <v>212756.88</v>
      </c>
      <c r="N98" s="13">
        <v>904951.87</v>
      </c>
    </row>
    <row r="99" spans="1:15" x14ac:dyDescent="0.2">
      <c r="A99" s="18">
        <v>22092</v>
      </c>
      <c r="B99" s="14">
        <v>30918304</v>
      </c>
      <c r="C99">
        <v>2.5099999999999998</v>
      </c>
      <c r="D99">
        <v>0</v>
      </c>
      <c r="E99" s="13">
        <v>1033879.33</v>
      </c>
      <c r="F99">
        <v>0</v>
      </c>
      <c r="G99" s="13">
        <v>7969.06</v>
      </c>
      <c r="H99">
        <v>0</v>
      </c>
      <c r="I99" s="13">
        <v>50535.76</v>
      </c>
      <c r="J99">
        <v>0</v>
      </c>
      <c r="K99">
        <v>0</v>
      </c>
      <c r="L99" s="13">
        <v>288815.55</v>
      </c>
      <c r="M99" s="13">
        <v>347320.36</v>
      </c>
      <c r="N99" s="13">
        <v>1381199.69</v>
      </c>
    </row>
    <row r="100" spans="1:15" x14ac:dyDescent="0.2">
      <c r="A100" s="18">
        <v>22093</v>
      </c>
      <c r="B100" s="14">
        <v>228758418</v>
      </c>
      <c r="C100">
        <v>2.5499999999999998</v>
      </c>
      <c r="D100">
        <v>0</v>
      </c>
      <c r="E100" s="13">
        <v>7646330.1900000004</v>
      </c>
      <c r="F100">
        <v>0</v>
      </c>
      <c r="G100" s="13">
        <v>42056.97</v>
      </c>
      <c r="H100">
        <v>117.96</v>
      </c>
      <c r="I100" s="13">
        <v>298622.67</v>
      </c>
      <c r="J100">
        <v>0</v>
      </c>
      <c r="K100" s="13">
        <v>2271.61</v>
      </c>
      <c r="L100" s="13">
        <v>1665463.65</v>
      </c>
      <c r="M100" s="13">
        <v>2008532.86</v>
      </c>
      <c r="N100" s="13">
        <v>9654863.0500000007</v>
      </c>
    </row>
    <row r="101" spans="1:15" x14ac:dyDescent="0.2">
      <c r="A101" s="18">
        <v>22094</v>
      </c>
      <c r="B101" s="14">
        <v>32285872</v>
      </c>
      <c r="C101">
        <v>2.5299999999999998</v>
      </c>
      <c r="D101">
        <v>0</v>
      </c>
      <c r="E101" s="13">
        <v>1079388.05</v>
      </c>
      <c r="F101">
        <v>0</v>
      </c>
      <c r="G101" s="13">
        <v>7398.21</v>
      </c>
      <c r="H101">
        <v>0</v>
      </c>
      <c r="I101" s="13">
        <v>52351.48</v>
      </c>
      <c r="J101">
        <v>0</v>
      </c>
      <c r="K101">
        <v>400.29</v>
      </c>
      <c r="L101" s="13">
        <v>302754.37</v>
      </c>
      <c r="M101" s="13">
        <v>362904.34</v>
      </c>
      <c r="N101" s="13">
        <v>1442292.39</v>
      </c>
    </row>
    <row r="102" spans="1:15" x14ac:dyDescent="0.2">
      <c r="A102" s="18">
        <v>23094</v>
      </c>
      <c r="B102" s="14">
        <v>3406662</v>
      </c>
      <c r="C102">
        <v>2.81</v>
      </c>
      <c r="D102">
        <v>0</v>
      </c>
      <c r="E102" s="13">
        <v>113565.06</v>
      </c>
      <c r="F102" s="13">
        <v>11167.58</v>
      </c>
      <c r="G102" s="13">
        <v>2315.1</v>
      </c>
      <c r="H102">
        <v>0</v>
      </c>
      <c r="I102" s="13">
        <v>18189.560000000001</v>
      </c>
      <c r="J102" s="13">
        <v>4540.6899999999996</v>
      </c>
      <c r="K102">
        <v>0</v>
      </c>
      <c r="L102" s="13">
        <v>21619.26</v>
      </c>
      <c r="M102" s="13">
        <v>57832.19</v>
      </c>
      <c r="N102" s="13">
        <v>171397.25</v>
      </c>
    </row>
    <row r="103" spans="1:15" x14ac:dyDescent="0.2">
      <c r="A103" s="18">
        <v>23096</v>
      </c>
      <c r="B103" s="14">
        <v>5276202</v>
      </c>
      <c r="C103">
        <v>2.6</v>
      </c>
      <c r="D103">
        <v>0</v>
      </c>
      <c r="E103" s="13">
        <v>176268.41</v>
      </c>
      <c r="F103">
        <v>0</v>
      </c>
      <c r="G103" s="13">
        <v>2869.92</v>
      </c>
      <c r="H103">
        <v>763.03</v>
      </c>
      <c r="I103" s="13">
        <v>24093.94</v>
      </c>
      <c r="J103">
        <v>400.68</v>
      </c>
      <c r="K103">
        <v>0</v>
      </c>
      <c r="L103" s="13">
        <v>29234.71</v>
      </c>
      <c r="M103" s="13">
        <v>57362.28</v>
      </c>
      <c r="N103" s="13">
        <v>233630.69</v>
      </c>
    </row>
    <row r="104" spans="1:15" x14ac:dyDescent="0.2">
      <c r="A104" s="18">
        <v>23099</v>
      </c>
      <c r="B104" s="14">
        <v>3626791</v>
      </c>
      <c r="C104">
        <v>2.62</v>
      </c>
      <c r="D104">
        <v>0</v>
      </c>
      <c r="E104" s="13">
        <v>121139.68</v>
      </c>
      <c r="F104">
        <v>0</v>
      </c>
      <c r="G104" s="13">
        <v>2606.9</v>
      </c>
      <c r="H104">
        <v>405.76</v>
      </c>
      <c r="I104" s="13">
        <v>21163.599999999999</v>
      </c>
      <c r="J104">
        <v>375.84</v>
      </c>
      <c r="K104">
        <v>0</v>
      </c>
      <c r="L104" s="13">
        <v>24407</v>
      </c>
      <c r="M104" s="13">
        <v>48959.1</v>
      </c>
      <c r="N104" s="13">
        <v>170098.78</v>
      </c>
    </row>
    <row r="105" spans="1:15" s="40" customFormat="1" x14ac:dyDescent="0.2">
      <c r="A105" s="53">
        <v>23101</v>
      </c>
      <c r="B105" s="39">
        <v>51797529</v>
      </c>
      <c r="C105" s="40">
        <v>3.32</v>
      </c>
      <c r="D105" s="40">
        <v>0</v>
      </c>
      <c r="E105" s="41">
        <v>1597401.4</v>
      </c>
      <c r="F105" s="41">
        <v>25132.54</v>
      </c>
      <c r="G105" s="41">
        <v>46877.95</v>
      </c>
      <c r="H105" s="41">
        <v>5746.93</v>
      </c>
      <c r="I105" s="41">
        <v>391155.65</v>
      </c>
      <c r="J105" s="41">
        <v>33019.14</v>
      </c>
      <c r="K105" s="40">
        <v>0</v>
      </c>
      <c r="L105" s="41">
        <v>472354.97</v>
      </c>
      <c r="M105" s="41">
        <v>816495.15</v>
      </c>
      <c r="N105" s="41">
        <v>2413896.5499999998</v>
      </c>
      <c r="O105" s="54" t="s">
        <v>715</v>
      </c>
    </row>
    <row r="106" spans="1:15" x14ac:dyDescent="0.2">
      <c r="A106" s="18">
        <v>24086</v>
      </c>
      <c r="B106" s="14">
        <v>236639431</v>
      </c>
      <c r="C106">
        <v>1.56</v>
      </c>
      <c r="D106">
        <v>0</v>
      </c>
      <c r="E106" s="13">
        <v>7990111.46</v>
      </c>
      <c r="F106">
        <v>0</v>
      </c>
      <c r="G106" s="13">
        <v>66154.45</v>
      </c>
      <c r="H106">
        <v>0</v>
      </c>
      <c r="I106" s="13">
        <v>369058.78</v>
      </c>
      <c r="J106">
        <v>0</v>
      </c>
      <c r="K106" s="13">
        <v>1321.35</v>
      </c>
      <c r="L106" s="13">
        <v>1367915.5</v>
      </c>
      <c r="M106" s="13">
        <v>1804450.08</v>
      </c>
      <c r="N106" s="13">
        <v>9794561.5399999991</v>
      </c>
    </row>
    <row r="107" spans="1:15" x14ac:dyDescent="0.2">
      <c r="A107" s="18">
        <v>24087</v>
      </c>
      <c r="B107" s="14">
        <v>146455433</v>
      </c>
      <c r="C107">
        <v>1.64</v>
      </c>
      <c r="D107">
        <v>0</v>
      </c>
      <c r="E107" s="13">
        <v>4941037.24</v>
      </c>
      <c r="F107">
        <v>0</v>
      </c>
      <c r="G107" s="13">
        <v>37185.699999999997</v>
      </c>
      <c r="H107" s="13">
        <v>1023.1</v>
      </c>
      <c r="I107" s="13">
        <v>233319.31</v>
      </c>
      <c r="J107">
        <v>0</v>
      </c>
      <c r="K107" s="13">
        <v>29226.73</v>
      </c>
      <c r="L107" s="13">
        <v>757631.28</v>
      </c>
      <c r="M107" s="13">
        <v>1058386.1200000001</v>
      </c>
      <c r="N107" s="13">
        <v>5999423.3600000003</v>
      </c>
    </row>
    <row r="108" spans="1:15" x14ac:dyDescent="0.2">
      <c r="A108" s="18">
        <v>24089</v>
      </c>
      <c r="B108" s="14">
        <v>178623333</v>
      </c>
      <c r="C108">
        <v>1.99</v>
      </c>
      <c r="D108">
        <v>0</v>
      </c>
      <c r="E108" s="13">
        <v>6004857.3899999997</v>
      </c>
      <c r="F108">
        <v>0</v>
      </c>
      <c r="G108" s="13">
        <v>67478.850000000006</v>
      </c>
      <c r="H108">
        <v>0</v>
      </c>
      <c r="I108" s="13">
        <v>476285.04</v>
      </c>
      <c r="J108" s="13">
        <v>153637.71</v>
      </c>
      <c r="K108">
        <v>0</v>
      </c>
      <c r="L108" s="13">
        <v>1350421.35</v>
      </c>
      <c r="M108" s="13">
        <v>2047822.94</v>
      </c>
      <c r="N108" s="13">
        <v>8052680.3300000001</v>
      </c>
    </row>
    <row r="109" spans="1:15" x14ac:dyDescent="0.2">
      <c r="A109" s="18">
        <v>24090</v>
      </c>
      <c r="B109" s="14">
        <v>542775235</v>
      </c>
      <c r="C109">
        <v>1.72</v>
      </c>
      <c r="D109">
        <v>0</v>
      </c>
      <c r="E109" s="13">
        <v>18296974.879999999</v>
      </c>
      <c r="F109">
        <v>0</v>
      </c>
      <c r="G109" s="13">
        <v>118131.19</v>
      </c>
      <c r="H109" s="13">
        <v>15036.53</v>
      </c>
      <c r="I109" s="13">
        <v>869111.95</v>
      </c>
      <c r="J109">
        <v>0</v>
      </c>
      <c r="K109">
        <v>0</v>
      </c>
      <c r="L109" s="13">
        <v>3128718.72</v>
      </c>
      <c r="M109" s="13">
        <v>4130998.38</v>
      </c>
      <c r="N109" s="13">
        <v>22427973.260000002</v>
      </c>
    </row>
    <row r="110" spans="1:15" x14ac:dyDescent="0.2">
      <c r="A110" s="18">
        <v>24091</v>
      </c>
      <c r="B110" s="14">
        <v>5405870</v>
      </c>
      <c r="C110">
        <v>1.74</v>
      </c>
      <c r="D110">
        <v>0</v>
      </c>
      <c r="E110" s="13">
        <v>182195.01</v>
      </c>
      <c r="F110">
        <v>0</v>
      </c>
      <c r="G110" s="13">
        <v>1059.74</v>
      </c>
      <c r="H110" s="13">
        <v>3773.27</v>
      </c>
      <c r="I110" s="13">
        <v>8193.2199999999993</v>
      </c>
      <c r="J110">
        <v>156.97</v>
      </c>
      <c r="K110">
        <v>0</v>
      </c>
      <c r="L110" s="13">
        <v>26703</v>
      </c>
      <c r="M110" s="13">
        <v>39886.199999999997</v>
      </c>
      <c r="N110" s="13">
        <v>222081.21</v>
      </c>
    </row>
    <row r="111" spans="1:15" x14ac:dyDescent="0.2">
      <c r="A111" s="18">
        <v>24093</v>
      </c>
      <c r="B111" s="14">
        <v>1861292743</v>
      </c>
      <c r="C111">
        <v>1.64</v>
      </c>
      <c r="D111">
        <v>0</v>
      </c>
      <c r="E111" s="13">
        <v>62795326.689999998</v>
      </c>
      <c r="F111">
        <v>0</v>
      </c>
      <c r="G111" s="13">
        <v>269238.96999999997</v>
      </c>
      <c r="H111" s="13">
        <v>206876.38</v>
      </c>
      <c r="I111" s="13">
        <v>1912581.44</v>
      </c>
      <c r="J111">
        <v>0</v>
      </c>
      <c r="K111">
        <v>0</v>
      </c>
      <c r="L111" s="13">
        <v>6498699.21</v>
      </c>
      <c r="M111" s="13">
        <v>8887396</v>
      </c>
      <c r="N111" s="13">
        <v>71682722.689999998</v>
      </c>
    </row>
    <row r="112" spans="1:15" x14ac:dyDescent="0.2">
      <c r="A112" s="18">
        <v>25001</v>
      </c>
      <c r="B112" s="14">
        <v>87026177</v>
      </c>
      <c r="C112">
        <v>2.13</v>
      </c>
      <c r="D112">
        <v>0</v>
      </c>
      <c r="E112" s="13">
        <v>2921417.42</v>
      </c>
      <c r="F112">
        <v>0</v>
      </c>
      <c r="G112" s="13">
        <v>103192.92</v>
      </c>
      <c r="H112">
        <v>0</v>
      </c>
      <c r="I112" s="13">
        <v>214394.08</v>
      </c>
      <c r="J112">
        <v>0</v>
      </c>
      <c r="K112">
        <v>0</v>
      </c>
      <c r="L112" s="13">
        <v>646179.01</v>
      </c>
      <c r="M112" s="13">
        <v>963766</v>
      </c>
      <c r="N112" s="13">
        <v>3885183.42</v>
      </c>
    </row>
    <row r="113" spans="1:14" x14ac:dyDescent="0.2">
      <c r="A113" s="18">
        <v>25002</v>
      </c>
      <c r="B113" s="14">
        <v>45652667</v>
      </c>
      <c r="C113">
        <v>3.28</v>
      </c>
      <c r="D113">
        <v>0</v>
      </c>
      <c r="E113" s="13">
        <v>1514525.4</v>
      </c>
      <c r="F113">
        <v>0</v>
      </c>
      <c r="G113" s="13">
        <v>55402.1</v>
      </c>
      <c r="H113">
        <v>0</v>
      </c>
      <c r="I113" s="13">
        <v>97701.72</v>
      </c>
      <c r="J113">
        <v>0</v>
      </c>
      <c r="K113">
        <v>0</v>
      </c>
      <c r="L113" s="13">
        <v>372163.27</v>
      </c>
      <c r="M113" s="13">
        <v>525267.09</v>
      </c>
      <c r="N113" s="13">
        <v>2039792.49</v>
      </c>
    </row>
    <row r="114" spans="1:14" x14ac:dyDescent="0.2">
      <c r="A114" s="18">
        <v>25003</v>
      </c>
      <c r="B114" s="14">
        <v>57639918</v>
      </c>
      <c r="C114">
        <v>3.34</v>
      </c>
      <c r="D114">
        <v>0</v>
      </c>
      <c r="E114" s="13">
        <v>1911015.74</v>
      </c>
      <c r="F114">
        <v>0</v>
      </c>
      <c r="G114" s="13">
        <v>51082.98</v>
      </c>
      <c r="H114">
        <v>0</v>
      </c>
      <c r="I114" s="13">
        <v>84901.69</v>
      </c>
      <c r="J114" s="13">
        <v>25739.18</v>
      </c>
      <c r="K114" s="13">
        <v>16402.439999999999</v>
      </c>
      <c r="L114" s="13">
        <v>340689.63</v>
      </c>
      <c r="M114" s="13">
        <v>518815.92</v>
      </c>
      <c r="N114" s="13">
        <v>2429831.66</v>
      </c>
    </row>
    <row r="115" spans="1:14" x14ac:dyDescent="0.2">
      <c r="A115" s="18">
        <v>26001</v>
      </c>
      <c r="B115" s="14">
        <v>39090487</v>
      </c>
      <c r="C115">
        <v>1.9</v>
      </c>
      <c r="D115">
        <v>0</v>
      </c>
      <c r="E115" s="13">
        <v>1315328.43</v>
      </c>
      <c r="F115">
        <v>0</v>
      </c>
      <c r="G115" s="13">
        <v>26717.97</v>
      </c>
      <c r="H115">
        <v>0</v>
      </c>
      <c r="I115" s="13">
        <v>117036.46</v>
      </c>
      <c r="J115">
        <v>0</v>
      </c>
      <c r="K115">
        <v>0</v>
      </c>
      <c r="L115" s="13">
        <v>316790.45</v>
      </c>
      <c r="M115" s="13">
        <v>460544.88</v>
      </c>
      <c r="N115" s="13">
        <v>1775873.31</v>
      </c>
    </row>
    <row r="116" spans="1:14" x14ac:dyDescent="0.2">
      <c r="A116" s="18">
        <v>26002</v>
      </c>
      <c r="B116" s="14">
        <v>63432946</v>
      </c>
      <c r="C116">
        <v>1.75</v>
      </c>
      <c r="D116">
        <v>0</v>
      </c>
      <c r="E116" s="13">
        <v>2137674.42</v>
      </c>
      <c r="F116">
        <v>0</v>
      </c>
      <c r="G116" s="13">
        <v>25032.25</v>
      </c>
      <c r="H116">
        <v>0</v>
      </c>
      <c r="I116" s="13">
        <v>94210.14</v>
      </c>
      <c r="J116">
        <v>0</v>
      </c>
      <c r="K116">
        <v>0</v>
      </c>
      <c r="L116" s="13">
        <v>276791.01</v>
      </c>
      <c r="M116" s="13">
        <v>396033.4</v>
      </c>
      <c r="N116" s="13">
        <v>2533707.8199999998</v>
      </c>
    </row>
    <row r="117" spans="1:14" x14ac:dyDescent="0.2">
      <c r="A117" s="18">
        <v>26005</v>
      </c>
      <c r="B117" s="14">
        <v>46196829</v>
      </c>
      <c r="C117">
        <v>2.0499999999999998</v>
      </c>
      <c r="D117">
        <v>0</v>
      </c>
      <c r="E117" s="13">
        <v>1552067.93</v>
      </c>
      <c r="F117" s="13">
        <v>1022.47</v>
      </c>
      <c r="G117" s="13">
        <v>29452.84</v>
      </c>
      <c r="H117">
        <v>0</v>
      </c>
      <c r="I117" s="13">
        <v>118089.32</v>
      </c>
      <c r="J117">
        <v>447.9</v>
      </c>
      <c r="K117">
        <v>0</v>
      </c>
      <c r="L117" s="13">
        <v>281850.84000000003</v>
      </c>
      <c r="M117" s="13">
        <v>430863.35999999999</v>
      </c>
      <c r="N117" s="13">
        <v>1982931.29</v>
      </c>
    </row>
    <row r="118" spans="1:14" x14ac:dyDescent="0.2">
      <c r="A118" s="18">
        <v>26006</v>
      </c>
      <c r="B118" s="14">
        <v>958072292</v>
      </c>
      <c r="C118">
        <v>1.84</v>
      </c>
      <c r="D118">
        <v>0</v>
      </c>
      <c r="E118" s="13">
        <v>32257221.030000001</v>
      </c>
      <c r="F118">
        <v>0</v>
      </c>
      <c r="G118" s="13">
        <v>321427.49</v>
      </c>
      <c r="H118">
        <v>0</v>
      </c>
      <c r="I118" s="13">
        <v>1118160.1100000001</v>
      </c>
      <c r="J118">
        <v>283.77999999999997</v>
      </c>
      <c r="K118">
        <v>0</v>
      </c>
      <c r="L118" s="13">
        <v>3049733.21</v>
      </c>
      <c r="M118" s="13">
        <v>4489604.59</v>
      </c>
      <c r="N118" s="13">
        <v>36746825.619999997</v>
      </c>
    </row>
    <row r="119" spans="1:14" x14ac:dyDescent="0.2">
      <c r="A119" s="18">
        <v>27055</v>
      </c>
      <c r="B119" s="14">
        <v>6450564</v>
      </c>
      <c r="C119">
        <v>2.41</v>
      </c>
      <c r="D119">
        <v>0</v>
      </c>
      <c r="E119" s="13">
        <v>215922.12</v>
      </c>
      <c r="F119">
        <v>0</v>
      </c>
      <c r="G119" s="13">
        <v>20702.05</v>
      </c>
      <c r="H119">
        <v>39.340000000000003</v>
      </c>
      <c r="I119" s="13">
        <v>74493.34</v>
      </c>
      <c r="J119" s="13">
        <v>2112.87</v>
      </c>
      <c r="K119">
        <v>0</v>
      </c>
      <c r="L119" s="13">
        <v>75175.570000000007</v>
      </c>
      <c r="M119" s="13">
        <v>172523.16</v>
      </c>
      <c r="N119" s="13">
        <v>388445.28</v>
      </c>
    </row>
    <row r="120" spans="1:14" x14ac:dyDescent="0.2">
      <c r="A120" s="18">
        <v>27056</v>
      </c>
      <c r="B120" s="14">
        <v>6972641</v>
      </c>
      <c r="C120">
        <v>2.67</v>
      </c>
      <c r="D120">
        <v>0</v>
      </c>
      <c r="E120" s="13">
        <v>232775.97</v>
      </c>
      <c r="F120">
        <v>0</v>
      </c>
      <c r="G120" s="13">
        <v>20830.189999999999</v>
      </c>
      <c r="H120">
        <v>0</v>
      </c>
      <c r="I120" s="13">
        <v>89987.14</v>
      </c>
      <c r="J120">
        <v>0</v>
      </c>
      <c r="K120">
        <v>0</v>
      </c>
      <c r="L120" s="13">
        <v>86720.69</v>
      </c>
      <c r="M120" s="13">
        <v>197538.02</v>
      </c>
      <c r="N120" s="13">
        <v>430313.99</v>
      </c>
    </row>
    <row r="121" spans="1:14" x14ac:dyDescent="0.2">
      <c r="A121" s="18">
        <v>27057</v>
      </c>
      <c r="B121" s="14">
        <v>9064415</v>
      </c>
      <c r="C121">
        <v>2.75</v>
      </c>
      <c r="D121">
        <v>0</v>
      </c>
      <c r="E121" s="13">
        <v>302359.43</v>
      </c>
      <c r="F121">
        <v>0</v>
      </c>
      <c r="G121" s="13">
        <v>14376.66</v>
      </c>
      <c r="H121" s="13">
        <v>1373.27</v>
      </c>
      <c r="I121" s="13">
        <v>68001.3</v>
      </c>
      <c r="J121" s="13">
        <v>2760.17</v>
      </c>
      <c r="K121">
        <v>0</v>
      </c>
      <c r="L121" s="13">
        <v>63862.06</v>
      </c>
      <c r="M121" s="13">
        <v>150373.46</v>
      </c>
      <c r="N121" s="13">
        <v>452732.89</v>
      </c>
    </row>
    <row r="122" spans="1:14" x14ac:dyDescent="0.2">
      <c r="A122" s="18">
        <v>27058</v>
      </c>
      <c r="B122" s="14">
        <v>10021747</v>
      </c>
      <c r="C122">
        <v>2.7</v>
      </c>
      <c r="D122">
        <v>0</v>
      </c>
      <c r="E122" s="13">
        <v>334464.78000000003</v>
      </c>
      <c r="F122">
        <v>0</v>
      </c>
      <c r="G122" s="13">
        <v>25906.33</v>
      </c>
      <c r="H122">
        <v>0</v>
      </c>
      <c r="I122" s="13">
        <v>110779.33</v>
      </c>
      <c r="J122">
        <v>0</v>
      </c>
      <c r="K122">
        <v>0</v>
      </c>
      <c r="L122" s="13">
        <v>111168.31</v>
      </c>
      <c r="M122" s="13">
        <v>247853.96</v>
      </c>
      <c r="N122" s="13">
        <v>582318.74</v>
      </c>
    </row>
    <row r="123" spans="1:14" x14ac:dyDescent="0.2">
      <c r="A123" s="18">
        <v>27059</v>
      </c>
      <c r="B123" s="14">
        <v>13241504</v>
      </c>
      <c r="C123">
        <v>2.61</v>
      </c>
      <c r="D123">
        <v>0</v>
      </c>
      <c r="E123" s="13">
        <v>442329.4</v>
      </c>
      <c r="F123">
        <v>0</v>
      </c>
      <c r="G123" s="13">
        <v>26823.21</v>
      </c>
      <c r="H123">
        <v>0</v>
      </c>
      <c r="I123" s="13">
        <v>120343.11</v>
      </c>
      <c r="J123">
        <v>0</v>
      </c>
      <c r="K123">
        <v>0</v>
      </c>
      <c r="L123" s="13">
        <v>107795.39</v>
      </c>
      <c r="M123" s="13">
        <v>254961.7</v>
      </c>
      <c r="N123" s="13">
        <v>697291.1</v>
      </c>
    </row>
    <row r="124" spans="1:14" x14ac:dyDescent="0.2">
      <c r="A124" s="18">
        <v>27061</v>
      </c>
      <c r="B124" s="14">
        <v>102219285</v>
      </c>
      <c r="C124">
        <v>2.64</v>
      </c>
      <c r="D124">
        <v>0</v>
      </c>
      <c r="E124" s="13">
        <v>3413559.87</v>
      </c>
      <c r="F124" s="13">
        <v>1724.36</v>
      </c>
      <c r="G124" s="13">
        <v>156867.62</v>
      </c>
      <c r="H124">
        <v>20.5</v>
      </c>
      <c r="I124" s="13">
        <v>643625.14</v>
      </c>
      <c r="J124">
        <v>0</v>
      </c>
      <c r="K124">
        <v>456.4</v>
      </c>
      <c r="L124" s="13">
        <v>568280.81000000006</v>
      </c>
      <c r="M124" s="13">
        <v>1370974.82</v>
      </c>
      <c r="N124" s="13">
        <v>4784534.6900000004</v>
      </c>
    </row>
    <row r="125" spans="1:14" x14ac:dyDescent="0.2">
      <c r="A125" s="18">
        <v>28101</v>
      </c>
      <c r="B125" s="14">
        <v>44522086</v>
      </c>
      <c r="C125">
        <v>2.59</v>
      </c>
      <c r="D125">
        <v>0</v>
      </c>
      <c r="E125" s="13">
        <v>1487555.46</v>
      </c>
      <c r="F125">
        <v>0</v>
      </c>
      <c r="G125" s="13">
        <v>77973.789999999994</v>
      </c>
      <c r="H125">
        <v>0</v>
      </c>
      <c r="I125" s="13">
        <v>149785.54</v>
      </c>
      <c r="J125">
        <v>0</v>
      </c>
      <c r="K125" s="13">
        <v>13528.28</v>
      </c>
      <c r="L125" s="13">
        <v>429414.07</v>
      </c>
      <c r="M125" s="13">
        <v>670701.68000000005</v>
      </c>
      <c r="N125" s="13">
        <v>2158257.14</v>
      </c>
    </row>
    <row r="126" spans="1:14" x14ac:dyDescent="0.2">
      <c r="A126" s="18">
        <v>28102</v>
      </c>
      <c r="B126" s="14">
        <v>81063059</v>
      </c>
      <c r="C126">
        <v>2.67</v>
      </c>
      <c r="D126">
        <v>0</v>
      </c>
      <c r="E126" s="13">
        <v>2706224.56</v>
      </c>
      <c r="F126" s="13">
        <v>1910.83</v>
      </c>
      <c r="G126" s="13">
        <v>104321.73</v>
      </c>
      <c r="H126">
        <v>0</v>
      </c>
      <c r="I126" s="13">
        <v>180132.33</v>
      </c>
      <c r="J126">
        <v>0</v>
      </c>
      <c r="K126">
        <v>0</v>
      </c>
      <c r="L126" s="13">
        <v>590355.17000000004</v>
      </c>
      <c r="M126" s="13">
        <v>876720.06</v>
      </c>
      <c r="N126" s="13">
        <v>3582944.62</v>
      </c>
    </row>
    <row r="127" spans="1:14" x14ac:dyDescent="0.2">
      <c r="A127" s="18">
        <v>28103</v>
      </c>
      <c r="B127" s="14">
        <v>39844601</v>
      </c>
      <c r="C127">
        <v>2.59</v>
      </c>
      <c r="D127">
        <v>0</v>
      </c>
      <c r="E127" s="13">
        <v>1331273.07</v>
      </c>
      <c r="F127">
        <v>0</v>
      </c>
      <c r="G127" s="13">
        <v>71159.259999999995</v>
      </c>
      <c r="H127">
        <v>0</v>
      </c>
      <c r="I127" s="13">
        <v>122640.78</v>
      </c>
      <c r="J127">
        <v>0</v>
      </c>
      <c r="K127" s="13">
        <v>34368.28</v>
      </c>
      <c r="L127" s="13">
        <v>368721.45</v>
      </c>
      <c r="M127" s="13">
        <v>596889.77</v>
      </c>
      <c r="N127" s="13">
        <v>1928162.84</v>
      </c>
    </row>
    <row r="128" spans="1:14" x14ac:dyDescent="0.2">
      <c r="A128" s="18">
        <v>29001</v>
      </c>
      <c r="B128" s="14">
        <v>21234685</v>
      </c>
      <c r="C128">
        <v>5.0199999999999996</v>
      </c>
      <c r="D128">
        <v>0</v>
      </c>
      <c r="E128" s="13">
        <v>691786.54</v>
      </c>
      <c r="F128">
        <v>0</v>
      </c>
      <c r="G128" s="13">
        <v>5715.62</v>
      </c>
      <c r="H128">
        <v>0</v>
      </c>
      <c r="I128" s="13">
        <v>109978.39</v>
      </c>
      <c r="J128">
        <v>0</v>
      </c>
      <c r="K128">
        <v>0</v>
      </c>
      <c r="L128" s="13">
        <v>133372.73000000001</v>
      </c>
      <c r="M128" s="13">
        <v>249066.74</v>
      </c>
      <c r="N128" s="13">
        <v>940853.28</v>
      </c>
    </row>
    <row r="129" spans="1:14" x14ac:dyDescent="0.2">
      <c r="A129" s="18">
        <v>29002</v>
      </c>
      <c r="B129" s="14">
        <v>7142874</v>
      </c>
      <c r="C129">
        <v>4.87</v>
      </c>
      <c r="D129">
        <v>0</v>
      </c>
      <c r="E129" s="13">
        <v>233069.05</v>
      </c>
      <c r="F129">
        <v>0</v>
      </c>
      <c r="G129" s="13">
        <v>3915.95</v>
      </c>
      <c r="H129">
        <v>0</v>
      </c>
      <c r="I129" s="13">
        <v>58478.18</v>
      </c>
      <c r="J129">
        <v>0</v>
      </c>
      <c r="K129" s="13">
        <v>4044.3</v>
      </c>
      <c r="L129" s="13">
        <v>73956.490000000005</v>
      </c>
      <c r="M129" s="13">
        <v>140394.92000000001</v>
      </c>
      <c r="N129" s="13">
        <v>373463.97</v>
      </c>
    </row>
    <row r="130" spans="1:14" x14ac:dyDescent="0.2">
      <c r="A130" s="18">
        <v>29003</v>
      </c>
      <c r="B130" s="14">
        <v>7102162</v>
      </c>
      <c r="C130">
        <v>4.63</v>
      </c>
      <c r="D130">
        <v>0</v>
      </c>
      <c r="E130" s="13">
        <v>232325.28</v>
      </c>
      <c r="F130">
        <v>0</v>
      </c>
      <c r="G130" s="13">
        <v>3747.17</v>
      </c>
      <c r="H130">
        <v>0</v>
      </c>
      <c r="I130" s="13">
        <v>72126.59</v>
      </c>
      <c r="J130">
        <v>523.63</v>
      </c>
      <c r="K130">
        <v>0</v>
      </c>
      <c r="L130" s="13">
        <v>83290.98</v>
      </c>
      <c r="M130" s="13">
        <v>159688.37</v>
      </c>
      <c r="N130" s="13">
        <v>392013.65</v>
      </c>
    </row>
    <row r="131" spans="1:14" x14ac:dyDescent="0.2">
      <c r="A131" s="18">
        <v>29004</v>
      </c>
      <c r="B131" s="14">
        <v>26751970</v>
      </c>
      <c r="C131">
        <v>5.07</v>
      </c>
      <c r="D131">
        <v>0</v>
      </c>
      <c r="E131" s="13">
        <v>871070.63</v>
      </c>
      <c r="F131">
        <v>0</v>
      </c>
      <c r="G131" s="13">
        <v>8005.31</v>
      </c>
      <c r="H131">
        <v>0</v>
      </c>
      <c r="I131" s="13">
        <v>154037</v>
      </c>
      <c r="J131">
        <v>0</v>
      </c>
      <c r="K131" s="13">
        <v>23723.83</v>
      </c>
      <c r="L131" s="13">
        <v>183893.66</v>
      </c>
      <c r="M131" s="13">
        <v>369659.8</v>
      </c>
      <c r="N131" s="13">
        <v>1240730.43</v>
      </c>
    </row>
    <row r="132" spans="1:14" x14ac:dyDescent="0.2">
      <c r="A132" s="18">
        <v>30093</v>
      </c>
      <c r="B132" s="14">
        <v>88926030</v>
      </c>
      <c r="C132">
        <v>3.04</v>
      </c>
      <c r="D132">
        <v>0</v>
      </c>
      <c r="E132" s="13">
        <v>2957437.88</v>
      </c>
      <c r="F132">
        <v>0</v>
      </c>
      <c r="G132" s="13">
        <v>69628.740000000005</v>
      </c>
      <c r="H132">
        <v>0</v>
      </c>
      <c r="I132" s="13">
        <v>301486.02</v>
      </c>
      <c r="J132">
        <v>0</v>
      </c>
      <c r="K132">
        <v>0</v>
      </c>
      <c r="L132" s="13">
        <v>795181.15</v>
      </c>
      <c r="M132" s="13">
        <v>1166295.8999999999</v>
      </c>
      <c r="N132" s="13">
        <v>4123733.78</v>
      </c>
    </row>
    <row r="133" spans="1:14" x14ac:dyDescent="0.2">
      <c r="A133" s="18">
        <v>31116</v>
      </c>
      <c r="B133" s="14">
        <v>10002978</v>
      </c>
      <c r="C133">
        <v>2.2999999999999998</v>
      </c>
      <c r="D133">
        <v>0</v>
      </c>
      <c r="E133" s="13">
        <v>335210.8</v>
      </c>
      <c r="F133">
        <v>0</v>
      </c>
      <c r="G133" s="13">
        <v>20259.53</v>
      </c>
      <c r="H133">
        <v>0</v>
      </c>
      <c r="I133" s="13">
        <v>37245.65</v>
      </c>
      <c r="J133">
        <v>0</v>
      </c>
      <c r="K133">
        <v>0</v>
      </c>
      <c r="L133" s="13">
        <v>75976.19</v>
      </c>
      <c r="M133" s="13">
        <v>133481.35999999999</v>
      </c>
      <c r="N133" s="13">
        <v>468692.16</v>
      </c>
    </row>
    <row r="134" spans="1:14" x14ac:dyDescent="0.2">
      <c r="A134" s="18">
        <v>31117</v>
      </c>
      <c r="B134" s="14">
        <v>12687215</v>
      </c>
      <c r="C134">
        <v>2.11</v>
      </c>
      <c r="D134">
        <v>0</v>
      </c>
      <c r="E134" s="13">
        <v>425989.36</v>
      </c>
      <c r="F134">
        <v>0</v>
      </c>
      <c r="G134" s="13">
        <v>23716.11</v>
      </c>
      <c r="H134">
        <v>0</v>
      </c>
      <c r="I134" s="13">
        <v>36866.26</v>
      </c>
      <c r="J134" s="13">
        <v>2693.49</v>
      </c>
      <c r="K134">
        <v>0</v>
      </c>
      <c r="L134" s="13">
        <v>78211.210000000006</v>
      </c>
      <c r="M134" s="13">
        <v>141487.07</v>
      </c>
      <c r="N134" s="13">
        <v>567476.43000000005</v>
      </c>
    </row>
    <row r="135" spans="1:14" x14ac:dyDescent="0.2">
      <c r="A135" s="18">
        <v>31118</v>
      </c>
      <c r="B135" s="14">
        <v>7605709</v>
      </c>
      <c r="C135">
        <v>2.33</v>
      </c>
      <c r="D135">
        <v>0</v>
      </c>
      <c r="E135" s="13">
        <v>254797.41</v>
      </c>
      <c r="F135">
        <v>0</v>
      </c>
      <c r="G135" s="13">
        <v>15370.54</v>
      </c>
      <c r="H135">
        <v>574.91999999999996</v>
      </c>
      <c r="I135" s="13">
        <v>20731.8</v>
      </c>
      <c r="J135" s="13">
        <v>2565.6</v>
      </c>
      <c r="K135">
        <v>0</v>
      </c>
      <c r="L135" s="13">
        <v>45054.99</v>
      </c>
      <c r="M135" s="13">
        <v>84297.85</v>
      </c>
      <c r="N135" s="13">
        <v>339095.26</v>
      </c>
    </row>
    <row r="136" spans="1:14" x14ac:dyDescent="0.2">
      <c r="A136" s="18">
        <v>31121</v>
      </c>
      <c r="B136" s="14">
        <v>27080574</v>
      </c>
      <c r="C136">
        <v>2.17</v>
      </c>
      <c r="D136">
        <v>0</v>
      </c>
      <c r="E136" s="13">
        <v>908707.35</v>
      </c>
      <c r="F136" s="13">
        <v>12163.33</v>
      </c>
      <c r="G136" s="13">
        <v>76016.38</v>
      </c>
      <c r="H136">
        <v>0</v>
      </c>
      <c r="I136" s="13">
        <v>115884.29</v>
      </c>
      <c r="J136">
        <v>0</v>
      </c>
      <c r="K136">
        <v>0</v>
      </c>
      <c r="L136" s="13">
        <v>251205.55</v>
      </c>
      <c r="M136" s="13">
        <v>455269.55</v>
      </c>
      <c r="N136" s="13">
        <v>1363976.9</v>
      </c>
    </row>
    <row r="137" spans="1:14" x14ac:dyDescent="0.2">
      <c r="A137" s="18">
        <v>31122</v>
      </c>
      <c r="B137" s="14">
        <v>11296210</v>
      </c>
      <c r="C137">
        <v>2.2999999999999998</v>
      </c>
      <c r="D137">
        <v>0</v>
      </c>
      <c r="E137" s="13">
        <v>378548.42</v>
      </c>
      <c r="F137">
        <v>0</v>
      </c>
      <c r="G137" s="13">
        <v>23200.09</v>
      </c>
      <c r="H137">
        <v>4.67</v>
      </c>
      <c r="I137" s="13">
        <v>39148.949999999997</v>
      </c>
      <c r="J137">
        <v>0</v>
      </c>
      <c r="K137">
        <v>0</v>
      </c>
      <c r="L137" s="13">
        <v>76179.37</v>
      </c>
      <c r="M137" s="13">
        <v>138533.07999999999</v>
      </c>
      <c r="N137" s="13">
        <v>517081.5</v>
      </c>
    </row>
    <row r="138" spans="1:14" x14ac:dyDescent="0.2">
      <c r="A138" s="18">
        <v>32054</v>
      </c>
      <c r="B138" s="14">
        <v>7452510</v>
      </c>
      <c r="C138">
        <v>2.48</v>
      </c>
      <c r="D138">
        <v>0</v>
      </c>
      <c r="E138" s="13">
        <v>249281.69</v>
      </c>
      <c r="F138">
        <v>0</v>
      </c>
      <c r="G138" s="13">
        <v>10145.81</v>
      </c>
      <c r="H138" s="13">
        <v>1244.75</v>
      </c>
      <c r="I138" s="13">
        <v>22410.99</v>
      </c>
      <c r="J138">
        <v>0</v>
      </c>
      <c r="K138">
        <v>0</v>
      </c>
      <c r="L138" s="13">
        <v>61188.19</v>
      </c>
      <c r="M138" s="13">
        <v>94989.74</v>
      </c>
      <c r="N138" s="13">
        <v>344271.43</v>
      </c>
    </row>
    <row r="139" spans="1:14" x14ac:dyDescent="0.2">
      <c r="A139" s="18">
        <v>32055</v>
      </c>
      <c r="B139" s="14">
        <v>34130440</v>
      </c>
      <c r="C139">
        <v>2.21</v>
      </c>
      <c r="D139">
        <v>0</v>
      </c>
      <c r="E139" s="13">
        <v>1144802.19</v>
      </c>
      <c r="F139">
        <v>0</v>
      </c>
      <c r="G139" s="13">
        <v>45807.46</v>
      </c>
      <c r="H139">
        <v>0</v>
      </c>
      <c r="I139" s="13">
        <v>107195.81</v>
      </c>
      <c r="J139">
        <v>0</v>
      </c>
      <c r="K139">
        <v>0</v>
      </c>
      <c r="L139" s="13">
        <v>282525.11</v>
      </c>
      <c r="M139" s="13">
        <v>435528.38</v>
      </c>
      <c r="N139" s="13">
        <v>1580330.57</v>
      </c>
    </row>
    <row r="140" spans="1:14" x14ac:dyDescent="0.2">
      <c r="A140" s="18">
        <v>32056</v>
      </c>
      <c r="B140" s="14">
        <v>7730924</v>
      </c>
      <c r="C140">
        <v>2.31</v>
      </c>
      <c r="D140">
        <v>0</v>
      </c>
      <c r="E140" s="13">
        <v>259045.25</v>
      </c>
      <c r="F140">
        <v>0</v>
      </c>
      <c r="G140" s="13">
        <v>10091.6</v>
      </c>
      <c r="H140">
        <v>0</v>
      </c>
      <c r="I140" s="13">
        <v>22963.96</v>
      </c>
      <c r="J140" s="13">
        <v>2629.37</v>
      </c>
      <c r="K140">
        <v>0</v>
      </c>
      <c r="L140" s="13">
        <v>58818.95</v>
      </c>
      <c r="M140" s="13">
        <v>94503.88</v>
      </c>
      <c r="N140" s="13">
        <v>353549.13</v>
      </c>
    </row>
    <row r="141" spans="1:14" x14ac:dyDescent="0.2">
      <c r="A141" s="18">
        <v>32058</v>
      </c>
      <c r="B141" s="14">
        <v>10691000</v>
      </c>
      <c r="C141">
        <v>2.91</v>
      </c>
      <c r="D141">
        <v>0</v>
      </c>
      <c r="E141" s="13">
        <v>356030.29</v>
      </c>
      <c r="F141">
        <v>0</v>
      </c>
      <c r="G141" s="13">
        <v>19452.650000000001</v>
      </c>
      <c r="H141">
        <v>0</v>
      </c>
      <c r="I141" s="13">
        <v>44016.53</v>
      </c>
      <c r="J141" s="13">
        <v>1572.26</v>
      </c>
      <c r="K141">
        <v>0</v>
      </c>
      <c r="L141" s="13">
        <v>127114.46</v>
      </c>
      <c r="M141" s="13">
        <v>192155.9</v>
      </c>
      <c r="N141" s="13">
        <v>548186.18999999994</v>
      </c>
    </row>
    <row r="142" spans="1:14" x14ac:dyDescent="0.2">
      <c r="A142" s="18">
        <v>33090</v>
      </c>
      <c r="B142" s="14">
        <v>52192010</v>
      </c>
      <c r="C142">
        <v>2.69</v>
      </c>
      <c r="D142">
        <v>0</v>
      </c>
      <c r="E142" s="13">
        <v>1742029.94</v>
      </c>
      <c r="F142">
        <v>0</v>
      </c>
      <c r="G142" s="13">
        <v>42674.86</v>
      </c>
      <c r="H142">
        <v>0</v>
      </c>
      <c r="I142" s="13">
        <v>85976.81</v>
      </c>
      <c r="J142">
        <v>0</v>
      </c>
      <c r="K142" s="13">
        <v>23476.68</v>
      </c>
      <c r="L142" s="13">
        <v>437151.39</v>
      </c>
      <c r="M142" s="13">
        <v>589279.74</v>
      </c>
      <c r="N142" s="13">
        <v>2331309.6800000002</v>
      </c>
    </row>
    <row r="143" spans="1:14" x14ac:dyDescent="0.2">
      <c r="A143" s="18">
        <v>33091</v>
      </c>
      <c r="B143" s="14">
        <v>9368580</v>
      </c>
      <c r="C143">
        <v>2.75</v>
      </c>
      <c r="D143">
        <v>0</v>
      </c>
      <c r="E143" s="13">
        <v>312505.38</v>
      </c>
      <c r="F143">
        <v>0</v>
      </c>
      <c r="G143" s="13">
        <v>7737.65</v>
      </c>
      <c r="H143">
        <v>0</v>
      </c>
      <c r="I143" s="13">
        <v>15598.31</v>
      </c>
      <c r="J143">
        <v>0</v>
      </c>
      <c r="K143" s="13">
        <v>24182.05</v>
      </c>
      <c r="L143" s="13">
        <v>74988.679999999993</v>
      </c>
      <c r="M143" s="13">
        <v>122506.68</v>
      </c>
      <c r="N143" s="13">
        <v>435012.06</v>
      </c>
    </row>
    <row r="144" spans="1:14" x14ac:dyDescent="0.2">
      <c r="A144" s="18">
        <v>33092</v>
      </c>
      <c r="B144" s="14">
        <v>12171950</v>
      </c>
      <c r="C144">
        <v>2.69</v>
      </c>
      <c r="D144">
        <v>0</v>
      </c>
      <c r="E144" s="13">
        <v>406267.19</v>
      </c>
      <c r="F144">
        <v>0</v>
      </c>
      <c r="G144" s="13">
        <v>11130.52</v>
      </c>
      <c r="H144">
        <v>0</v>
      </c>
      <c r="I144" s="13">
        <v>22437.119999999999</v>
      </c>
      <c r="J144" s="13">
        <v>1114.04</v>
      </c>
      <c r="K144">
        <v>0</v>
      </c>
      <c r="L144" s="13">
        <v>107397.21</v>
      </c>
      <c r="M144" s="13">
        <v>142078.89000000001</v>
      </c>
      <c r="N144" s="13">
        <v>548346.07999999996</v>
      </c>
    </row>
    <row r="145" spans="1:14" x14ac:dyDescent="0.2">
      <c r="A145" s="18">
        <v>33093</v>
      </c>
      <c r="B145" s="14">
        <v>20047560</v>
      </c>
      <c r="C145">
        <v>2.71</v>
      </c>
      <c r="D145">
        <v>0</v>
      </c>
      <c r="E145" s="13">
        <v>668996.5</v>
      </c>
      <c r="F145">
        <v>0</v>
      </c>
      <c r="G145" s="13">
        <v>17022.580000000002</v>
      </c>
      <c r="H145">
        <v>0</v>
      </c>
      <c r="I145" s="13">
        <v>31566.43</v>
      </c>
      <c r="J145" s="13">
        <v>1552.42</v>
      </c>
      <c r="K145">
        <v>0</v>
      </c>
      <c r="L145" s="13">
        <v>156995.49</v>
      </c>
      <c r="M145" s="13">
        <v>207136.92</v>
      </c>
      <c r="N145" s="13">
        <v>876133.42</v>
      </c>
    </row>
    <row r="146" spans="1:14" x14ac:dyDescent="0.2">
      <c r="A146" s="18">
        <v>33094</v>
      </c>
      <c r="B146" s="14">
        <v>13208290</v>
      </c>
      <c r="C146">
        <v>2.7</v>
      </c>
      <c r="D146">
        <v>0</v>
      </c>
      <c r="E146" s="13">
        <v>440812.15</v>
      </c>
      <c r="F146">
        <v>0</v>
      </c>
      <c r="G146" s="13">
        <v>11309.59</v>
      </c>
      <c r="H146">
        <v>0</v>
      </c>
      <c r="I146" s="13">
        <v>22785.61</v>
      </c>
      <c r="J146">
        <v>0</v>
      </c>
      <c r="K146" s="13">
        <v>2478.7199999999998</v>
      </c>
      <c r="L146" s="13">
        <v>112172.17</v>
      </c>
      <c r="M146" s="13">
        <v>148746.09</v>
      </c>
      <c r="N146" s="13">
        <v>589558.24</v>
      </c>
    </row>
    <row r="147" spans="1:14" x14ac:dyDescent="0.2">
      <c r="A147" s="18">
        <v>34121</v>
      </c>
      <c r="B147" s="14">
        <v>6481826</v>
      </c>
      <c r="C147">
        <v>2.75</v>
      </c>
      <c r="D147">
        <v>0</v>
      </c>
      <c r="E147" s="13">
        <v>216212.65</v>
      </c>
      <c r="F147">
        <v>0</v>
      </c>
      <c r="G147" s="13">
        <v>3054.51</v>
      </c>
      <c r="H147">
        <v>0</v>
      </c>
      <c r="I147" s="13">
        <v>13814.01</v>
      </c>
      <c r="J147">
        <v>0</v>
      </c>
      <c r="K147">
        <v>0</v>
      </c>
      <c r="L147" s="13">
        <v>56681.42</v>
      </c>
      <c r="M147" s="13">
        <v>73549.94</v>
      </c>
      <c r="N147" s="13">
        <v>289762.59000000003</v>
      </c>
    </row>
    <row r="148" spans="1:14" x14ac:dyDescent="0.2">
      <c r="A148" s="18">
        <v>34122</v>
      </c>
      <c r="B148" s="14">
        <v>4255432</v>
      </c>
      <c r="C148">
        <v>2.74</v>
      </c>
      <c r="D148">
        <v>0</v>
      </c>
      <c r="E148" s="13">
        <v>141961.98000000001</v>
      </c>
      <c r="F148">
        <v>0</v>
      </c>
      <c r="G148" s="13">
        <v>2398.5</v>
      </c>
      <c r="H148">
        <v>0</v>
      </c>
      <c r="I148" s="13">
        <v>10847.24</v>
      </c>
      <c r="J148">
        <v>0</v>
      </c>
      <c r="K148" s="13">
        <v>3882.97</v>
      </c>
      <c r="L148" s="13">
        <v>48391.3</v>
      </c>
      <c r="M148" s="13">
        <v>65520.01</v>
      </c>
      <c r="N148" s="13">
        <v>207481.99</v>
      </c>
    </row>
    <row r="149" spans="1:14" x14ac:dyDescent="0.2">
      <c r="A149" s="18">
        <v>34124</v>
      </c>
      <c r="B149" s="14">
        <v>68586550</v>
      </c>
      <c r="C149">
        <v>2.71</v>
      </c>
      <c r="D149">
        <v>0</v>
      </c>
      <c r="E149" s="13">
        <v>2288765.41</v>
      </c>
      <c r="F149">
        <v>0</v>
      </c>
      <c r="G149" s="13">
        <v>30947.919999999998</v>
      </c>
      <c r="H149">
        <v>0</v>
      </c>
      <c r="I149" s="13">
        <v>137455.38</v>
      </c>
      <c r="J149">
        <v>0</v>
      </c>
      <c r="K149" s="13">
        <v>4164.2700000000004</v>
      </c>
      <c r="L149" s="13">
        <v>600904.85</v>
      </c>
      <c r="M149" s="13">
        <v>773472.42</v>
      </c>
      <c r="N149" s="13">
        <v>3062237.83</v>
      </c>
    </row>
    <row r="150" spans="1:14" x14ac:dyDescent="0.2">
      <c r="A150" s="18">
        <v>35092</v>
      </c>
      <c r="B150" s="14">
        <v>38122650</v>
      </c>
      <c r="C150">
        <v>1.99</v>
      </c>
      <c r="D150">
        <v>0</v>
      </c>
      <c r="E150" s="13">
        <v>1281585.52</v>
      </c>
      <c r="F150">
        <v>0</v>
      </c>
      <c r="G150" s="13">
        <v>27075.7</v>
      </c>
      <c r="H150">
        <v>0</v>
      </c>
      <c r="I150" s="13">
        <v>124471.13</v>
      </c>
      <c r="J150">
        <v>0</v>
      </c>
      <c r="K150">
        <v>0</v>
      </c>
      <c r="L150" s="13">
        <v>424691.88</v>
      </c>
      <c r="M150" s="13">
        <v>576238.69999999995</v>
      </c>
      <c r="N150" s="13">
        <v>1857824.22</v>
      </c>
    </row>
    <row r="151" spans="1:14" x14ac:dyDescent="0.2">
      <c r="A151" s="18">
        <v>35093</v>
      </c>
      <c r="B151" s="14">
        <v>54814223</v>
      </c>
      <c r="C151">
        <v>2</v>
      </c>
      <c r="D151">
        <v>0</v>
      </c>
      <c r="E151" s="13">
        <v>1842525.29</v>
      </c>
      <c r="F151">
        <v>0</v>
      </c>
      <c r="G151" s="13">
        <v>15953.53</v>
      </c>
      <c r="H151">
        <v>0</v>
      </c>
      <c r="I151" s="13">
        <v>73340.800000000003</v>
      </c>
      <c r="J151">
        <v>0</v>
      </c>
      <c r="K151">
        <v>0</v>
      </c>
      <c r="L151" s="13">
        <v>273783.71999999997</v>
      </c>
      <c r="M151" s="13">
        <v>363078.05</v>
      </c>
      <c r="N151" s="13">
        <v>2205603.34</v>
      </c>
    </row>
    <row r="152" spans="1:14" x14ac:dyDescent="0.2">
      <c r="A152" s="18">
        <v>35094</v>
      </c>
      <c r="B152" s="14">
        <v>18452900</v>
      </c>
      <c r="C152">
        <v>2.17</v>
      </c>
      <c r="D152">
        <v>0</v>
      </c>
      <c r="E152" s="13">
        <v>619199.79</v>
      </c>
      <c r="F152">
        <v>0</v>
      </c>
      <c r="G152" s="13">
        <v>13839.82</v>
      </c>
      <c r="H152">
        <v>0</v>
      </c>
      <c r="I152" s="13">
        <v>63623.72</v>
      </c>
      <c r="J152">
        <v>0</v>
      </c>
      <c r="K152">
        <v>0</v>
      </c>
      <c r="L152" s="13">
        <v>222759.17</v>
      </c>
      <c r="M152" s="13">
        <v>300222.71000000002</v>
      </c>
      <c r="N152" s="13">
        <v>919422.5</v>
      </c>
    </row>
    <row r="153" spans="1:14" x14ac:dyDescent="0.2">
      <c r="A153" s="18">
        <v>35097</v>
      </c>
      <c r="B153" s="14">
        <v>10651160</v>
      </c>
      <c r="C153">
        <v>2.09</v>
      </c>
      <c r="D153">
        <v>0</v>
      </c>
      <c r="E153" s="13">
        <v>357699.29</v>
      </c>
      <c r="F153">
        <v>0</v>
      </c>
      <c r="G153" s="13">
        <v>9612.3799999999992</v>
      </c>
      <c r="H153" s="13">
        <v>4233.01</v>
      </c>
      <c r="I153" s="13">
        <v>44189.56</v>
      </c>
      <c r="J153" s="13">
        <v>6421.66</v>
      </c>
      <c r="K153">
        <v>0</v>
      </c>
      <c r="L153" s="13">
        <v>154447.46</v>
      </c>
      <c r="M153" s="13">
        <v>218904.07</v>
      </c>
      <c r="N153" s="13">
        <v>576603.36</v>
      </c>
    </row>
    <row r="154" spans="1:14" x14ac:dyDescent="0.2">
      <c r="A154" s="18">
        <v>35098</v>
      </c>
      <c r="B154" s="14">
        <v>38234500</v>
      </c>
      <c r="C154">
        <v>2.0099999999999998</v>
      </c>
      <c r="D154">
        <v>0</v>
      </c>
      <c r="E154" s="13">
        <v>1285083.3400000001</v>
      </c>
      <c r="F154">
        <v>0</v>
      </c>
      <c r="G154" s="13">
        <v>20951.22</v>
      </c>
      <c r="H154" s="13">
        <v>2495.79</v>
      </c>
      <c r="I154" s="13">
        <v>96315.9</v>
      </c>
      <c r="J154" s="13">
        <v>11003.89</v>
      </c>
      <c r="K154">
        <v>0</v>
      </c>
      <c r="L154" s="13">
        <v>351495.04</v>
      </c>
      <c r="M154" s="13">
        <v>482261.84</v>
      </c>
      <c r="N154" s="13">
        <v>1767345.18</v>
      </c>
    </row>
    <row r="155" spans="1:14" x14ac:dyDescent="0.2">
      <c r="A155" s="18">
        <v>35099</v>
      </c>
      <c r="B155" s="14">
        <v>13433910</v>
      </c>
      <c r="C155">
        <v>2.12</v>
      </c>
      <c r="D155">
        <v>0</v>
      </c>
      <c r="E155" s="13">
        <v>451014.51</v>
      </c>
      <c r="F155">
        <v>0</v>
      </c>
      <c r="G155" s="13">
        <v>9184.6</v>
      </c>
      <c r="H155" s="13">
        <v>3177.04</v>
      </c>
      <c r="I155" s="13">
        <v>42223.01</v>
      </c>
      <c r="J155" s="13">
        <v>4803.43</v>
      </c>
      <c r="K155">
        <v>0</v>
      </c>
      <c r="L155" s="13">
        <v>148750.12</v>
      </c>
      <c r="M155" s="13">
        <v>208138.2</v>
      </c>
      <c r="N155" s="13">
        <v>659152.71</v>
      </c>
    </row>
    <row r="156" spans="1:14" x14ac:dyDescent="0.2">
      <c r="A156" s="18">
        <v>35102</v>
      </c>
      <c r="B156" s="14">
        <v>81786015</v>
      </c>
      <c r="C156">
        <v>1.99</v>
      </c>
      <c r="D156">
        <v>0</v>
      </c>
      <c r="E156" s="13">
        <v>2749435.63</v>
      </c>
      <c r="F156" s="13">
        <v>60574</v>
      </c>
      <c r="G156" s="13">
        <v>58731.53</v>
      </c>
      <c r="H156" s="13">
        <v>14192.46</v>
      </c>
      <c r="I156" s="13">
        <v>249015.4</v>
      </c>
      <c r="J156" s="13">
        <v>91842.77</v>
      </c>
      <c r="K156">
        <v>0</v>
      </c>
      <c r="L156" s="13">
        <v>852500.61</v>
      </c>
      <c r="M156" s="13">
        <v>1326856.77</v>
      </c>
      <c r="N156" s="13">
        <v>4076292.4</v>
      </c>
    </row>
    <row r="157" spans="1:14" x14ac:dyDescent="0.2">
      <c r="A157" s="18">
        <v>36123</v>
      </c>
      <c r="B157" s="14">
        <v>17307347</v>
      </c>
      <c r="C157">
        <v>1.56</v>
      </c>
      <c r="D157">
        <v>0</v>
      </c>
      <c r="E157" s="13">
        <v>584381.18999999994</v>
      </c>
      <c r="F157">
        <v>0</v>
      </c>
      <c r="G157" s="13">
        <v>20079.71</v>
      </c>
      <c r="H157">
        <v>0</v>
      </c>
      <c r="I157" s="13">
        <v>63841.48</v>
      </c>
      <c r="J157" s="13">
        <v>9370.1200000000008</v>
      </c>
      <c r="K157">
        <v>0</v>
      </c>
      <c r="L157" s="13">
        <v>107555.64</v>
      </c>
      <c r="M157" s="13">
        <v>200846.94</v>
      </c>
      <c r="N157" s="13">
        <v>785228.13</v>
      </c>
    </row>
    <row r="158" spans="1:14" x14ac:dyDescent="0.2">
      <c r="A158" s="18">
        <v>36126</v>
      </c>
      <c r="B158" s="14">
        <v>237289356</v>
      </c>
      <c r="C158">
        <v>1.57</v>
      </c>
      <c r="D158">
        <v>0</v>
      </c>
      <c r="E158" s="13">
        <v>8011242.2199999997</v>
      </c>
      <c r="F158">
        <v>0</v>
      </c>
      <c r="G158" s="13">
        <v>267041.40999999997</v>
      </c>
      <c r="H158">
        <v>4.5199999999999996</v>
      </c>
      <c r="I158" s="13">
        <v>855484.64</v>
      </c>
      <c r="J158">
        <v>0</v>
      </c>
      <c r="K158">
        <v>0</v>
      </c>
      <c r="L158" s="13">
        <v>1512834.04</v>
      </c>
      <c r="M158" s="13">
        <v>2635364.61</v>
      </c>
      <c r="N158" s="13">
        <v>10646606.83</v>
      </c>
    </row>
    <row r="159" spans="1:14" x14ac:dyDescent="0.2">
      <c r="A159" s="18">
        <v>36131</v>
      </c>
      <c r="B159" s="14">
        <v>205717434</v>
      </c>
      <c r="C159">
        <v>1.57</v>
      </c>
      <c r="D159">
        <v>0</v>
      </c>
      <c r="E159" s="13">
        <v>6945327.0899999999</v>
      </c>
      <c r="F159">
        <v>0</v>
      </c>
      <c r="G159" s="13">
        <v>217690.72</v>
      </c>
      <c r="H159">
        <v>9.75</v>
      </c>
      <c r="I159" s="13">
        <v>691932.71</v>
      </c>
      <c r="J159">
        <v>0</v>
      </c>
      <c r="K159">
        <v>0</v>
      </c>
      <c r="L159" s="13">
        <v>1130507.46</v>
      </c>
      <c r="M159" s="13">
        <v>2040140.64</v>
      </c>
      <c r="N159" s="13">
        <v>8985467.7300000004</v>
      </c>
    </row>
    <row r="160" spans="1:14" x14ac:dyDescent="0.2">
      <c r="A160" s="18">
        <v>36133</v>
      </c>
      <c r="B160" s="14">
        <v>26971096</v>
      </c>
      <c r="C160">
        <v>1.52</v>
      </c>
      <c r="D160">
        <v>0</v>
      </c>
      <c r="E160" s="13">
        <v>911046.94</v>
      </c>
      <c r="F160">
        <v>0</v>
      </c>
      <c r="G160" s="13">
        <v>46351.53</v>
      </c>
      <c r="H160" s="13">
        <v>2060.52</v>
      </c>
      <c r="I160" s="13">
        <v>147351.26</v>
      </c>
      <c r="J160">
        <v>836.7</v>
      </c>
      <c r="K160">
        <v>0</v>
      </c>
      <c r="L160" s="13">
        <v>258938.86</v>
      </c>
      <c r="M160" s="13">
        <v>455538.87</v>
      </c>
      <c r="N160" s="13">
        <v>1366585.81</v>
      </c>
    </row>
    <row r="161" spans="1:14" x14ac:dyDescent="0.2">
      <c r="A161" s="18">
        <v>36134</v>
      </c>
      <c r="B161" s="14">
        <v>16688725</v>
      </c>
      <c r="C161">
        <v>2.11</v>
      </c>
      <c r="D161">
        <v>0</v>
      </c>
      <c r="E161" s="13">
        <v>560345.14</v>
      </c>
      <c r="F161">
        <v>0</v>
      </c>
      <c r="G161" s="13">
        <v>24821.78</v>
      </c>
      <c r="H161">
        <v>0</v>
      </c>
      <c r="I161" s="13">
        <v>78876.160000000003</v>
      </c>
      <c r="J161">
        <v>0</v>
      </c>
      <c r="K161">
        <v>0</v>
      </c>
      <c r="L161" s="13">
        <v>141028.78</v>
      </c>
      <c r="M161" s="13">
        <v>244726.72</v>
      </c>
      <c r="N161" s="13">
        <v>805071.86</v>
      </c>
    </row>
    <row r="162" spans="1:14" x14ac:dyDescent="0.2">
      <c r="A162" s="18">
        <v>36135</v>
      </c>
      <c r="B162" s="14">
        <v>8486828</v>
      </c>
      <c r="C162">
        <v>1.64</v>
      </c>
      <c r="D162">
        <v>0</v>
      </c>
      <c r="E162" s="13">
        <v>286324.19</v>
      </c>
      <c r="F162">
        <v>0</v>
      </c>
      <c r="G162" s="13">
        <v>9448.6</v>
      </c>
      <c r="H162">
        <v>0</v>
      </c>
      <c r="I162" s="13">
        <v>29559.89</v>
      </c>
      <c r="J162" s="13">
        <v>1130.52</v>
      </c>
      <c r="K162">
        <v>0</v>
      </c>
      <c r="L162" s="13">
        <v>47976.81</v>
      </c>
      <c r="M162" s="13">
        <v>88115.82</v>
      </c>
      <c r="N162" s="13">
        <v>374440.01</v>
      </c>
    </row>
    <row r="163" spans="1:14" x14ac:dyDescent="0.2">
      <c r="A163" s="18">
        <v>36136</v>
      </c>
      <c r="B163" s="14">
        <v>109206999</v>
      </c>
      <c r="C163">
        <v>1.56</v>
      </c>
      <c r="D163">
        <v>0</v>
      </c>
      <c r="E163" s="13">
        <v>3687365.58</v>
      </c>
      <c r="F163" s="13">
        <v>8185.28</v>
      </c>
      <c r="G163" s="13">
        <v>160193.10999999999</v>
      </c>
      <c r="H163" s="13">
        <v>1018.23</v>
      </c>
      <c r="I163" s="13">
        <v>509186.25</v>
      </c>
      <c r="J163" s="13">
        <v>30403.94</v>
      </c>
      <c r="K163">
        <v>0</v>
      </c>
      <c r="L163" s="13">
        <v>883299.91</v>
      </c>
      <c r="M163" s="13">
        <v>1592286.72</v>
      </c>
      <c r="N163" s="13">
        <v>5279652.3</v>
      </c>
    </row>
    <row r="164" spans="1:14" x14ac:dyDescent="0.2">
      <c r="A164" s="18">
        <v>36137</v>
      </c>
      <c r="B164" s="14">
        <v>115534376</v>
      </c>
      <c r="C164">
        <v>1.74</v>
      </c>
      <c r="D164">
        <v>0</v>
      </c>
      <c r="E164" s="13">
        <v>3893875.87</v>
      </c>
      <c r="F164">
        <v>0</v>
      </c>
      <c r="G164" s="13">
        <v>137068.65</v>
      </c>
      <c r="H164">
        <v>0</v>
      </c>
      <c r="I164" s="13">
        <v>426327.29</v>
      </c>
      <c r="J164">
        <v>0</v>
      </c>
      <c r="K164">
        <v>0</v>
      </c>
      <c r="L164" s="13">
        <v>745725.46</v>
      </c>
      <c r="M164" s="13">
        <v>1309121.3999999999</v>
      </c>
      <c r="N164" s="13">
        <v>5202997.2699999996</v>
      </c>
    </row>
    <row r="165" spans="1:14" x14ac:dyDescent="0.2">
      <c r="A165" s="18">
        <v>36138</v>
      </c>
      <c r="B165" s="14">
        <v>31575491</v>
      </c>
      <c r="C165">
        <v>1.59</v>
      </c>
      <c r="D165">
        <v>0</v>
      </c>
      <c r="E165" s="13">
        <v>1065819.02</v>
      </c>
      <c r="F165">
        <v>0</v>
      </c>
      <c r="G165" s="13">
        <v>29045.18</v>
      </c>
      <c r="H165">
        <v>0</v>
      </c>
      <c r="I165" s="13">
        <v>92386.57</v>
      </c>
      <c r="J165">
        <v>0</v>
      </c>
      <c r="K165">
        <v>0</v>
      </c>
      <c r="L165" s="13">
        <v>170458.5</v>
      </c>
      <c r="M165" s="13">
        <v>291890.24</v>
      </c>
      <c r="N165" s="13">
        <v>1357709.26</v>
      </c>
    </row>
    <row r="166" spans="1:14" x14ac:dyDescent="0.2">
      <c r="A166" s="18">
        <v>36139</v>
      </c>
      <c r="B166" s="14">
        <v>526146513</v>
      </c>
      <c r="C166">
        <v>1.6</v>
      </c>
      <c r="D166">
        <v>0</v>
      </c>
      <c r="E166" s="13">
        <v>17758076.190000001</v>
      </c>
      <c r="F166">
        <v>0</v>
      </c>
      <c r="G166" s="13">
        <v>291782.93</v>
      </c>
      <c r="H166">
        <v>0</v>
      </c>
      <c r="I166" s="13">
        <v>853668.47</v>
      </c>
      <c r="J166">
        <v>0</v>
      </c>
      <c r="K166">
        <v>0</v>
      </c>
      <c r="L166" s="13">
        <v>1520351.13</v>
      </c>
      <c r="M166" s="13">
        <v>2665802.5299999998</v>
      </c>
      <c r="N166" s="13">
        <v>20423878.719999999</v>
      </c>
    </row>
    <row r="167" spans="1:14" x14ac:dyDescent="0.2">
      <c r="A167" s="18">
        <v>37037</v>
      </c>
      <c r="B167" s="14">
        <v>115828444</v>
      </c>
      <c r="C167">
        <v>3.38</v>
      </c>
      <c r="D167">
        <v>0</v>
      </c>
      <c r="E167" s="13">
        <v>3838631.08</v>
      </c>
      <c r="F167">
        <v>0</v>
      </c>
      <c r="G167" s="13">
        <v>107046.21</v>
      </c>
      <c r="H167">
        <v>0</v>
      </c>
      <c r="I167" s="13">
        <v>474658.16</v>
      </c>
      <c r="J167">
        <v>0</v>
      </c>
      <c r="K167">
        <v>0</v>
      </c>
      <c r="L167" s="13">
        <v>783384.46</v>
      </c>
      <c r="M167" s="13">
        <v>1365088.83</v>
      </c>
      <c r="N167" s="13">
        <v>5203719.91</v>
      </c>
    </row>
    <row r="168" spans="1:14" x14ac:dyDescent="0.2">
      <c r="A168" s="18">
        <v>37039</v>
      </c>
      <c r="B168" s="14">
        <v>83701094</v>
      </c>
      <c r="C168">
        <v>2.4700000000000002</v>
      </c>
      <c r="D168">
        <v>0</v>
      </c>
      <c r="E168" s="13">
        <v>2800035.12</v>
      </c>
      <c r="F168" s="13">
        <v>11067.56</v>
      </c>
      <c r="G168" s="13">
        <v>58612.79</v>
      </c>
      <c r="H168">
        <v>217.04</v>
      </c>
      <c r="I168" s="13">
        <v>321642.63</v>
      </c>
      <c r="J168" s="13">
        <v>26271.4</v>
      </c>
      <c r="K168">
        <v>456.76</v>
      </c>
      <c r="L168" s="13">
        <v>477045.31</v>
      </c>
      <c r="M168" s="13">
        <v>895313.48</v>
      </c>
      <c r="N168" s="13">
        <v>3695348.6</v>
      </c>
    </row>
    <row r="169" spans="1:14" x14ac:dyDescent="0.2">
      <c r="A169" s="18">
        <v>38044</v>
      </c>
      <c r="B169" s="14">
        <v>19589189</v>
      </c>
      <c r="C169">
        <v>2.41</v>
      </c>
      <c r="D169">
        <v>0</v>
      </c>
      <c r="E169" s="13">
        <v>655716.17000000004</v>
      </c>
      <c r="F169">
        <v>0</v>
      </c>
      <c r="G169" s="13">
        <v>19958.13</v>
      </c>
      <c r="H169">
        <v>0</v>
      </c>
      <c r="I169" s="13">
        <v>58079.25</v>
      </c>
      <c r="J169">
        <v>0</v>
      </c>
      <c r="K169">
        <v>0</v>
      </c>
      <c r="L169" s="13">
        <v>141276.82999999999</v>
      </c>
      <c r="M169" s="13">
        <v>219314.21</v>
      </c>
      <c r="N169" s="13">
        <v>875030.38</v>
      </c>
    </row>
    <row r="170" spans="1:14" x14ac:dyDescent="0.2">
      <c r="A170" s="18">
        <v>38045</v>
      </c>
      <c r="B170" s="14">
        <v>17557847</v>
      </c>
      <c r="C170">
        <v>2.17</v>
      </c>
      <c r="D170">
        <v>0</v>
      </c>
      <c r="E170" s="13">
        <v>589165.67000000004</v>
      </c>
      <c r="F170">
        <v>0</v>
      </c>
      <c r="G170" s="13">
        <v>16906.09</v>
      </c>
      <c r="H170">
        <v>204.29</v>
      </c>
      <c r="I170" s="13">
        <v>52381.3</v>
      </c>
      <c r="J170">
        <v>0</v>
      </c>
      <c r="K170">
        <v>0</v>
      </c>
      <c r="L170" s="13">
        <v>140671.29999999999</v>
      </c>
      <c r="M170" s="13">
        <v>210162.98</v>
      </c>
      <c r="N170" s="13">
        <v>799328.65</v>
      </c>
    </row>
    <row r="171" spans="1:14" x14ac:dyDescent="0.2">
      <c r="A171" s="18">
        <v>38046</v>
      </c>
      <c r="B171" s="14">
        <v>28112489</v>
      </c>
      <c r="C171">
        <v>2.16</v>
      </c>
      <c r="D171">
        <v>0</v>
      </c>
      <c r="E171" s="13">
        <v>943430.39</v>
      </c>
      <c r="F171">
        <v>0</v>
      </c>
      <c r="G171" s="13">
        <v>23345.57</v>
      </c>
      <c r="H171">
        <v>0</v>
      </c>
      <c r="I171" s="13">
        <v>74221.53</v>
      </c>
      <c r="J171">
        <v>0</v>
      </c>
      <c r="K171">
        <v>0</v>
      </c>
      <c r="L171" s="13">
        <v>213510.11</v>
      </c>
      <c r="M171" s="13">
        <v>311077.2</v>
      </c>
      <c r="N171" s="13">
        <v>1254507.5900000001</v>
      </c>
    </row>
    <row r="172" spans="1:14" x14ac:dyDescent="0.2">
      <c r="A172" s="18">
        <v>39133</v>
      </c>
      <c r="B172" s="14">
        <v>218134560</v>
      </c>
      <c r="C172">
        <v>1.69</v>
      </c>
      <c r="D172">
        <v>0</v>
      </c>
      <c r="E172" s="13">
        <v>7355569.3499999996</v>
      </c>
      <c r="F172">
        <v>0</v>
      </c>
      <c r="G172" s="13">
        <v>110200.16</v>
      </c>
      <c r="H172">
        <v>850.83</v>
      </c>
      <c r="I172" s="13">
        <v>193423.21</v>
      </c>
      <c r="J172">
        <v>0</v>
      </c>
      <c r="K172">
        <v>0</v>
      </c>
      <c r="L172" s="13">
        <v>1397885.39</v>
      </c>
      <c r="M172" s="13">
        <v>1702359.59</v>
      </c>
      <c r="N172" s="13">
        <v>9057928.9399999995</v>
      </c>
    </row>
    <row r="173" spans="1:14" x14ac:dyDescent="0.2">
      <c r="A173" s="18">
        <v>39134</v>
      </c>
      <c r="B173" s="14">
        <v>182514663</v>
      </c>
      <c r="C173">
        <v>1.67</v>
      </c>
      <c r="D173">
        <v>0</v>
      </c>
      <c r="E173" s="13">
        <v>6155706.7199999997</v>
      </c>
      <c r="F173">
        <v>0</v>
      </c>
      <c r="G173" s="13">
        <v>103858.97</v>
      </c>
      <c r="H173">
        <v>0</v>
      </c>
      <c r="I173" s="13">
        <v>184025.85</v>
      </c>
      <c r="J173">
        <v>0</v>
      </c>
      <c r="K173">
        <v>0</v>
      </c>
      <c r="L173" s="13">
        <v>1309181.8999999999</v>
      </c>
      <c r="M173" s="13">
        <v>1597066.72</v>
      </c>
      <c r="N173" s="13">
        <v>7752773.4400000004</v>
      </c>
    </row>
    <row r="174" spans="1:14" x14ac:dyDescent="0.2">
      <c r="A174" s="18">
        <v>39135</v>
      </c>
      <c r="B174" s="14">
        <v>41318110</v>
      </c>
      <c r="C174">
        <v>2.0699999999999998</v>
      </c>
      <c r="D174">
        <v>0</v>
      </c>
      <c r="E174" s="13">
        <v>1387874.9</v>
      </c>
      <c r="F174">
        <v>0</v>
      </c>
      <c r="G174" s="13">
        <v>27954.880000000001</v>
      </c>
      <c r="H174">
        <v>0</v>
      </c>
      <c r="I174" s="13">
        <v>61880.61</v>
      </c>
      <c r="J174">
        <v>0</v>
      </c>
      <c r="K174">
        <v>0</v>
      </c>
      <c r="L174" s="13">
        <v>350532.2</v>
      </c>
      <c r="M174" s="13">
        <v>440367.68</v>
      </c>
      <c r="N174" s="13">
        <v>1828242.58</v>
      </c>
    </row>
    <row r="175" spans="1:14" x14ac:dyDescent="0.2">
      <c r="A175" s="18">
        <v>39136</v>
      </c>
      <c r="B175" s="14">
        <v>14769100</v>
      </c>
      <c r="C175">
        <v>1.7</v>
      </c>
      <c r="D175">
        <v>0</v>
      </c>
      <c r="E175" s="13">
        <v>497968.27</v>
      </c>
      <c r="F175">
        <v>0</v>
      </c>
      <c r="G175" s="13">
        <v>10199.89</v>
      </c>
      <c r="H175">
        <v>0</v>
      </c>
      <c r="I175" s="13">
        <v>19014.59</v>
      </c>
      <c r="J175">
        <v>0</v>
      </c>
      <c r="K175">
        <v>0</v>
      </c>
      <c r="L175" s="13">
        <v>126155.55</v>
      </c>
      <c r="M175" s="13">
        <v>155370.03</v>
      </c>
      <c r="N175" s="13">
        <v>653338.30000000005</v>
      </c>
    </row>
    <row r="176" spans="1:14" x14ac:dyDescent="0.2">
      <c r="A176" s="18">
        <v>39137</v>
      </c>
      <c r="B176" s="14">
        <v>111174612</v>
      </c>
      <c r="C176">
        <v>1.87</v>
      </c>
      <c r="D176">
        <v>0</v>
      </c>
      <c r="E176" s="13">
        <v>3741980.68</v>
      </c>
      <c r="F176">
        <v>0</v>
      </c>
      <c r="G176" s="13">
        <v>34898.42</v>
      </c>
      <c r="H176">
        <v>0</v>
      </c>
      <c r="I176" s="13">
        <v>65763.87</v>
      </c>
      <c r="J176" s="13">
        <v>19869.89</v>
      </c>
      <c r="K176">
        <v>0</v>
      </c>
      <c r="L176" s="13">
        <v>457713.89</v>
      </c>
      <c r="M176" s="13">
        <v>578246.06000000006</v>
      </c>
      <c r="N176" s="13">
        <v>4320226.74</v>
      </c>
    </row>
    <row r="177" spans="1:14" x14ac:dyDescent="0.2">
      <c r="A177" s="18">
        <v>39139</v>
      </c>
      <c r="B177" s="14">
        <v>139179621</v>
      </c>
      <c r="C177">
        <v>1.94</v>
      </c>
      <c r="D177">
        <v>0</v>
      </c>
      <c r="E177" s="13">
        <v>4681248.0999999996</v>
      </c>
      <c r="F177">
        <v>0</v>
      </c>
      <c r="G177" s="13">
        <v>50122.45</v>
      </c>
      <c r="H177">
        <v>0</v>
      </c>
      <c r="I177" s="13">
        <v>129145.64</v>
      </c>
      <c r="J177">
        <v>0</v>
      </c>
      <c r="K177">
        <v>0</v>
      </c>
      <c r="L177" s="13">
        <v>746647.44</v>
      </c>
      <c r="M177" s="13">
        <v>925915.52</v>
      </c>
      <c r="N177" s="13">
        <v>5607163.6200000001</v>
      </c>
    </row>
    <row r="178" spans="1:14" x14ac:dyDescent="0.2">
      <c r="A178" s="18">
        <v>39141</v>
      </c>
      <c r="B178" s="14">
        <v>2437273090</v>
      </c>
      <c r="C178">
        <v>1.73</v>
      </c>
      <c r="D178">
        <v>0</v>
      </c>
      <c r="E178" s="13">
        <v>82152213.510000005</v>
      </c>
      <c r="F178" s="13">
        <v>184937.06</v>
      </c>
      <c r="G178" s="13">
        <v>770430.5</v>
      </c>
      <c r="H178" s="13">
        <v>42294.28</v>
      </c>
      <c r="I178" s="13">
        <v>1332243.58</v>
      </c>
      <c r="J178" s="13">
        <v>4976473.37</v>
      </c>
      <c r="K178">
        <v>0</v>
      </c>
      <c r="L178" s="13">
        <v>9358282.6300000008</v>
      </c>
      <c r="M178" s="13">
        <v>16664661.42</v>
      </c>
      <c r="N178" s="13">
        <v>98816874.930000007</v>
      </c>
    </row>
    <row r="179" spans="1:14" x14ac:dyDescent="0.2">
      <c r="A179" s="18">
        <v>39142</v>
      </c>
      <c r="B179" s="14">
        <v>45621031</v>
      </c>
      <c r="C179">
        <v>2.04</v>
      </c>
      <c r="D179">
        <v>0</v>
      </c>
      <c r="E179" s="13">
        <v>1532879.42</v>
      </c>
      <c r="F179">
        <v>0</v>
      </c>
      <c r="G179" s="13">
        <v>33984.050000000003</v>
      </c>
      <c r="H179">
        <v>0</v>
      </c>
      <c r="I179" s="13">
        <v>77025.77</v>
      </c>
      <c r="J179">
        <v>0</v>
      </c>
      <c r="K179">
        <v>0</v>
      </c>
      <c r="L179" s="13">
        <v>441629.36</v>
      </c>
      <c r="M179" s="13">
        <v>552639.18000000005</v>
      </c>
      <c r="N179" s="13">
        <v>2085518.6</v>
      </c>
    </row>
    <row r="180" spans="1:14" x14ac:dyDescent="0.2">
      <c r="A180" s="18">
        <v>40100</v>
      </c>
      <c r="B180" s="14">
        <v>10453299</v>
      </c>
      <c r="C180">
        <v>1.89</v>
      </c>
      <c r="D180">
        <v>0</v>
      </c>
      <c r="E180" s="13">
        <v>351771.6</v>
      </c>
      <c r="F180">
        <v>0</v>
      </c>
      <c r="G180" s="13">
        <v>10767.97</v>
      </c>
      <c r="H180">
        <v>0</v>
      </c>
      <c r="I180" s="13">
        <v>51728.42</v>
      </c>
      <c r="J180">
        <v>0</v>
      </c>
      <c r="K180">
        <v>0</v>
      </c>
      <c r="L180" s="13">
        <v>76187.45</v>
      </c>
      <c r="M180" s="13">
        <v>138683.84</v>
      </c>
      <c r="N180" s="13">
        <v>490455.44</v>
      </c>
    </row>
    <row r="181" spans="1:14" x14ac:dyDescent="0.2">
      <c r="A181" s="18">
        <v>40101</v>
      </c>
      <c r="B181" s="14">
        <v>3446300</v>
      </c>
      <c r="C181">
        <v>2.4300000000000002</v>
      </c>
      <c r="D181">
        <v>0</v>
      </c>
      <c r="E181" s="13">
        <v>115335.63</v>
      </c>
      <c r="F181">
        <v>0</v>
      </c>
      <c r="G181" s="13">
        <v>4194.96</v>
      </c>
      <c r="H181">
        <v>10.56</v>
      </c>
      <c r="I181" s="13">
        <v>26917.89</v>
      </c>
      <c r="J181">
        <v>921.56</v>
      </c>
      <c r="K181">
        <v>0</v>
      </c>
      <c r="L181" s="13">
        <v>31713.61</v>
      </c>
      <c r="M181" s="13">
        <v>63758.58</v>
      </c>
      <c r="N181" s="13">
        <v>179094.21</v>
      </c>
    </row>
    <row r="182" spans="1:14" x14ac:dyDescent="0.2">
      <c r="A182" s="18">
        <v>40103</v>
      </c>
      <c r="B182" s="14">
        <v>5553160</v>
      </c>
      <c r="C182">
        <v>2.2200000000000002</v>
      </c>
      <c r="D182">
        <v>0</v>
      </c>
      <c r="E182" s="13">
        <v>186244.88</v>
      </c>
      <c r="F182">
        <v>0</v>
      </c>
      <c r="G182" s="13">
        <v>3756.69</v>
      </c>
      <c r="H182">
        <v>0</v>
      </c>
      <c r="I182" s="13">
        <v>23695.47</v>
      </c>
      <c r="J182">
        <v>0</v>
      </c>
      <c r="K182">
        <v>0</v>
      </c>
      <c r="L182" s="13">
        <v>33940.58</v>
      </c>
      <c r="M182" s="13">
        <v>61392.74</v>
      </c>
      <c r="N182" s="13">
        <v>247637.62</v>
      </c>
    </row>
    <row r="183" spans="1:14" x14ac:dyDescent="0.2">
      <c r="A183" s="18">
        <v>40104</v>
      </c>
      <c r="B183" s="14">
        <v>3812660</v>
      </c>
      <c r="C183">
        <v>2.39</v>
      </c>
      <c r="D183">
        <v>0</v>
      </c>
      <c r="E183" s="13">
        <v>127648.73</v>
      </c>
      <c r="F183">
        <v>0</v>
      </c>
      <c r="G183" s="13">
        <v>3305.89</v>
      </c>
      <c r="H183">
        <v>0</v>
      </c>
      <c r="I183" s="13">
        <v>20852.009999999998</v>
      </c>
      <c r="J183" s="13">
        <v>1951.24</v>
      </c>
      <c r="K183">
        <v>0</v>
      </c>
      <c r="L183" s="13">
        <v>26694.89</v>
      </c>
      <c r="M183" s="13">
        <v>52804.02</v>
      </c>
      <c r="N183" s="13">
        <v>180452.75</v>
      </c>
    </row>
    <row r="184" spans="1:14" x14ac:dyDescent="0.2">
      <c r="A184" s="18">
        <v>40107</v>
      </c>
      <c r="B184" s="14">
        <v>62356505</v>
      </c>
      <c r="C184">
        <v>2.14</v>
      </c>
      <c r="D184">
        <v>0</v>
      </c>
      <c r="E184" s="13">
        <v>2093057.2</v>
      </c>
      <c r="F184">
        <v>0</v>
      </c>
      <c r="G184" s="13">
        <v>56926.36</v>
      </c>
      <c r="H184">
        <v>0</v>
      </c>
      <c r="I184" s="13">
        <v>359065.39</v>
      </c>
      <c r="J184">
        <v>0</v>
      </c>
      <c r="K184">
        <v>0</v>
      </c>
      <c r="L184" s="13">
        <v>448416.15</v>
      </c>
      <c r="M184" s="13">
        <v>864407.9</v>
      </c>
      <c r="N184" s="13">
        <v>2957465.1</v>
      </c>
    </row>
    <row r="185" spans="1:14" x14ac:dyDescent="0.2">
      <c r="A185" s="18">
        <v>41001</v>
      </c>
      <c r="B185" s="14">
        <v>4675150</v>
      </c>
      <c r="C185">
        <v>3.01</v>
      </c>
      <c r="D185">
        <v>0</v>
      </c>
      <c r="E185" s="13">
        <v>155530.88</v>
      </c>
      <c r="F185">
        <v>0</v>
      </c>
      <c r="G185" s="13">
        <v>26470.81</v>
      </c>
      <c r="H185">
        <v>0</v>
      </c>
      <c r="I185" s="13">
        <v>25176.41</v>
      </c>
      <c r="J185">
        <v>0</v>
      </c>
      <c r="K185">
        <v>0</v>
      </c>
      <c r="L185" s="13">
        <v>40617.32</v>
      </c>
      <c r="M185" s="13">
        <v>92264.54</v>
      </c>
      <c r="N185" s="13">
        <v>247795.42</v>
      </c>
    </row>
    <row r="186" spans="1:14" x14ac:dyDescent="0.2">
      <c r="A186" s="18">
        <v>41002</v>
      </c>
      <c r="B186" s="14">
        <v>48132131</v>
      </c>
      <c r="C186">
        <v>2.41</v>
      </c>
      <c r="D186">
        <v>0</v>
      </c>
      <c r="E186" s="13">
        <v>1611144.63</v>
      </c>
      <c r="F186" s="13">
        <v>8970.1200000000008</v>
      </c>
      <c r="G186" s="13">
        <v>223633.15</v>
      </c>
      <c r="H186">
        <v>0</v>
      </c>
      <c r="I186" s="13">
        <v>191798.55</v>
      </c>
      <c r="J186" s="13">
        <v>55470.78</v>
      </c>
      <c r="K186">
        <v>0</v>
      </c>
      <c r="L186" s="13">
        <v>318196.78000000003</v>
      </c>
      <c r="M186" s="13">
        <v>798069.38</v>
      </c>
      <c r="N186" s="13">
        <v>2409214.0099999998</v>
      </c>
    </row>
    <row r="187" spans="1:14" x14ac:dyDescent="0.2">
      <c r="A187" s="18">
        <v>41003</v>
      </c>
      <c r="B187" s="14">
        <v>13195560</v>
      </c>
      <c r="C187">
        <v>2.4500000000000002</v>
      </c>
      <c r="D187">
        <v>0</v>
      </c>
      <c r="E187" s="13">
        <v>441518.82</v>
      </c>
      <c r="F187">
        <v>0</v>
      </c>
      <c r="G187" s="13">
        <v>66245.460000000006</v>
      </c>
      <c r="H187">
        <v>0</v>
      </c>
      <c r="I187" s="13">
        <v>56912.09</v>
      </c>
      <c r="J187" s="13">
        <v>5940.49</v>
      </c>
      <c r="K187">
        <v>0</v>
      </c>
      <c r="L187" s="13">
        <v>96567.21</v>
      </c>
      <c r="M187" s="13">
        <v>225665.25</v>
      </c>
      <c r="N187" s="13">
        <v>667184.06999999995</v>
      </c>
    </row>
    <row r="188" spans="1:14" x14ac:dyDescent="0.2">
      <c r="A188" s="18">
        <v>41004</v>
      </c>
      <c r="B188" s="14">
        <v>7928377</v>
      </c>
      <c r="C188">
        <v>2.62</v>
      </c>
      <c r="D188">
        <v>0</v>
      </c>
      <c r="E188" s="13">
        <v>264818.42</v>
      </c>
      <c r="F188">
        <v>0</v>
      </c>
      <c r="G188" s="13">
        <v>28686.639999999999</v>
      </c>
      <c r="H188">
        <v>927.17</v>
      </c>
      <c r="I188" s="13">
        <v>27715.15</v>
      </c>
      <c r="J188" s="13">
        <v>6572.2</v>
      </c>
      <c r="K188">
        <v>0</v>
      </c>
      <c r="L188" s="13">
        <v>50675.15</v>
      </c>
      <c r="M188" s="13">
        <v>114576.3</v>
      </c>
      <c r="N188" s="13">
        <v>379394.72</v>
      </c>
    </row>
    <row r="189" spans="1:14" x14ac:dyDescent="0.2">
      <c r="A189" s="18">
        <v>41005</v>
      </c>
      <c r="B189" s="14">
        <v>6482530</v>
      </c>
      <c r="C189">
        <v>2.82</v>
      </c>
      <c r="D189">
        <v>0</v>
      </c>
      <c r="E189" s="13">
        <v>216080.49</v>
      </c>
      <c r="F189">
        <v>0</v>
      </c>
      <c r="G189" s="13">
        <v>27220.37</v>
      </c>
      <c r="H189">
        <v>0</v>
      </c>
      <c r="I189" s="13">
        <v>23306.23</v>
      </c>
      <c r="J189" s="13">
        <v>7647.45</v>
      </c>
      <c r="K189">
        <v>0</v>
      </c>
      <c r="L189" s="13">
        <v>40365.379999999997</v>
      </c>
      <c r="M189" s="13">
        <v>98539.43</v>
      </c>
      <c r="N189" s="13">
        <v>314619.92</v>
      </c>
    </row>
    <row r="190" spans="1:14" x14ac:dyDescent="0.2">
      <c r="A190" s="18">
        <v>42111</v>
      </c>
      <c r="B190" s="14">
        <v>36574234</v>
      </c>
      <c r="C190">
        <v>2.83</v>
      </c>
      <c r="D190">
        <v>0</v>
      </c>
      <c r="E190" s="13">
        <v>1218993.98</v>
      </c>
      <c r="F190" s="13">
        <v>1641.4</v>
      </c>
      <c r="G190" s="13">
        <v>46537.79</v>
      </c>
      <c r="H190">
        <v>392.93</v>
      </c>
      <c r="I190" s="13">
        <v>122559.92</v>
      </c>
      <c r="J190" s="13">
        <v>7299.26</v>
      </c>
      <c r="K190">
        <v>0</v>
      </c>
      <c r="L190" s="13">
        <v>272256.03000000003</v>
      </c>
      <c r="M190" s="13">
        <v>450687.33</v>
      </c>
      <c r="N190" s="13">
        <v>1669681.31</v>
      </c>
    </row>
    <row r="191" spans="1:14" x14ac:dyDescent="0.2">
      <c r="A191" s="18">
        <v>42113</v>
      </c>
      <c r="B191" s="14">
        <v>7216845</v>
      </c>
      <c r="C191">
        <v>2.75</v>
      </c>
      <c r="D191">
        <v>0</v>
      </c>
      <c r="E191" s="13">
        <v>240730.49</v>
      </c>
      <c r="F191">
        <v>0</v>
      </c>
      <c r="G191" s="13">
        <v>5931.31</v>
      </c>
      <c r="H191">
        <v>0</v>
      </c>
      <c r="I191" s="13">
        <v>15716.06</v>
      </c>
      <c r="J191">
        <v>223.8</v>
      </c>
      <c r="K191">
        <v>0</v>
      </c>
      <c r="L191" s="13">
        <v>35041.82</v>
      </c>
      <c r="M191" s="13">
        <v>56912.99</v>
      </c>
      <c r="N191" s="13">
        <v>297643.48</v>
      </c>
    </row>
    <row r="192" spans="1:14" x14ac:dyDescent="0.2">
      <c r="A192" s="18">
        <v>42117</v>
      </c>
      <c r="B192" s="14">
        <v>7594504</v>
      </c>
      <c r="C192">
        <v>2.62</v>
      </c>
      <c r="D192">
        <v>0</v>
      </c>
      <c r="E192" s="13">
        <v>253666.61</v>
      </c>
      <c r="F192">
        <v>0</v>
      </c>
      <c r="G192" s="13">
        <v>13976.32</v>
      </c>
      <c r="H192">
        <v>42.65</v>
      </c>
      <c r="I192" s="13">
        <v>35172.14</v>
      </c>
      <c r="J192">
        <v>441.86</v>
      </c>
      <c r="K192">
        <v>0</v>
      </c>
      <c r="L192" s="13">
        <v>79011.839999999997</v>
      </c>
      <c r="M192" s="13">
        <v>128644.8</v>
      </c>
      <c r="N192" s="13">
        <v>382311.41</v>
      </c>
    </row>
    <row r="193" spans="1:14" x14ac:dyDescent="0.2">
      <c r="A193" s="18">
        <v>42118</v>
      </c>
      <c r="B193" s="14">
        <v>11805834</v>
      </c>
      <c r="C193">
        <v>2.87</v>
      </c>
      <c r="D193">
        <v>0</v>
      </c>
      <c r="E193" s="13">
        <v>393318.33</v>
      </c>
      <c r="F193">
        <v>0</v>
      </c>
      <c r="G193" s="13">
        <v>9177.1200000000008</v>
      </c>
      <c r="H193">
        <v>0</v>
      </c>
      <c r="I193" s="13">
        <v>24028.49</v>
      </c>
      <c r="J193" s="13">
        <v>4310.6000000000004</v>
      </c>
      <c r="K193">
        <v>0</v>
      </c>
      <c r="L193" s="13">
        <v>52613.56</v>
      </c>
      <c r="M193" s="13">
        <v>90129.77</v>
      </c>
      <c r="N193" s="13">
        <v>483448.1</v>
      </c>
    </row>
    <row r="194" spans="1:14" x14ac:dyDescent="0.2">
      <c r="A194" s="18">
        <v>42119</v>
      </c>
      <c r="B194" s="14">
        <v>13039561</v>
      </c>
      <c r="C194">
        <v>3.68</v>
      </c>
      <c r="D194">
        <v>0</v>
      </c>
      <c r="E194" s="13">
        <v>430797.89</v>
      </c>
      <c r="F194">
        <v>0</v>
      </c>
      <c r="G194" s="13">
        <v>4722.62</v>
      </c>
      <c r="H194">
        <v>315.05</v>
      </c>
      <c r="I194" s="13">
        <v>12362.78</v>
      </c>
      <c r="J194">
        <v>288.52999999999997</v>
      </c>
      <c r="K194">
        <v>0</v>
      </c>
      <c r="L194" s="13">
        <v>28450.41</v>
      </c>
      <c r="M194" s="13">
        <v>46139.39</v>
      </c>
      <c r="N194" s="13">
        <v>476937.28</v>
      </c>
    </row>
    <row r="195" spans="1:14" x14ac:dyDescent="0.2">
      <c r="A195" s="18">
        <v>42121</v>
      </c>
      <c r="B195" s="14">
        <v>8186512</v>
      </c>
      <c r="C195">
        <v>2.94</v>
      </c>
      <c r="D195">
        <v>0</v>
      </c>
      <c r="E195" s="13">
        <v>272541.92</v>
      </c>
      <c r="F195" s="13">
        <v>19871.28</v>
      </c>
      <c r="G195" s="13">
        <v>7333.33</v>
      </c>
      <c r="H195">
        <v>405.72</v>
      </c>
      <c r="I195" s="13">
        <v>19323.79</v>
      </c>
      <c r="J195" s="13">
        <v>1722.97</v>
      </c>
      <c r="K195">
        <v>0</v>
      </c>
      <c r="L195" s="13">
        <v>46477.23</v>
      </c>
      <c r="M195" s="13">
        <v>95134.32</v>
      </c>
      <c r="N195" s="13">
        <v>367676.24</v>
      </c>
    </row>
    <row r="196" spans="1:14" x14ac:dyDescent="0.2">
      <c r="A196" s="18">
        <v>42124</v>
      </c>
      <c r="B196" s="14">
        <v>132276992</v>
      </c>
      <c r="C196">
        <v>3.01</v>
      </c>
      <c r="D196">
        <v>0</v>
      </c>
      <c r="E196" s="13">
        <v>4400534.09</v>
      </c>
      <c r="F196">
        <v>0</v>
      </c>
      <c r="G196" s="13">
        <v>122304.89</v>
      </c>
      <c r="H196">
        <v>0</v>
      </c>
      <c r="I196" s="13">
        <v>315737.83</v>
      </c>
      <c r="J196">
        <v>0</v>
      </c>
      <c r="K196">
        <v>0</v>
      </c>
      <c r="L196" s="13">
        <v>717014.75</v>
      </c>
      <c r="M196" s="13">
        <v>1155057.47</v>
      </c>
      <c r="N196" s="13">
        <v>5555591.5599999996</v>
      </c>
    </row>
    <row r="197" spans="1:14" x14ac:dyDescent="0.2">
      <c r="A197" s="18">
        <v>43001</v>
      </c>
      <c r="B197" s="14">
        <v>29289776</v>
      </c>
      <c r="C197">
        <v>2.94</v>
      </c>
      <c r="D197">
        <v>0</v>
      </c>
      <c r="E197" s="13">
        <v>975102.92</v>
      </c>
      <c r="F197">
        <v>0</v>
      </c>
      <c r="G197" s="13">
        <v>19395.939999999999</v>
      </c>
      <c r="H197">
        <v>0</v>
      </c>
      <c r="I197" s="13">
        <v>124027.98</v>
      </c>
      <c r="J197">
        <v>0</v>
      </c>
      <c r="K197">
        <v>0</v>
      </c>
      <c r="L197" s="13">
        <v>333618.83</v>
      </c>
      <c r="M197" s="13">
        <v>477042.74</v>
      </c>
      <c r="N197" s="13">
        <v>1452145.66</v>
      </c>
    </row>
    <row r="198" spans="1:14" x14ac:dyDescent="0.2">
      <c r="A198" s="18">
        <v>43002</v>
      </c>
      <c r="B198" s="14">
        <v>22434474</v>
      </c>
      <c r="C198">
        <v>2.52</v>
      </c>
      <c r="D198">
        <v>0</v>
      </c>
      <c r="E198" s="13">
        <v>750111</v>
      </c>
      <c r="F198">
        <v>0</v>
      </c>
      <c r="G198" s="13">
        <v>3758.36</v>
      </c>
      <c r="H198">
        <v>0</v>
      </c>
      <c r="I198" s="13">
        <v>48463.44</v>
      </c>
      <c r="J198">
        <v>0</v>
      </c>
      <c r="K198" s="13">
        <v>6029.81</v>
      </c>
      <c r="L198" s="13">
        <v>125818.22</v>
      </c>
      <c r="M198" s="13">
        <v>184069.83</v>
      </c>
      <c r="N198" s="13">
        <v>934180.83</v>
      </c>
    </row>
    <row r="199" spans="1:14" x14ac:dyDescent="0.2">
      <c r="A199" s="18">
        <v>43003</v>
      </c>
      <c r="B199" s="14">
        <v>16566568</v>
      </c>
      <c r="C199">
        <v>2.5</v>
      </c>
      <c r="D199">
        <v>0</v>
      </c>
      <c r="E199" s="13">
        <v>554027.44999999995</v>
      </c>
      <c r="F199">
        <v>0</v>
      </c>
      <c r="G199" s="13">
        <v>29494.01</v>
      </c>
      <c r="H199">
        <v>0</v>
      </c>
      <c r="I199" s="13">
        <v>66678.36</v>
      </c>
      <c r="J199">
        <v>0</v>
      </c>
      <c r="K199">
        <v>0</v>
      </c>
      <c r="L199" s="13">
        <v>174193.33</v>
      </c>
      <c r="M199" s="13">
        <v>270365.7</v>
      </c>
      <c r="N199" s="13">
        <v>824393.15</v>
      </c>
    </row>
    <row r="200" spans="1:14" x14ac:dyDescent="0.2">
      <c r="A200" s="18">
        <v>43004</v>
      </c>
      <c r="B200" s="14">
        <v>27082467</v>
      </c>
      <c r="C200">
        <v>2.57</v>
      </c>
      <c r="D200">
        <v>0</v>
      </c>
      <c r="E200" s="13">
        <v>905055.15</v>
      </c>
      <c r="F200">
        <v>0</v>
      </c>
      <c r="G200" s="13">
        <v>3392.42</v>
      </c>
      <c r="H200">
        <v>0</v>
      </c>
      <c r="I200" s="13">
        <v>49398.43</v>
      </c>
      <c r="J200">
        <v>0</v>
      </c>
      <c r="K200" s="13">
        <v>7812.19</v>
      </c>
      <c r="L200" s="13">
        <v>136741.5</v>
      </c>
      <c r="M200" s="13">
        <v>197344.54</v>
      </c>
      <c r="N200" s="13">
        <v>1102399.69</v>
      </c>
    </row>
    <row r="201" spans="1:14" x14ac:dyDescent="0.2">
      <c r="A201" s="18">
        <v>44078</v>
      </c>
      <c r="B201" s="14">
        <v>12370830</v>
      </c>
      <c r="C201">
        <v>2.61</v>
      </c>
      <c r="D201">
        <v>0</v>
      </c>
      <c r="E201" s="13">
        <v>413244.73</v>
      </c>
      <c r="F201">
        <v>337.14</v>
      </c>
      <c r="G201" s="13">
        <v>28015.09</v>
      </c>
      <c r="H201" s="13">
        <v>32778.239999999998</v>
      </c>
      <c r="I201" s="13">
        <v>156200.76999999999</v>
      </c>
      <c r="J201" s="13">
        <v>10539.71</v>
      </c>
      <c r="K201">
        <v>0</v>
      </c>
      <c r="L201" s="13">
        <v>48948.1</v>
      </c>
      <c r="M201" s="13">
        <v>276819.03999999998</v>
      </c>
      <c r="N201" s="13">
        <v>690063.77</v>
      </c>
    </row>
    <row r="202" spans="1:14" x14ac:dyDescent="0.2">
      <c r="A202" s="18">
        <v>44083</v>
      </c>
      <c r="B202" s="14">
        <v>20865665</v>
      </c>
      <c r="C202">
        <v>2.62</v>
      </c>
      <c r="D202">
        <v>0</v>
      </c>
      <c r="E202" s="13">
        <v>696941.17</v>
      </c>
      <c r="F202">
        <v>0</v>
      </c>
      <c r="G202" s="13">
        <v>53048.98</v>
      </c>
      <c r="H202">
        <v>0</v>
      </c>
      <c r="I202" s="13">
        <v>150748.79</v>
      </c>
      <c r="J202">
        <v>0</v>
      </c>
      <c r="K202">
        <v>0</v>
      </c>
      <c r="L202" s="13">
        <v>118470.9</v>
      </c>
      <c r="M202" s="13">
        <v>322268.65999999997</v>
      </c>
      <c r="N202" s="13">
        <v>1019209.83</v>
      </c>
    </row>
    <row r="203" spans="1:14" x14ac:dyDescent="0.2">
      <c r="A203" s="18">
        <v>44084</v>
      </c>
      <c r="B203" s="14">
        <v>22430420</v>
      </c>
      <c r="C203">
        <v>2.64</v>
      </c>
      <c r="D203">
        <v>0</v>
      </c>
      <c r="E203" s="13">
        <v>749052.21</v>
      </c>
      <c r="F203">
        <v>0</v>
      </c>
      <c r="G203" s="13">
        <v>72091.73</v>
      </c>
      <c r="H203">
        <v>0</v>
      </c>
      <c r="I203" s="13">
        <v>187081.75</v>
      </c>
      <c r="J203">
        <v>0</v>
      </c>
      <c r="K203">
        <v>0</v>
      </c>
      <c r="L203" s="13">
        <v>139440.06</v>
      </c>
      <c r="M203" s="13">
        <v>398613.54</v>
      </c>
      <c r="N203" s="13">
        <v>1147665.75</v>
      </c>
    </row>
    <row r="204" spans="1:14" x14ac:dyDescent="0.2">
      <c r="A204" s="18">
        <v>45076</v>
      </c>
      <c r="B204" s="14">
        <v>19399275</v>
      </c>
      <c r="C204">
        <v>2.72</v>
      </c>
      <c r="D204">
        <v>0</v>
      </c>
      <c r="E204" s="13">
        <v>647296.38</v>
      </c>
      <c r="F204">
        <v>0</v>
      </c>
      <c r="G204" s="13">
        <v>17126.48</v>
      </c>
      <c r="H204">
        <v>0</v>
      </c>
      <c r="I204" s="13">
        <v>148741.73000000001</v>
      </c>
      <c r="J204">
        <v>0</v>
      </c>
      <c r="K204">
        <v>0</v>
      </c>
      <c r="L204" s="13">
        <v>181540.44</v>
      </c>
      <c r="M204" s="13">
        <v>347408.65</v>
      </c>
      <c r="N204" s="13">
        <v>994705.03</v>
      </c>
    </row>
    <row r="205" spans="1:14" x14ac:dyDescent="0.2">
      <c r="A205" s="18">
        <v>45077</v>
      </c>
      <c r="B205" s="14">
        <v>37797721</v>
      </c>
      <c r="C205">
        <v>2.87</v>
      </c>
      <c r="D205">
        <v>0</v>
      </c>
      <c r="E205" s="13">
        <v>1259253.3799999999</v>
      </c>
      <c r="F205">
        <v>0</v>
      </c>
      <c r="G205" s="13">
        <v>27463.77</v>
      </c>
      <c r="H205">
        <v>0</v>
      </c>
      <c r="I205" s="13">
        <v>244968.21</v>
      </c>
      <c r="J205">
        <v>0</v>
      </c>
      <c r="K205">
        <v>0</v>
      </c>
      <c r="L205" s="13">
        <v>298219.42</v>
      </c>
      <c r="M205" s="13">
        <v>570651.4</v>
      </c>
      <c r="N205" s="13">
        <v>1829904.78</v>
      </c>
    </row>
    <row r="206" spans="1:14" x14ac:dyDescent="0.2">
      <c r="A206" s="18">
        <v>45078</v>
      </c>
      <c r="B206" s="14">
        <v>18615277</v>
      </c>
      <c r="C206">
        <v>3.1</v>
      </c>
      <c r="D206">
        <v>0</v>
      </c>
      <c r="E206" s="13">
        <v>618710.38</v>
      </c>
      <c r="F206" s="13">
        <v>31861.99</v>
      </c>
      <c r="G206" s="13">
        <v>11568.64</v>
      </c>
      <c r="H206">
        <v>0</v>
      </c>
      <c r="I206" s="13">
        <v>100635.19</v>
      </c>
      <c r="J206">
        <v>0</v>
      </c>
      <c r="K206">
        <v>0</v>
      </c>
      <c r="L206" s="13">
        <v>116877.98</v>
      </c>
      <c r="M206" s="13">
        <v>260943.8</v>
      </c>
      <c r="N206" s="13">
        <v>879654.18</v>
      </c>
    </row>
    <row r="207" spans="1:14" x14ac:dyDescent="0.2">
      <c r="A207" s="18">
        <v>46128</v>
      </c>
      <c r="B207" s="14">
        <v>17137380</v>
      </c>
      <c r="C207">
        <v>2.81</v>
      </c>
      <c r="D207">
        <v>0</v>
      </c>
      <c r="E207" s="13">
        <v>571294.61</v>
      </c>
      <c r="F207">
        <v>0</v>
      </c>
      <c r="G207" s="13">
        <v>16915.21</v>
      </c>
      <c r="H207">
        <v>0</v>
      </c>
      <c r="I207" s="13">
        <v>26165.11</v>
      </c>
      <c r="J207" s="13">
        <v>5947.6</v>
      </c>
      <c r="K207">
        <v>0</v>
      </c>
      <c r="L207" s="13">
        <v>141284.89000000001</v>
      </c>
      <c r="M207" s="13">
        <v>190312.8</v>
      </c>
      <c r="N207" s="13">
        <v>761607.41</v>
      </c>
    </row>
    <row r="208" spans="1:14" x14ac:dyDescent="0.2">
      <c r="A208" s="18">
        <v>46130</v>
      </c>
      <c r="B208" s="14">
        <v>51099240</v>
      </c>
      <c r="C208">
        <v>3.03</v>
      </c>
      <c r="D208">
        <v>0</v>
      </c>
      <c r="E208" s="13">
        <v>1699597</v>
      </c>
      <c r="F208">
        <v>0</v>
      </c>
      <c r="G208" s="13">
        <v>108966.89</v>
      </c>
      <c r="H208">
        <v>0</v>
      </c>
      <c r="I208" s="13">
        <v>102059.34</v>
      </c>
      <c r="J208">
        <v>0</v>
      </c>
      <c r="K208" s="13">
        <v>21396.03</v>
      </c>
      <c r="L208" s="13">
        <v>542166.93999999994</v>
      </c>
      <c r="M208" s="13">
        <v>774589.2</v>
      </c>
      <c r="N208" s="13">
        <v>2474186.2000000002</v>
      </c>
    </row>
    <row r="209" spans="1:14" x14ac:dyDescent="0.2">
      <c r="A209" s="18">
        <v>46131</v>
      </c>
      <c r="B209" s="14">
        <v>44036052</v>
      </c>
      <c r="C209">
        <v>2.75</v>
      </c>
      <c r="D209">
        <v>0</v>
      </c>
      <c r="E209" s="13">
        <v>1468899.58</v>
      </c>
      <c r="F209">
        <v>0</v>
      </c>
      <c r="G209" s="13">
        <v>58472.49</v>
      </c>
      <c r="H209">
        <v>0</v>
      </c>
      <c r="I209" s="13">
        <v>94450.73</v>
      </c>
      <c r="J209">
        <v>0</v>
      </c>
      <c r="K209" s="13">
        <v>97527.64</v>
      </c>
      <c r="L209" s="13">
        <v>491845.69</v>
      </c>
      <c r="M209" s="13">
        <v>742296.54</v>
      </c>
      <c r="N209" s="13">
        <v>2211196.12</v>
      </c>
    </row>
    <row r="210" spans="1:14" x14ac:dyDescent="0.2">
      <c r="A210" s="18">
        <v>46132</v>
      </c>
      <c r="B210" s="14">
        <v>26205310</v>
      </c>
      <c r="C210">
        <v>2.72</v>
      </c>
      <c r="D210">
        <v>0</v>
      </c>
      <c r="E210" s="13">
        <v>874393.63</v>
      </c>
      <c r="F210">
        <v>0</v>
      </c>
      <c r="G210" s="13">
        <v>27711.1</v>
      </c>
      <c r="H210">
        <v>0</v>
      </c>
      <c r="I210" s="13">
        <v>42730.21</v>
      </c>
      <c r="J210">
        <v>0</v>
      </c>
      <c r="K210" s="13">
        <v>23397.86</v>
      </c>
      <c r="L210" s="13">
        <v>227916.15</v>
      </c>
      <c r="M210" s="13">
        <v>321755.32</v>
      </c>
      <c r="N210" s="13">
        <v>1196148.95</v>
      </c>
    </row>
    <row r="211" spans="1:14" x14ac:dyDescent="0.2">
      <c r="A211" s="18">
        <v>46134</v>
      </c>
      <c r="B211" s="14">
        <v>114420130</v>
      </c>
      <c r="C211">
        <v>2.63</v>
      </c>
      <c r="D211">
        <v>0</v>
      </c>
      <c r="E211" s="13">
        <v>3821393.2</v>
      </c>
      <c r="F211">
        <v>0</v>
      </c>
      <c r="G211" s="13">
        <v>95073.46</v>
      </c>
      <c r="H211">
        <v>0</v>
      </c>
      <c r="I211" s="13">
        <v>148095.88</v>
      </c>
      <c r="J211">
        <v>0</v>
      </c>
      <c r="K211">
        <v>0</v>
      </c>
      <c r="L211" s="13">
        <v>818778.86</v>
      </c>
      <c r="M211" s="13">
        <v>1061948.2</v>
      </c>
      <c r="N211" s="13">
        <v>4883341.4000000004</v>
      </c>
    </row>
    <row r="212" spans="1:14" x14ac:dyDescent="0.2">
      <c r="A212" s="18">
        <v>46135</v>
      </c>
      <c r="B212" s="14">
        <v>16125780</v>
      </c>
      <c r="C212">
        <v>2.82</v>
      </c>
      <c r="D212">
        <v>0</v>
      </c>
      <c r="E212" s="13">
        <v>537516.43000000005</v>
      </c>
      <c r="F212">
        <v>0</v>
      </c>
      <c r="G212" s="13">
        <v>19751</v>
      </c>
      <c r="H212">
        <v>0</v>
      </c>
      <c r="I212" s="13">
        <v>30285.19</v>
      </c>
      <c r="J212" s="13">
        <v>5010.5200000000004</v>
      </c>
      <c r="K212">
        <v>0</v>
      </c>
      <c r="L212" s="13">
        <v>162091.34</v>
      </c>
      <c r="M212" s="13">
        <v>217138.05</v>
      </c>
      <c r="N212" s="13">
        <v>754654.48</v>
      </c>
    </row>
    <row r="213" spans="1:14" x14ac:dyDescent="0.2">
      <c r="A213" s="18">
        <v>46137</v>
      </c>
      <c r="B213" s="14">
        <v>11952330</v>
      </c>
      <c r="C213">
        <v>2.74</v>
      </c>
      <c r="D213">
        <v>0</v>
      </c>
      <c r="E213" s="13">
        <v>398731.88</v>
      </c>
      <c r="F213">
        <v>0</v>
      </c>
      <c r="G213" s="13">
        <v>17512.22</v>
      </c>
      <c r="H213">
        <v>0</v>
      </c>
      <c r="I213" s="13">
        <v>26761.69</v>
      </c>
      <c r="J213">
        <v>0</v>
      </c>
      <c r="K213">
        <v>0</v>
      </c>
      <c r="L213" s="13">
        <v>148758.21</v>
      </c>
      <c r="M213" s="13">
        <v>193032.12</v>
      </c>
      <c r="N213" s="13">
        <v>591764</v>
      </c>
    </row>
    <row r="214" spans="1:14" x14ac:dyDescent="0.2">
      <c r="A214" s="18">
        <v>46140</v>
      </c>
      <c r="B214" s="14">
        <v>29308500</v>
      </c>
      <c r="C214">
        <v>2.69</v>
      </c>
      <c r="D214">
        <v>0</v>
      </c>
      <c r="E214" s="13">
        <v>978239.48</v>
      </c>
      <c r="F214">
        <v>0</v>
      </c>
      <c r="G214" s="13">
        <v>37611.47</v>
      </c>
      <c r="H214">
        <v>0</v>
      </c>
      <c r="I214" s="13">
        <v>57706.02</v>
      </c>
      <c r="J214" s="13">
        <v>4059.61</v>
      </c>
      <c r="K214" s="13">
        <v>9072.31</v>
      </c>
      <c r="L214" s="13">
        <v>304436.83</v>
      </c>
      <c r="M214" s="13">
        <v>412886.24</v>
      </c>
      <c r="N214" s="13">
        <v>1391125.72</v>
      </c>
    </row>
    <row r="215" spans="1:14" x14ac:dyDescent="0.2">
      <c r="A215" s="18">
        <v>47060</v>
      </c>
      <c r="B215" s="14">
        <v>36222665</v>
      </c>
      <c r="C215">
        <v>0.78</v>
      </c>
      <c r="D215">
        <v>0</v>
      </c>
      <c r="E215" s="13">
        <v>1232746.3999999999</v>
      </c>
      <c r="F215">
        <v>0</v>
      </c>
      <c r="G215" s="13">
        <v>30142.03</v>
      </c>
      <c r="H215">
        <v>0</v>
      </c>
      <c r="I215" s="13">
        <v>162887.07999999999</v>
      </c>
      <c r="J215">
        <v>0</v>
      </c>
      <c r="K215">
        <v>554.6</v>
      </c>
      <c r="L215" s="13">
        <v>174924.64</v>
      </c>
      <c r="M215" s="13">
        <v>368508.35</v>
      </c>
      <c r="N215" s="13">
        <v>1601254.75</v>
      </c>
    </row>
    <row r="216" spans="1:14" x14ac:dyDescent="0.2">
      <c r="A216" s="18">
        <v>47062</v>
      </c>
      <c r="B216" s="14">
        <v>35010814</v>
      </c>
      <c r="C216">
        <v>1.79</v>
      </c>
      <c r="D216">
        <v>0</v>
      </c>
      <c r="E216" s="13">
        <v>1179375.33</v>
      </c>
      <c r="F216">
        <v>0</v>
      </c>
      <c r="G216" s="13">
        <v>76734.62</v>
      </c>
      <c r="H216">
        <v>0</v>
      </c>
      <c r="I216" s="13">
        <v>418039.24</v>
      </c>
      <c r="J216">
        <v>0</v>
      </c>
      <c r="K216" s="13">
        <v>29835.55</v>
      </c>
      <c r="L216" s="13">
        <v>473184.3</v>
      </c>
      <c r="M216" s="13">
        <v>997793.7</v>
      </c>
      <c r="N216" s="13">
        <v>2177169.0299999998</v>
      </c>
    </row>
    <row r="217" spans="1:14" x14ac:dyDescent="0.2">
      <c r="A217" s="18">
        <v>47064</v>
      </c>
      <c r="B217" s="14">
        <v>6931580</v>
      </c>
      <c r="C217">
        <v>1.55</v>
      </c>
      <c r="D217">
        <v>0</v>
      </c>
      <c r="E217" s="13">
        <v>234068.02</v>
      </c>
      <c r="F217">
        <v>0</v>
      </c>
      <c r="G217" s="13">
        <v>11820.56</v>
      </c>
      <c r="H217">
        <v>0</v>
      </c>
      <c r="I217" s="13">
        <v>66501.960000000006</v>
      </c>
      <c r="J217">
        <v>106.94</v>
      </c>
      <c r="K217" s="13">
        <v>55250.21</v>
      </c>
      <c r="L217" s="13">
        <v>66064.62</v>
      </c>
      <c r="M217" s="13">
        <v>199744.29</v>
      </c>
      <c r="N217" s="13">
        <v>433812.31</v>
      </c>
    </row>
    <row r="218" spans="1:14" x14ac:dyDescent="0.2">
      <c r="A218" s="18">
        <v>47065</v>
      </c>
      <c r="B218" s="14">
        <v>52675959</v>
      </c>
      <c r="C218">
        <v>0.9</v>
      </c>
      <c r="D218">
        <v>0</v>
      </c>
      <c r="E218" s="13">
        <v>1790524.33</v>
      </c>
      <c r="F218" s="13">
        <v>1176.3900000000001</v>
      </c>
      <c r="G218" s="13">
        <v>34032.720000000001</v>
      </c>
      <c r="H218">
        <v>0</v>
      </c>
      <c r="I218" s="13">
        <v>124962.46</v>
      </c>
      <c r="J218" s="13">
        <v>29872.51</v>
      </c>
      <c r="K218" s="13">
        <v>145893.92000000001</v>
      </c>
      <c r="L218" s="13">
        <v>194199.22</v>
      </c>
      <c r="M218" s="13">
        <v>530137.22</v>
      </c>
      <c r="N218" s="13">
        <v>2320661.5499999998</v>
      </c>
    </row>
    <row r="219" spans="1:14" x14ac:dyDescent="0.2">
      <c r="A219" s="18">
        <v>48066</v>
      </c>
      <c r="B219" s="14">
        <v>230997603</v>
      </c>
      <c r="C219">
        <v>1.44</v>
      </c>
      <c r="D219">
        <v>0</v>
      </c>
      <c r="E219" s="13">
        <v>7809123.4500000002</v>
      </c>
      <c r="F219">
        <v>0</v>
      </c>
      <c r="G219" s="13">
        <v>46188.42</v>
      </c>
      <c r="H219">
        <v>0</v>
      </c>
      <c r="I219" s="13">
        <v>454058.54</v>
      </c>
      <c r="J219">
        <v>0</v>
      </c>
      <c r="K219">
        <v>0</v>
      </c>
      <c r="L219" s="13">
        <v>1955544.23</v>
      </c>
      <c r="M219" s="13">
        <v>2455791.19</v>
      </c>
      <c r="N219" s="13">
        <v>10264914.640000001</v>
      </c>
    </row>
    <row r="220" spans="1:14" x14ac:dyDescent="0.2">
      <c r="A220" s="18">
        <v>48068</v>
      </c>
      <c r="B220" s="14">
        <v>1046552892</v>
      </c>
      <c r="C220">
        <v>1.69</v>
      </c>
      <c r="D220">
        <v>0</v>
      </c>
      <c r="E220" s="13">
        <v>35290108.880000003</v>
      </c>
      <c r="F220">
        <v>0</v>
      </c>
      <c r="G220" s="13">
        <v>122949.64</v>
      </c>
      <c r="H220">
        <v>0</v>
      </c>
      <c r="I220" s="13">
        <v>1206174.1000000001</v>
      </c>
      <c r="J220">
        <v>0</v>
      </c>
      <c r="K220">
        <v>0</v>
      </c>
      <c r="L220" s="13">
        <v>5212296.58</v>
      </c>
      <c r="M220" s="13">
        <v>6541420.3200000003</v>
      </c>
      <c r="N220" s="13">
        <v>41831529.200000003</v>
      </c>
    </row>
    <row r="221" spans="1:14" x14ac:dyDescent="0.2">
      <c r="A221" s="18">
        <v>48069</v>
      </c>
      <c r="B221" s="14">
        <v>163279709</v>
      </c>
      <c r="C221">
        <v>1.54</v>
      </c>
      <c r="D221">
        <v>0</v>
      </c>
      <c r="E221" s="13">
        <v>5514246.4100000001</v>
      </c>
      <c r="F221">
        <v>0</v>
      </c>
      <c r="G221" s="13">
        <v>19712.73</v>
      </c>
      <c r="H221">
        <v>0</v>
      </c>
      <c r="I221" s="13">
        <v>193482.78</v>
      </c>
      <c r="J221">
        <v>0</v>
      </c>
      <c r="K221">
        <v>0</v>
      </c>
      <c r="L221" s="13">
        <v>819904.41</v>
      </c>
      <c r="M221" s="13">
        <v>1033099.92</v>
      </c>
      <c r="N221" s="13">
        <v>6547346.3300000001</v>
      </c>
    </row>
    <row r="222" spans="1:14" x14ac:dyDescent="0.2">
      <c r="A222" s="18">
        <v>48070</v>
      </c>
      <c r="B222" s="14">
        <v>102719459</v>
      </c>
      <c r="C222">
        <v>1.65</v>
      </c>
      <c r="D222">
        <v>0</v>
      </c>
      <c r="E222" s="13">
        <v>3465143.37</v>
      </c>
      <c r="F222">
        <v>0</v>
      </c>
      <c r="G222" s="13">
        <v>75063.259999999995</v>
      </c>
      <c r="H222">
        <v>0</v>
      </c>
      <c r="I222" s="13">
        <v>217198.34</v>
      </c>
      <c r="J222">
        <v>0</v>
      </c>
      <c r="K222">
        <v>0</v>
      </c>
      <c r="L222" s="13">
        <v>802471.45</v>
      </c>
      <c r="M222" s="13">
        <v>1094733.05</v>
      </c>
      <c r="N222" s="13">
        <v>4559876.42</v>
      </c>
    </row>
    <row r="223" spans="1:14" x14ac:dyDescent="0.2">
      <c r="A223" s="18">
        <v>48071</v>
      </c>
      <c r="B223" s="14">
        <v>1246294514</v>
      </c>
      <c r="C223">
        <v>1.6</v>
      </c>
      <c r="D223">
        <v>0</v>
      </c>
      <c r="E223" s="13">
        <v>42063935.399999999</v>
      </c>
      <c r="F223">
        <v>0</v>
      </c>
      <c r="G223" s="13">
        <v>144212.42000000001</v>
      </c>
      <c r="H223">
        <v>0</v>
      </c>
      <c r="I223" s="13">
        <v>1393614.09</v>
      </c>
      <c r="J223">
        <v>0</v>
      </c>
      <c r="K223">
        <v>0</v>
      </c>
      <c r="L223" s="13">
        <v>5928253.6399999997</v>
      </c>
      <c r="M223" s="13">
        <v>7466080.1500000004</v>
      </c>
      <c r="N223" s="13">
        <v>49530015.549999997</v>
      </c>
    </row>
    <row r="224" spans="1:14" x14ac:dyDescent="0.2">
      <c r="A224" s="18">
        <v>48072</v>
      </c>
      <c r="B224" s="14">
        <v>399630753</v>
      </c>
      <c r="C224">
        <v>1.47</v>
      </c>
      <c r="D224">
        <v>0</v>
      </c>
      <c r="E224" s="13">
        <v>13505837.01</v>
      </c>
      <c r="F224">
        <v>0</v>
      </c>
      <c r="G224" s="13">
        <v>69329.48</v>
      </c>
      <c r="H224">
        <v>0</v>
      </c>
      <c r="I224" s="13">
        <v>681942.98</v>
      </c>
      <c r="J224">
        <v>0</v>
      </c>
      <c r="K224">
        <v>0</v>
      </c>
      <c r="L224" s="13">
        <v>3077661.29</v>
      </c>
      <c r="M224" s="13">
        <v>3828933.74</v>
      </c>
      <c r="N224" s="13">
        <v>17334770.75</v>
      </c>
    </row>
    <row r="225" spans="1:14" x14ac:dyDescent="0.2">
      <c r="A225" s="18">
        <v>48073</v>
      </c>
      <c r="B225" s="14">
        <v>598606176</v>
      </c>
      <c r="C225">
        <v>1.48</v>
      </c>
      <c r="D225">
        <v>0</v>
      </c>
      <c r="E225" s="13">
        <v>20228315.399999999</v>
      </c>
      <c r="F225">
        <v>0</v>
      </c>
      <c r="G225" s="13">
        <v>81284.39</v>
      </c>
      <c r="H225">
        <v>0</v>
      </c>
      <c r="I225" s="13">
        <v>798950.99</v>
      </c>
      <c r="J225">
        <v>0</v>
      </c>
      <c r="K225">
        <v>0</v>
      </c>
      <c r="L225" s="13">
        <v>3620882.69</v>
      </c>
      <c r="M225" s="13">
        <v>4501118.07</v>
      </c>
      <c r="N225" s="13">
        <v>24729433.469999999</v>
      </c>
    </row>
    <row r="226" spans="1:14" x14ac:dyDescent="0.2">
      <c r="A226" s="18">
        <v>48074</v>
      </c>
      <c r="B226" s="14">
        <v>390347914</v>
      </c>
      <c r="C226">
        <v>1.56</v>
      </c>
      <c r="D226">
        <v>0</v>
      </c>
      <c r="E226" s="13">
        <v>13180066.09</v>
      </c>
      <c r="F226">
        <v>0</v>
      </c>
      <c r="G226" s="13">
        <v>40248.42</v>
      </c>
      <c r="H226">
        <v>0</v>
      </c>
      <c r="I226" s="13">
        <v>395435.01</v>
      </c>
      <c r="J226">
        <v>0</v>
      </c>
      <c r="K226">
        <v>0</v>
      </c>
      <c r="L226" s="13">
        <v>1619349.1</v>
      </c>
      <c r="M226" s="13">
        <v>2055032.53</v>
      </c>
      <c r="N226" s="13">
        <v>15235098.619999999</v>
      </c>
    </row>
    <row r="227" spans="1:14" x14ac:dyDescent="0.2">
      <c r="A227" s="18">
        <v>48075</v>
      </c>
      <c r="B227" s="14">
        <v>33885696</v>
      </c>
      <c r="C227">
        <v>1.56</v>
      </c>
      <c r="D227">
        <v>0</v>
      </c>
      <c r="E227" s="13">
        <v>1144147.81</v>
      </c>
      <c r="F227">
        <v>0</v>
      </c>
      <c r="G227" s="13">
        <v>6301.53</v>
      </c>
      <c r="H227">
        <v>0</v>
      </c>
      <c r="I227" s="13">
        <v>48545.64</v>
      </c>
      <c r="J227">
        <v>0</v>
      </c>
      <c r="K227">
        <v>0</v>
      </c>
      <c r="L227" s="13">
        <v>197636.98</v>
      </c>
      <c r="M227" s="13">
        <v>252484.15</v>
      </c>
      <c r="N227" s="13">
        <v>1396631.96</v>
      </c>
    </row>
    <row r="228" spans="1:14" x14ac:dyDescent="0.2">
      <c r="A228" s="18">
        <v>48077</v>
      </c>
      <c r="B228" s="14">
        <v>714086438</v>
      </c>
      <c r="C228">
        <v>1.52</v>
      </c>
      <c r="D228">
        <v>0</v>
      </c>
      <c r="E228" s="13">
        <v>24120868.719999999</v>
      </c>
      <c r="F228">
        <v>0</v>
      </c>
      <c r="G228" s="13">
        <v>105196.78</v>
      </c>
      <c r="H228">
        <v>0</v>
      </c>
      <c r="I228" s="13">
        <v>1034293.99</v>
      </c>
      <c r="J228">
        <v>0</v>
      </c>
      <c r="K228">
        <v>0</v>
      </c>
      <c r="L228" s="13">
        <v>4689110.62</v>
      </c>
      <c r="M228" s="13">
        <v>5828601.3799999999</v>
      </c>
      <c r="N228" s="13">
        <v>29949470.100000001</v>
      </c>
    </row>
    <row r="229" spans="1:14" x14ac:dyDescent="0.2">
      <c r="A229" s="18">
        <v>48078</v>
      </c>
      <c r="B229" s="14">
        <v>2650102209</v>
      </c>
      <c r="C229">
        <v>1.58</v>
      </c>
      <c r="D229">
        <v>0</v>
      </c>
      <c r="E229" s="13">
        <v>89462309.379999995</v>
      </c>
      <c r="F229" s="13">
        <v>17925.990000000002</v>
      </c>
      <c r="G229" s="13">
        <v>320632.21999999997</v>
      </c>
      <c r="H229" s="13">
        <v>156477.04999999999</v>
      </c>
      <c r="I229" s="13">
        <v>3147158.55</v>
      </c>
      <c r="J229">
        <v>0</v>
      </c>
      <c r="K229">
        <v>0</v>
      </c>
      <c r="L229" s="13">
        <v>13997697.83</v>
      </c>
      <c r="M229" s="13">
        <v>17639891.640000001</v>
      </c>
      <c r="N229" s="13">
        <v>107102201.02</v>
      </c>
    </row>
    <row r="230" spans="1:14" x14ac:dyDescent="0.2">
      <c r="A230" s="18">
        <v>48080</v>
      </c>
      <c r="B230" s="14">
        <v>369774342</v>
      </c>
      <c r="C230">
        <v>1.54</v>
      </c>
      <c r="D230">
        <v>0</v>
      </c>
      <c r="E230" s="13">
        <v>12487937.73</v>
      </c>
      <c r="F230" s="13">
        <v>58762.97</v>
      </c>
      <c r="G230" s="13">
        <v>23822.240000000002</v>
      </c>
      <c r="H230">
        <v>0</v>
      </c>
      <c r="I230" s="13">
        <v>234276.71</v>
      </c>
      <c r="J230" s="13">
        <v>419529.03</v>
      </c>
      <c r="K230">
        <v>0</v>
      </c>
      <c r="L230" s="13">
        <v>900981.59</v>
      </c>
      <c r="M230" s="13">
        <v>1637372.54</v>
      </c>
      <c r="N230" s="13">
        <v>14125310.27</v>
      </c>
    </row>
    <row r="231" spans="1:14" x14ac:dyDescent="0.2">
      <c r="A231" s="18">
        <v>48901</v>
      </c>
      <c r="B231">
        <v>0</v>
      </c>
      <c r="C231">
        <v>0</v>
      </c>
      <c r="D231">
        <v>0</v>
      </c>
      <c r="E231">
        <v>0</v>
      </c>
      <c r="F231">
        <v>0</v>
      </c>
      <c r="G231">
        <v>0</v>
      </c>
      <c r="H231">
        <v>0</v>
      </c>
      <c r="I231">
        <v>0</v>
      </c>
      <c r="J231">
        <v>0</v>
      </c>
      <c r="K231">
        <v>0</v>
      </c>
      <c r="L231">
        <v>0</v>
      </c>
      <c r="M231">
        <v>0</v>
      </c>
      <c r="N231">
        <v>0</v>
      </c>
    </row>
    <row r="232" spans="1:14" x14ac:dyDescent="0.2">
      <c r="A232" s="18">
        <v>48902</v>
      </c>
      <c r="B232">
        <v>0</v>
      </c>
      <c r="C232">
        <v>0</v>
      </c>
      <c r="D232">
        <v>0</v>
      </c>
      <c r="E232">
        <v>0</v>
      </c>
      <c r="F232">
        <v>0</v>
      </c>
      <c r="G232">
        <v>0</v>
      </c>
      <c r="H232">
        <v>0</v>
      </c>
      <c r="I232">
        <v>0</v>
      </c>
      <c r="J232">
        <v>0</v>
      </c>
      <c r="K232">
        <v>0</v>
      </c>
      <c r="L232">
        <v>0</v>
      </c>
      <c r="M232">
        <v>0</v>
      </c>
      <c r="N232">
        <v>0</v>
      </c>
    </row>
    <row r="233" spans="1:14" x14ac:dyDescent="0.2">
      <c r="A233" s="18">
        <v>48903</v>
      </c>
      <c r="B233">
        <v>0</v>
      </c>
      <c r="C233">
        <v>0</v>
      </c>
      <c r="D233">
        <v>0</v>
      </c>
      <c r="E233">
        <v>0</v>
      </c>
      <c r="F233">
        <v>0</v>
      </c>
      <c r="G233">
        <v>0</v>
      </c>
      <c r="H233">
        <v>0</v>
      </c>
      <c r="I233">
        <v>0</v>
      </c>
      <c r="J233">
        <v>0</v>
      </c>
      <c r="K233">
        <v>0</v>
      </c>
      <c r="L233">
        <v>0</v>
      </c>
      <c r="M233">
        <v>0</v>
      </c>
      <c r="N233">
        <v>0</v>
      </c>
    </row>
    <row r="234" spans="1:14" x14ac:dyDescent="0.2">
      <c r="A234" s="18">
        <v>48904</v>
      </c>
      <c r="B234">
        <v>0</v>
      </c>
      <c r="C234">
        <v>0</v>
      </c>
      <c r="D234">
        <v>0</v>
      </c>
      <c r="E234">
        <v>0</v>
      </c>
      <c r="F234">
        <v>0</v>
      </c>
      <c r="G234">
        <v>0</v>
      </c>
      <c r="H234">
        <v>0</v>
      </c>
      <c r="I234">
        <v>0</v>
      </c>
      <c r="J234">
        <v>0</v>
      </c>
      <c r="K234">
        <v>0</v>
      </c>
      <c r="L234">
        <v>0</v>
      </c>
      <c r="M234">
        <v>0</v>
      </c>
      <c r="N234">
        <v>0</v>
      </c>
    </row>
    <row r="235" spans="1:14" x14ac:dyDescent="0.2">
      <c r="A235" s="18">
        <v>48905</v>
      </c>
      <c r="B235">
        <v>0</v>
      </c>
      <c r="C235">
        <v>0</v>
      </c>
      <c r="D235">
        <v>0</v>
      </c>
      <c r="E235">
        <v>0</v>
      </c>
      <c r="F235">
        <v>0</v>
      </c>
      <c r="G235">
        <v>0</v>
      </c>
      <c r="H235">
        <v>0</v>
      </c>
      <c r="I235">
        <v>0</v>
      </c>
      <c r="J235">
        <v>0</v>
      </c>
      <c r="K235">
        <v>0</v>
      </c>
      <c r="L235">
        <v>0</v>
      </c>
      <c r="M235">
        <v>0</v>
      </c>
      <c r="N235">
        <v>0</v>
      </c>
    </row>
    <row r="236" spans="1:14" x14ac:dyDescent="0.2">
      <c r="A236" s="18">
        <v>48907</v>
      </c>
      <c r="B236">
        <v>0</v>
      </c>
      <c r="C236">
        <v>0</v>
      </c>
      <c r="D236">
        <v>0</v>
      </c>
      <c r="E236">
        <v>0</v>
      </c>
      <c r="F236">
        <v>0</v>
      </c>
      <c r="G236">
        <v>0</v>
      </c>
      <c r="H236">
        <v>0</v>
      </c>
      <c r="I236">
        <v>0</v>
      </c>
      <c r="J236">
        <v>0</v>
      </c>
      <c r="K236">
        <v>0</v>
      </c>
      <c r="L236">
        <v>0</v>
      </c>
      <c r="M236">
        <v>0</v>
      </c>
      <c r="N236">
        <v>0</v>
      </c>
    </row>
    <row r="237" spans="1:14" x14ac:dyDescent="0.2">
      <c r="A237" s="18">
        <v>48908</v>
      </c>
      <c r="B237">
        <v>0</v>
      </c>
      <c r="C237">
        <v>0</v>
      </c>
      <c r="D237">
        <v>0</v>
      </c>
      <c r="E237">
        <v>0</v>
      </c>
      <c r="F237">
        <v>0</v>
      </c>
      <c r="G237">
        <v>0</v>
      </c>
      <c r="H237">
        <v>0</v>
      </c>
      <c r="I237">
        <v>0</v>
      </c>
      <c r="J237">
        <v>0</v>
      </c>
      <c r="K237">
        <v>0</v>
      </c>
      <c r="L237">
        <v>0</v>
      </c>
      <c r="M237">
        <v>0</v>
      </c>
      <c r="N237">
        <v>0</v>
      </c>
    </row>
    <row r="238" spans="1:14" x14ac:dyDescent="0.2">
      <c r="A238" s="18">
        <v>48909</v>
      </c>
      <c r="B238">
        <v>0</v>
      </c>
      <c r="C238">
        <v>0</v>
      </c>
      <c r="D238">
        <v>0</v>
      </c>
      <c r="E238">
        <v>0</v>
      </c>
      <c r="F238">
        <v>0</v>
      </c>
      <c r="G238">
        <v>0</v>
      </c>
      <c r="H238">
        <v>0</v>
      </c>
      <c r="I238">
        <v>0</v>
      </c>
      <c r="J238">
        <v>0</v>
      </c>
      <c r="K238">
        <v>0</v>
      </c>
      <c r="L238">
        <v>0</v>
      </c>
      <c r="M238">
        <v>0</v>
      </c>
      <c r="N238">
        <v>0</v>
      </c>
    </row>
    <row r="239" spans="1:14" x14ac:dyDescent="0.2">
      <c r="A239" s="18">
        <v>48910</v>
      </c>
      <c r="B239">
        <v>0</v>
      </c>
      <c r="C239">
        <v>0</v>
      </c>
      <c r="D239">
        <v>0</v>
      </c>
      <c r="E239">
        <v>0</v>
      </c>
      <c r="F239">
        <v>0</v>
      </c>
      <c r="G239">
        <v>0</v>
      </c>
      <c r="H239">
        <v>0</v>
      </c>
      <c r="I239">
        <v>0</v>
      </c>
      <c r="J239">
        <v>0</v>
      </c>
      <c r="K239">
        <v>0</v>
      </c>
      <c r="L239">
        <v>0</v>
      </c>
      <c r="M239">
        <v>0</v>
      </c>
      <c r="N239">
        <v>0</v>
      </c>
    </row>
    <row r="240" spans="1:14" x14ac:dyDescent="0.2">
      <c r="A240" s="18">
        <v>48911</v>
      </c>
      <c r="B240">
        <v>0</v>
      </c>
      <c r="C240">
        <v>0</v>
      </c>
      <c r="D240">
        <v>0</v>
      </c>
      <c r="E240">
        <v>0</v>
      </c>
      <c r="F240">
        <v>0</v>
      </c>
      <c r="G240">
        <v>0</v>
      </c>
      <c r="H240">
        <v>0</v>
      </c>
      <c r="I240">
        <v>0</v>
      </c>
      <c r="J240">
        <v>0</v>
      </c>
      <c r="K240">
        <v>0</v>
      </c>
      <c r="L240">
        <v>0</v>
      </c>
      <c r="M240">
        <v>0</v>
      </c>
      <c r="N240">
        <v>0</v>
      </c>
    </row>
    <row r="241" spans="1:14" x14ac:dyDescent="0.2">
      <c r="A241" s="18">
        <v>48912</v>
      </c>
      <c r="B241">
        <v>0</v>
      </c>
      <c r="C241">
        <v>0</v>
      </c>
      <c r="D241">
        <v>0</v>
      </c>
      <c r="E241">
        <v>0</v>
      </c>
      <c r="F241">
        <v>0</v>
      </c>
      <c r="G241">
        <v>0</v>
      </c>
      <c r="H241">
        <v>0</v>
      </c>
      <c r="I241">
        <v>0</v>
      </c>
      <c r="J241">
        <v>0</v>
      </c>
      <c r="K241">
        <v>0</v>
      </c>
      <c r="L241">
        <v>0</v>
      </c>
      <c r="M241">
        <v>0</v>
      </c>
      <c r="N241">
        <v>0</v>
      </c>
    </row>
    <row r="242" spans="1:14" x14ac:dyDescent="0.2">
      <c r="A242" s="18">
        <v>48913</v>
      </c>
      <c r="B242">
        <v>0</v>
      </c>
      <c r="C242">
        <v>0</v>
      </c>
      <c r="D242">
        <v>0</v>
      </c>
      <c r="E242">
        <v>0</v>
      </c>
      <c r="F242">
        <v>0</v>
      </c>
      <c r="G242">
        <v>0</v>
      </c>
      <c r="H242">
        <v>0</v>
      </c>
      <c r="I242">
        <v>0</v>
      </c>
      <c r="J242">
        <v>0</v>
      </c>
      <c r="K242">
        <v>0</v>
      </c>
      <c r="L242">
        <v>0</v>
      </c>
      <c r="M242">
        <v>0</v>
      </c>
      <c r="N242">
        <v>0</v>
      </c>
    </row>
    <row r="243" spans="1:14" x14ac:dyDescent="0.2">
      <c r="A243" s="18">
        <v>48914</v>
      </c>
      <c r="B243">
        <v>0</v>
      </c>
      <c r="C243">
        <v>0</v>
      </c>
      <c r="D243">
        <v>0</v>
      </c>
      <c r="E243">
        <v>0</v>
      </c>
      <c r="F243">
        <v>0</v>
      </c>
      <c r="G243">
        <v>0</v>
      </c>
      <c r="H243">
        <v>0</v>
      </c>
      <c r="I243">
        <v>0</v>
      </c>
      <c r="J243">
        <v>0</v>
      </c>
      <c r="K243">
        <v>0</v>
      </c>
      <c r="L243">
        <v>0</v>
      </c>
      <c r="M243">
        <v>0</v>
      </c>
      <c r="N243">
        <v>0</v>
      </c>
    </row>
    <row r="244" spans="1:14" x14ac:dyDescent="0.2">
      <c r="A244" s="18">
        <v>48915</v>
      </c>
      <c r="B244">
        <v>0</v>
      </c>
      <c r="C244">
        <v>0</v>
      </c>
      <c r="D244">
        <v>0</v>
      </c>
      <c r="E244">
        <v>0</v>
      </c>
      <c r="F244">
        <v>0</v>
      </c>
      <c r="G244">
        <v>0</v>
      </c>
      <c r="H244">
        <v>0</v>
      </c>
      <c r="I244">
        <v>0</v>
      </c>
      <c r="J244">
        <v>0</v>
      </c>
      <c r="K244">
        <v>0</v>
      </c>
      <c r="L244">
        <v>0</v>
      </c>
      <c r="M244">
        <v>0</v>
      </c>
      <c r="N244">
        <v>0</v>
      </c>
    </row>
    <row r="245" spans="1:14" x14ac:dyDescent="0.2">
      <c r="A245" s="18">
        <v>48916</v>
      </c>
      <c r="B245">
        <v>0</v>
      </c>
      <c r="C245">
        <v>0</v>
      </c>
      <c r="D245">
        <v>0</v>
      </c>
      <c r="E245">
        <v>0</v>
      </c>
      <c r="F245">
        <v>0</v>
      </c>
      <c r="G245">
        <v>0</v>
      </c>
      <c r="H245">
        <v>0</v>
      </c>
      <c r="I245">
        <v>0</v>
      </c>
      <c r="J245">
        <v>0</v>
      </c>
      <c r="K245">
        <v>0</v>
      </c>
      <c r="L245">
        <v>0</v>
      </c>
      <c r="M245">
        <v>0</v>
      </c>
      <c r="N245">
        <v>0</v>
      </c>
    </row>
    <row r="246" spans="1:14" x14ac:dyDescent="0.2">
      <c r="A246" s="18">
        <v>48917</v>
      </c>
      <c r="B246">
        <v>0</v>
      </c>
      <c r="C246">
        <v>0</v>
      </c>
      <c r="D246">
        <v>0</v>
      </c>
      <c r="E246">
        <v>0</v>
      </c>
      <c r="F246">
        <v>0</v>
      </c>
      <c r="G246">
        <v>0</v>
      </c>
      <c r="H246">
        <v>0</v>
      </c>
      <c r="I246">
        <v>0</v>
      </c>
      <c r="J246">
        <v>0</v>
      </c>
      <c r="K246">
        <v>0</v>
      </c>
      <c r="L246">
        <v>0</v>
      </c>
      <c r="M246">
        <v>0</v>
      </c>
      <c r="N246">
        <v>0</v>
      </c>
    </row>
    <row r="247" spans="1:14" x14ac:dyDescent="0.2">
      <c r="A247" s="18">
        <v>49132</v>
      </c>
      <c r="B247" s="14">
        <v>172219520</v>
      </c>
      <c r="C247">
        <v>1.56</v>
      </c>
      <c r="D247">
        <v>0</v>
      </c>
      <c r="E247" s="13">
        <v>5814978.3200000003</v>
      </c>
      <c r="F247">
        <v>0</v>
      </c>
      <c r="G247" s="13">
        <v>76144.570000000007</v>
      </c>
      <c r="H247">
        <v>0</v>
      </c>
      <c r="I247" s="13">
        <v>298788.99</v>
      </c>
      <c r="J247">
        <v>0</v>
      </c>
      <c r="K247">
        <v>0</v>
      </c>
      <c r="L247" s="13">
        <v>1087682.8700000001</v>
      </c>
      <c r="M247" s="13">
        <v>1462616.43</v>
      </c>
      <c r="N247" s="13">
        <v>7277594.75</v>
      </c>
    </row>
    <row r="248" spans="1:14" x14ac:dyDescent="0.2">
      <c r="A248" s="18">
        <v>49135</v>
      </c>
      <c r="B248" s="14">
        <v>13512980</v>
      </c>
      <c r="C248">
        <v>1.74</v>
      </c>
      <c r="D248">
        <v>0</v>
      </c>
      <c r="E248" s="13">
        <v>455430.40000000002</v>
      </c>
      <c r="F248">
        <v>0</v>
      </c>
      <c r="G248" s="13">
        <v>5146.8900000000003</v>
      </c>
      <c r="H248">
        <v>0</v>
      </c>
      <c r="I248" s="13">
        <v>20185.060000000001</v>
      </c>
      <c r="J248">
        <v>0</v>
      </c>
      <c r="K248">
        <v>0</v>
      </c>
      <c r="L248" s="13">
        <v>72314.73</v>
      </c>
      <c r="M248" s="13">
        <v>97646.68</v>
      </c>
      <c r="N248" s="13">
        <v>553077.07999999996</v>
      </c>
    </row>
    <row r="249" spans="1:14" x14ac:dyDescent="0.2">
      <c r="A249" s="18">
        <v>49137</v>
      </c>
      <c r="B249" s="14">
        <v>29804740</v>
      </c>
      <c r="C249">
        <v>1.77</v>
      </c>
      <c r="D249">
        <v>0</v>
      </c>
      <c r="E249" s="13">
        <v>1004207.83</v>
      </c>
      <c r="F249">
        <v>0</v>
      </c>
      <c r="G249" s="13">
        <v>15767.37</v>
      </c>
      <c r="H249">
        <v>0</v>
      </c>
      <c r="I249" s="13">
        <v>63850.26</v>
      </c>
      <c r="J249">
        <v>0</v>
      </c>
      <c r="K249">
        <v>0</v>
      </c>
      <c r="L249" s="13">
        <v>217703.92</v>
      </c>
      <c r="M249" s="13">
        <v>297321.53999999998</v>
      </c>
      <c r="N249" s="13">
        <v>1301529.3700000001</v>
      </c>
    </row>
    <row r="250" spans="1:14" x14ac:dyDescent="0.2">
      <c r="A250" s="18">
        <v>49140</v>
      </c>
      <c r="B250" s="14">
        <v>29242830</v>
      </c>
      <c r="C250">
        <v>1.76</v>
      </c>
      <c r="D250">
        <v>0</v>
      </c>
      <c r="E250" s="13">
        <v>985375.76</v>
      </c>
      <c r="F250">
        <v>0</v>
      </c>
      <c r="G250" s="13">
        <v>25269.8</v>
      </c>
      <c r="H250">
        <v>0</v>
      </c>
      <c r="I250" s="13">
        <v>89793.36</v>
      </c>
      <c r="J250">
        <v>0</v>
      </c>
      <c r="K250">
        <v>0</v>
      </c>
      <c r="L250" s="13">
        <v>352319.91</v>
      </c>
      <c r="M250" s="13">
        <v>467383.07</v>
      </c>
      <c r="N250" s="13">
        <v>1452758.83</v>
      </c>
    </row>
    <row r="251" spans="1:14" x14ac:dyDescent="0.2">
      <c r="A251" s="18">
        <v>49142</v>
      </c>
      <c r="B251" s="14">
        <v>241621010</v>
      </c>
      <c r="C251">
        <v>1.8</v>
      </c>
      <c r="D251">
        <v>0</v>
      </c>
      <c r="E251" s="13">
        <v>8138423.8300000001</v>
      </c>
      <c r="F251">
        <v>0</v>
      </c>
      <c r="G251" s="13">
        <v>97480.37</v>
      </c>
      <c r="H251">
        <v>0</v>
      </c>
      <c r="I251" s="13">
        <v>382298.58</v>
      </c>
      <c r="J251">
        <v>0</v>
      </c>
      <c r="K251">
        <v>0</v>
      </c>
      <c r="L251" s="13">
        <v>1455363.58</v>
      </c>
      <c r="M251" s="13">
        <v>1935142.52</v>
      </c>
      <c r="N251" s="13">
        <v>10073566.35</v>
      </c>
    </row>
    <row r="252" spans="1:14" x14ac:dyDescent="0.2">
      <c r="A252" s="18">
        <v>49144</v>
      </c>
      <c r="B252" s="14">
        <v>151508670</v>
      </c>
      <c r="C252">
        <v>1.61</v>
      </c>
      <c r="D252">
        <v>0</v>
      </c>
      <c r="E252" s="13">
        <v>5113079.75</v>
      </c>
      <c r="F252">
        <v>0</v>
      </c>
      <c r="G252" s="13">
        <v>101058.68</v>
      </c>
      <c r="H252">
        <v>0</v>
      </c>
      <c r="I252" s="13">
        <v>396332</v>
      </c>
      <c r="J252">
        <v>0</v>
      </c>
      <c r="K252">
        <v>0</v>
      </c>
      <c r="L252" s="13">
        <v>1519672.67</v>
      </c>
      <c r="M252" s="13">
        <v>2017063.34</v>
      </c>
      <c r="N252" s="13">
        <v>7130143.0899999999</v>
      </c>
    </row>
    <row r="253" spans="1:14" x14ac:dyDescent="0.2">
      <c r="A253" s="18">
        <v>49148</v>
      </c>
      <c r="B253" s="14">
        <v>749548080</v>
      </c>
      <c r="C253">
        <v>1.79</v>
      </c>
      <c r="D253">
        <v>0</v>
      </c>
      <c r="E253" s="13">
        <v>25249299.109999999</v>
      </c>
      <c r="F253">
        <v>0</v>
      </c>
      <c r="G253" s="13">
        <v>238999.14</v>
      </c>
      <c r="H253">
        <v>0</v>
      </c>
      <c r="I253" s="13">
        <v>820576.28</v>
      </c>
      <c r="J253">
        <v>0</v>
      </c>
      <c r="K253">
        <v>0</v>
      </c>
      <c r="L253" s="13">
        <v>2885963.42</v>
      </c>
      <c r="M253" s="13">
        <v>3945538.84</v>
      </c>
      <c r="N253" s="13">
        <v>29194837.949999999</v>
      </c>
    </row>
    <row r="254" spans="1:14" x14ac:dyDescent="0.2">
      <c r="A254" s="18">
        <v>50001</v>
      </c>
      <c r="B254" s="14">
        <v>422781521</v>
      </c>
      <c r="C254">
        <v>1.61</v>
      </c>
      <c r="D254">
        <v>0</v>
      </c>
      <c r="E254" s="13">
        <v>14267933.529999999</v>
      </c>
      <c r="F254">
        <v>0</v>
      </c>
      <c r="G254" s="13">
        <v>245443.06</v>
      </c>
      <c r="H254">
        <v>0</v>
      </c>
      <c r="I254" s="13">
        <v>1102935.95</v>
      </c>
      <c r="J254">
        <v>0</v>
      </c>
      <c r="K254">
        <v>0</v>
      </c>
      <c r="L254" s="13">
        <v>3041812.99</v>
      </c>
      <c r="M254" s="13">
        <v>4390192</v>
      </c>
      <c r="N254" s="13">
        <v>18658125.530000001</v>
      </c>
    </row>
    <row r="255" spans="1:14" x14ac:dyDescent="0.2">
      <c r="A255" s="18">
        <v>50002</v>
      </c>
      <c r="B255" s="14">
        <v>37510429</v>
      </c>
      <c r="C255">
        <v>1.56</v>
      </c>
      <c r="D255">
        <v>0</v>
      </c>
      <c r="E255" s="13">
        <v>1266536.6299999999</v>
      </c>
      <c r="F255">
        <v>0</v>
      </c>
      <c r="G255" s="13">
        <v>29809.73</v>
      </c>
      <c r="H255">
        <v>220.49</v>
      </c>
      <c r="I255" s="13">
        <v>133954.60999999999</v>
      </c>
      <c r="J255">
        <v>526.54</v>
      </c>
      <c r="K255">
        <v>0</v>
      </c>
      <c r="L255" s="13">
        <v>364288.12</v>
      </c>
      <c r="M255" s="13">
        <v>528799.49</v>
      </c>
      <c r="N255" s="13">
        <v>1795336.12</v>
      </c>
    </row>
    <row r="256" spans="1:14" x14ac:dyDescent="0.2">
      <c r="A256" s="18">
        <v>50003</v>
      </c>
      <c r="B256" s="14">
        <v>176830851</v>
      </c>
      <c r="C256">
        <v>1.6</v>
      </c>
      <c r="D256">
        <v>0</v>
      </c>
      <c r="E256" s="13">
        <v>5968253.4199999999</v>
      </c>
      <c r="F256">
        <v>0</v>
      </c>
      <c r="G256" s="13">
        <v>120274.92</v>
      </c>
      <c r="H256">
        <v>0</v>
      </c>
      <c r="I256" s="13">
        <v>540473.79</v>
      </c>
      <c r="J256">
        <v>0</v>
      </c>
      <c r="K256">
        <v>0</v>
      </c>
      <c r="L256" s="13">
        <v>1386476.25</v>
      </c>
      <c r="M256" s="13">
        <v>2047224.96</v>
      </c>
      <c r="N256" s="13">
        <v>8015478.3799999999</v>
      </c>
    </row>
    <row r="257" spans="1:14" x14ac:dyDescent="0.2">
      <c r="A257" s="18">
        <v>50005</v>
      </c>
      <c r="B257" s="14">
        <v>115421450</v>
      </c>
      <c r="C257">
        <v>1.64</v>
      </c>
      <c r="D257">
        <v>0</v>
      </c>
      <c r="E257" s="13">
        <v>3894028.86</v>
      </c>
      <c r="F257">
        <v>0</v>
      </c>
      <c r="G257" s="13">
        <v>42983.5</v>
      </c>
      <c r="H257">
        <v>0</v>
      </c>
      <c r="I257" s="13">
        <v>193152.93</v>
      </c>
      <c r="J257">
        <v>0</v>
      </c>
      <c r="K257">
        <v>0</v>
      </c>
      <c r="L257" s="13">
        <v>489765.6</v>
      </c>
      <c r="M257" s="13">
        <v>725902.03</v>
      </c>
      <c r="N257" s="13">
        <v>4619930.8899999997</v>
      </c>
    </row>
    <row r="258" spans="1:14" x14ac:dyDescent="0.2">
      <c r="A258" s="18">
        <v>50006</v>
      </c>
      <c r="B258" s="14">
        <v>173500143</v>
      </c>
      <c r="C258">
        <v>1.58</v>
      </c>
      <c r="D258">
        <v>0</v>
      </c>
      <c r="E258" s="13">
        <v>5857028.2400000002</v>
      </c>
      <c r="F258">
        <v>0</v>
      </c>
      <c r="G258" s="13">
        <v>89362.03</v>
      </c>
      <c r="H258">
        <v>0</v>
      </c>
      <c r="I258" s="13">
        <v>401561.95</v>
      </c>
      <c r="J258">
        <v>0</v>
      </c>
      <c r="K258">
        <v>0</v>
      </c>
      <c r="L258" s="13">
        <v>1121931.77</v>
      </c>
      <c r="M258" s="13">
        <v>1612855.75</v>
      </c>
      <c r="N258" s="13">
        <v>7469883.9900000002</v>
      </c>
    </row>
    <row r="259" spans="1:14" x14ac:dyDescent="0.2">
      <c r="A259" s="18">
        <v>50007</v>
      </c>
      <c r="B259" s="14">
        <v>122406614</v>
      </c>
      <c r="C259">
        <v>1.04</v>
      </c>
      <c r="D259">
        <v>0</v>
      </c>
      <c r="E259" s="13">
        <v>4154881.97</v>
      </c>
      <c r="F259">
        <v>0</v>
      </c>
      <c r="G259" s="13">
        <v>33127.910000000003</v>
      </c>
      <c r="H259">
        <v>0</v>
      </c>
      <c r="I259" s="13">
        <v>148865.29999999999</v>
      </c>
      <c r="J259">
        <v>0</v>
      </c>
      <c r="K259">
        <v>0</v>
      </c>
      <c r="L259" s="13">
        <v>419705.69</v>
      </c>
      <c r="M259" s="13">
        <v>601698.9</v>
      </c>
      <c r="N259" s="13">
        <v>4756580.87</v>
      </c>
    </row>
    <row r="260" spans="1:14" x14ac:dyDescent="0.2">
      <c r="A260" s="18">
        <v>50009</v>
      </c>
      <c r="B260" s="14">
        <v>24006322</v>
      </c>
      <c r="C260">
        <v>1.53</v>
      </c>
      <c r="D260">
        <v>0</v>
      </c>
      <c r="E260" s="13">
        <v>810818.57</v>
      </c>
      <c r="F260">
        <v>0</v>
      </c>
      <c r="G260" s="13">
        <v>15667.98</v>
      </c>
      <c r="H260">
        <v>0</v>
      </c>
      <c r="I260" s="13">
        <v>74356.28</v>
      </c>
      <c r="J260">
        <v>100.98</v>
      </c>
      <c r="K260">
        <v>0</v>
      </c>
      <c r="L260" s="13">
        <v>182950.73</v>
      </c>
      <c r="M260" s="13">
        <v>273075.96999999997</v>
      </c>
      <c r="N260" s="13">
        <v>1083894.54</v>
      </c>
    </row>
    <row r="261" spans="1:14" x14ac:dyDescent="0.2">
      <c r="A261" s="18">
        <v>50010</v>
      </c>
      <c r="B261" s="14">
        <v>161919885</v>
      </c>
      <c r="C261">
        <v>1.62</v>
      </c>
      <c r="D261">
        <v>0</v>
      </c>
      <c r="E261" s="13">
        <v>5463879.6500000004</v>
      </c>
      <c r="F261">
        <v>0</v>
      </c>
      <c r="G261" s="13">
        <v>99115.7</v>
      </c>
      <c r="H261">
        <v>0</v>
      </c>
      <c r="I261" s="13">
        <v>445391.55</v>
      </c>
      <c r="J261">
        <v>0</v>
      </c>
      <c r="K261">
        <v>0</v>
      </c>
      <c r="L261" s="13">
        <v>1200793.47</v>
      </c>
      <c r="M261" s="13">
        <v>1745300.72</v>
      </c>
      <c r="N261" s="13">
        <v>7209180.3700000001</v>
      </c>
    </row>
    <row r="262" spans="1:14" x14ac:dyDescent="0.2">
      <c r="A262" s="18">
        <v>50012</v>
      </c>
      <c r="B262" s="14">
        <v>626972314</v>
      </c>
      <c r="C262">
        <v>1.63</v>
      </c>
      <c r="D262">
        <v>0</v>
      </c>
      <c r="E262" s="13">
        <v>21154616.420000002</v>
      </c>
      <c r="F262">
        <v>0</v>
      </c>
      <c r="G262" s="13">
        <v>377868.47</v>
      </c>
      <c r="H262">
        <v>0</v>
      </c>
      <c r="I262" s="13">
        <v>1698009.75</v>
      </c>
      <c r="J262">
        <v>0</v>
      </c>
      <c r="K262">
        <v>0</v>
      </c>
      <c r="L262" s="13">
        <v>4497886.2300000004</v>
      </c>
      <c r="M262" s="13">
        <v>6573764.4400000004</v>
      </c>
      <c r="N262" s="13">
        <v>27728380.859999999</v>
      </c>
    </row>
    <row r="263" spans="1:14" x14ac:dyDescent="0.2">
      <c r="A263" s="18">
        <v>50013</v>
      </c>
      <c r="B263" s="14">
        <v>48380656</v>
      </c>
      <c r="C263">
        <v>1.63</v>
      </c>
      <c r="D263">
        <v>0</v>
      </c>
      <c r="E263" s="13">
        <v>1632407.36</v>
      </c>
      <c r="F263">
        <v>987.29</v>
      </c>
      <c r="G263" s="13">
        <v>17344.45</v>
      </c>
      <c r="H263">
        <v>0</v>
      </c>
      <c r="I263" s="13">
        <v>77939.94</v>
      </c>
      <c r="J263" s="13">
        <v>51933.69</v>
      </c>
      <c r="K263">
        <v>0</v>
      </c>
      <c r="L263" s="13">
        <v>198758.78</v>
      </c>
      <c r="M263" s="13">
        <v>346964.15</v>
      </c>
      <c r="N263" s="13">
        <v>1979371.51</v>
      </c>
    </row>
    <row r="264" spans="1:14" x14ac:dyDescent="0.2">
      <c r="A264" s="18">
        <v>50014</v>
      </c>
      <c r="B264" s="14">
        <v>140274434</v>
      </c>
      <c r="C264">
        <v>1.57</v>
      </c>
      <c r="D264">
        <v>0</v>
      </c>
      <c r="E264" s="13">
        <v>4735873.9000000004</v>
      </c>
      <c r="F264">
        <v>0</v>
      </c>
      <c r="G264" s="13">
        <v>90087.56</v>
      </c>
      <c r="H264">
        <v>0</v>
      </c>
      <c r="I264" s="13">
        <v>404822.22</v>
      </c>
      <c r="J264">
        <v>0</v>
      </c>
      <c r="K264">
        <v>0</v>
      </c>
      <c r="L264" s="13">
        <v>1149752.43</v>
      </c>
      <c r="M264" s="13">
        <v>1644662.2</v>
      </c>
      <c r="N264" s="13">
        <v>6380536.0999999996</v>
      </c>
    </row>
    <row r="265" spans="1:14" x14ac:dyDescent="0.2">
      <c r="A265" s="18">
        <v>51150</v>
      </c>
      <c r="B265" s="14">
        <v>18079612</v>
      </c>
      <c r="C265">
        <v>1.81</v>
      </c>
      <c r="D265">
        <v>0</v>
      </c>
      <c r="E265" s="13">
        <v>608906.32999999996</v>
      </c>
      <c r="F265">
        <v>0</v>
      </c>
      <c r="G265" s="13">
        <v>16592.900000000001</v>
      </c>
      <c r="H265">
        <v>0</v>
      </c>
      <c r="I265" s="13">
        <v>51939.69</v>
      </c>
      <c r="J265" s="13">
        <v>3497.53</v>
      </c>
      <c r="K265">
        <v>0</v>
      </c>
      <c r="L265" s="13">
        <v>116865.74</v>
      </c>
      <c r="M265" s="13">
        <v>188895.86</v>
      </c>
      <c r="N265" s="13">
        <v>797802.19</v>
      </c>
    </row>
    <row r="266" spans="1:14" x14ac:dyDescent="0.2">
      <c r="A266" s="18">
        <v>51152</v>
      </c>
      <c r="B266" s="14">
        <v>68515875</v>
      </c>
      <c r="C266">
        <v>1.8</v>
      </c>
      <c r="D266">
        <v>0</v>
      </c>
      <c r="E266" s="13">
        <v>2307792.81</v>
      </c>
      <c r="F266" s="13">
        <v>1754.2</v>
      </c>
      <c r="G266" s="13">
        <v>77900.72</v>
      </c>
      <c r="H266">
        <v>0</v>
      </c>
      <c r="I266" s="13">
        <v>245232.48</v>
      </c>
      <c r="J266" s="13">
        <v>14024.26</v>
      </c>
      <c r="K266">
        <v>0</v>
      </c>
      <c r="L266" s="13">
        <v>563286.49</v>
      </c>
      <c r="M266" s="13">
        <v>902198.15</v>
      </c>
      <c r="N266" s="13">
        <v>3209990.96</v>
      </c>
    </row>
    <row r="267" spans="1:14" x14ac:dyDescent="0.2">
      <c r="A267" s="18">
        <v>51153</v>
      </c>
      <c r="B267" s="14">
        <v>7306402</v>
      </c>
      <c r="C267">
        <v>1.79</v>
      </c>
      <c r="D267">
        <v>0</v>
      </c>
      <c r="E267" s="13">
        <v>246123.68</v>
      </c>
      <c r="F267">
        <v>0</v>
      </c>
      <c r="G267" s="13">
        <v>8277.26</v>
      </c>
      <c r="H267">
        <v>0</v>
      </c>
      <c r="I267" s="13">
        <v>25230.47</v>
      </c>
      <c r="J267">
        <v>0</v>
      </c>
      <c r="K267">
        <v>0</v>
      </c>
      <c r="L267" s="13">
        <v>59708.88</v>
      </c>
      <c r="M267" s="13">
        <v>93216.6</v>
      </c>
      <c r="N267" s="13">
        <v>339340.28</v>
      </c>
    </row>
    <row r="268" spans="1:14" x14ac:dyDescent="0.2">
      <c r="A268" s="18">
        <v>51154</v>
      </c>
      <c r="B268" s="14">
        <v>26853448</v>
      </c>
      <c r="C268">
        <v>1.81</v>
      </c>
      <c r="D268">
        <v>0</v>
      </c>
      <c r="E268" s="13">
        <v>904401.84</v>
      </c>
      <c r="F268">
        <v>0</v>
      </c>
      <c r="G268" s="13">
        <v>35278.269999999997</v>
      </c>
      <c r="H268">
        <v>575.96</v>
      </c>
      <c r="I268" s="13">
        <v>116566.53</v>
      </c>
      <c r="J268" s="13">
        <v>1309.52</v>
      </c>
      <c r="K268">
        <v>0</v>
      </c>
      <c r="L268" s="13">
        <v>247109.36</v>
      </c>
      <c r="M268" s="13">
        <v>400839.64</v>
      </c>
      <c r="N268" s="13">
        <v>1305241.48</v>
      </c>
    </row>
    <row r="269" spans="1:14" x14ac:dyDescent="0.2">
      <c r="A269" s="18">
        <v>51155</v>
      </c>
      <c r="B269" s="14">
        <v>40196164</v>
      </c>
      <c r="C269">
        <v>1.79</v>
      </c>
      <c r="D269">
        <v>0</v>
      </c>
      <c r="E269" s="13">
        <v>1354049.19</v>
      </c>
      <c r="F269">
        <v>0</v>
      </c>
      <c r="G269" s="13">
        <v>51388.13</v>
      </c>
      <c r="H269">
        <v>0</v>
      </c>
      <c r="I269" s="13">
        <v>165042.23999999999</v>
      </c>
      <c r="J269">
        <v>0</v>
      </c>
      <c r="K269">
        <v>0</v>
      </c>
      <c r="L269" s="13">
        <v>670854.37</v>
      </c>
      <c r="M269" s="13">
        <v>587403.12</v>
      </c>
      <c r="N269" s="13">
        <v>1941452.31</v>
      </c>
    </row>
    <row r="270" spans="1:14" x14ac:dyDescent="0.2">
      <c r="A270" s="18">
        <v>51156</v>
      </c>
      <c r="B270" s="14">
        <v>12314804</v>
      </c>
      <c r="C270">
        <v>1.8</v>
      </c>
      <c r="D270">
        <v>0</v>
      </c>
      <c r="E270" s="13">
        <v>414794.62</v>
      </c>
      <c r="F270">
        <v>0</v>
      </c>
      <c r="G270" s="13">
        <v>20778.79</v>
      </c>
      <c r="H270">
        <v>0</v>
      </c>
      <c r="I270" s="13">
        <v>62807.75</v>
      </c>
      <c r="J270" s="13">
        <v>2025.91</v>
      </c>
      <c r="K270">
        <v>0</v>
      </c>
      <c r="L270" s="13">
        <v>141955.46</v>
      </c>
      <c r="M270" s="13">
        <v>227567.9</v>
      </c>
      <c r="N270" s="13">
        <v>642362.52</v>
      </c>
    </row>
    <row r="271" spans="1:14" x14ac:dyDescent="0.2">
      <c r="A271" s="18">
        <v>51159</v>
      </c>
      <c r="B271" s="14">
        <v>195146794</v>
      </c>
      <c r="C271">
        <v>1.86</v>
      </c>
      <c r="D271">
        <v>0</v>
      </c>
      <c r="E271" s="13">
        <v>6569035.2800000003</v>
      </c>
      <c r="F271">
        <v>0</v>
      </c>
      <c r="G271" s="13">
        <v>179568.15</v>
      </c>
      <c r="H271">
        <v>0</v>
      </c>
      <c r="I271" s="13">
        <v>557265.81000000006</v>
      </c>
      <c r="J271">
        <v>0</v>
      </c>
      <c r="K271">
        <v>0</v>
      </c>
      <c r="L271" s="13">
        <v>1279508.75</v>
      </c>
      <c r="M271" s="13">
        <v>2016342.7</v>
      </c>
      <c r="N271" s="13">
        <v>8585377.9800000004</v>
      </c>
    </row>
    <row r="272" spans="1:14" x14ac:dyDescent="0.2">
      <c r="A272" s="18">
        <v>52096</v>
      </c>
      <c r="B272" s="14">
        <v>43106559</v>
      </c>
      <c r="C272">
        <v>3.05</v>
      </c>
      <c r="D272">
        <v>0</v>
      </c>
      <c r="E272" s="13">
        <v>1433459.05</v>
      </c>
      <c r="F272">
        <v>0</v>
      </c>
      <c r="G272" s="13">
        <v>24196.799999999999</v>
      </c>
      <c r="H272">
        <v>0</v>
      </c>
      <c r="I272" s="13">
        <v>315826.65000000002</v>
      </c>
      <c r="J272">
        <v>0</v>
      </c>
      <c r="K272">
        <v>0</v>
      </c>
      <c r="L272" s="13">
        <v>239400.35</v>
      </c>
      <c r="M272" s="13">
        <v>579423.80000000005</v>
      </c>
      <c r="N272" s="13">
        <v>2012882.85</v>
      </c>
    </row>
    <row r="273" spans="1:14" x14ac:dyDescent="0.2">
      <c r="A273" s="18">
        <v>53111</v>
      </c>
      <c r="B273" s="14">
        <v>26513965</v>
      </c>
      <c r="C273">
        <v>2.8</v>
      </c>
      <c r="D273">
        <v>0</v>
      </c>
      <c r="E273" s="13">
        <v>883964.99</v>
      </c>
      <c r="F273">
        <v>0</v>
      </c>
      <c r="G273" s="13">
        <v>42548.93</v>
      </c>
      <c r="H273">
        <v>0</v>
      </c>
      <c r="I273" s="13">
        <v>70438.92</v>
      </c>
      <c r="J273">
        <v>0</v>
      </c>
      <c r="K273">
        <v>0</v>
      </c>
      <c r="L273" s="13">
        <v>351149.8</v>
      </c>
      <c r="M273" s="13">
        <v>464137.64</v>
      </c>
      <c r="N273" s="13">
        <v>1348102.63</v>
      </c>
    </row>
    <row r="274" spans="1:14" x14ac:dyDescent="0.2">
      <c r="A274" s="18">
        <v>53112</v>
      </c>
      <c r="B274" s="14">
        <v>6531007</v>
      </c>
      <c r="C274">
        <v>2.69</v>
      </c>
      <c r="D274">
        <v>0</v>
      </c>
      <c r="E274" s="13">
        <v>217987.58</v>
      </c>
      <c r="F274">
        <v>0</v>
      </c>
      <c r="G274" s="13">
        <v>8667.9500000000007</v>
      </c>
      <c r="H274">
        <v>0</v>
      </c>
      <c r="I274" s="13">
        <v>11280.48</v>
      </c>
      <c r="J274">
        <v>0</v>
      </c>
      <c r="K274" s="13">
        <v>24920.74</v>
      </c>
      <c r="L274" s="13">
        <v>55133.11</v>
      </c>
      <c r="M274" s="13">
        <v>100002.28</v>
      </c>
      <c r="N274" s="13">
        <v>317989.86</v>
      </c>
    </row>
    <row r="275" spans="1:14" x14ac:dyDescent="0.2">
      <c r="A275" s="18">
        <v>53113</v>
      </c>
      <c r="B275" s="14">
        <v>229223689</v>
      </c>
      <c r="C275">
        <v>2.66</v>
      </c>
      <c r="D275">
        <v>0</v>
      </c>
      <c r="E275" s="13">
        <v>7653233.4199999999</v>
      </c>
      <c r="F275">
        <v>0</v>
      </c>
      <c r="G275" s="13">
        <v>254232.94</v>
      </c>
      <c r="H275">
        <v>0</v>
      </c>
      <c r="I275" s="13">
        <v>332411.56</v>
      </c>
      <c r="J275">
        <v>0</v>
      </c>
      <c r="K275">
        <v>0</v>
      </c>
      <c r="L275" s="13">
        <v>1636432.64</v>
      </c>
      <c r="M275" s="13">
        <v>2223077.14</v>
      </c>
      <c r="N275" s="13">
        <v>9876310.5600000005</v>
      </c>
    </row>
    <row r="276" spans="1:14" x14ac:dyDescent="0.2">
      <c r="A276" s="18">
        <v>53114</v>
      </c>
      <c r="B276" s="14">
        <v>22017154</v>
      </c>
      <c r="C276">
        <v>2.64</v>
      </c>
      <c r="D276">
        <v>0</v>
      </c>
      <c r="E276" s="13">
        <v>735251.41</v>
      </c>
      <c r="F276">
        <v>0</v>
      </c>
      <c r="G276" s="13">
        <v>43496.65</v>
      </c>
      <c r="H276">
        <v>0</v>
      </c>
      <c r="I276" s="13">
        <v>56862.25</v>
      </c>
      <c r="J276">
        <v>846.97</v>
      </c>
      <c r="K276">
        <v>0</v>
      </c>
      <c r="L276" s="13">
        <v>289299.15000000002</v>
      </c>
      <c r="M276" s="13">
        <v>390505.02</v>
      </c>
      <c r="N276" s="13">
        <v>1125756.43</v>
      </c>
    </row>
    <row r="277" spans="1:14" x14ac:dyDescent="0.2">
      <c r="A277" s="18">
        <v>54037</v>
      </c>
      <c r="B277" s="14">
        <v>38996126</v>
      </c>
      <c r="C277">
        <v>1.69</v>
      </c>
      <c r="D277">
        <v>0</v>
      </c>
      <c r="E277" s="13">
        <v>1314962.24</v>
      </c>
      <c r="F277">
        <v>0</v>
      </c>
      <c r="G277" s="13">
        <v>103387.82</v>
      </c>
      <c r="H277">
        <v>0</v>
      </c>
      <c r="I277" s="13">
        <v>99758.75</v>
      </c>
      <c r="J277">
        <v>0</v>
      </c>
      <c r="K277">
        <v>0</v>
      </c>
      <c r="L277" s="13">
        <v>198539.3</v>
      </c>
      <c r="M277" s="13">
        <v>401685.86</v>
      </c>
      <c r="N277" s="13">
        <v>1716648.1</v>
      </c>
    </row>
    <row r="278" spans="1:14" x14ac:dyDescent="0.2">
      <c r="A278" s="18">
        <v>54039</v>
      </c>
      <c r="B278" s="14">
        <v>53321249</v>
      </c>
      <c r="C278">
        <v>1.63</v>
      </c>
      <c r="D278">
        <v>0</v>
      </c>
      <c r="E278" s="13">
        <v>1799107.46</v>
      </c>
      <c r="F278">
        <v>0</v>
      </c>
      <c r="G278" s="13">
        <v>240390.23</v>
      </c>
      <c r="H278">
        <v>845.63</v>
      </c>
      <c r="I278" s="13">
        <v>225423.21</v>
      </c>
      <c r="J278" s="13">
        <v>23981.99</v>
      </c>
      <c r="K278">
        <v>0</v>
      </c>
      <c r="L278" s="13">
        <v>438565.43</v>
      </c>
      <c r="M278" s="13">
        <v>929206.48</v>
      </c>
      <c r="N278" s="13">
        <v>2728313.94</v>
      </c>
    </row>
    <row r="279" spans="1:14" x14ac:dyDescent="0.2">
      <c r="A279" s="18">
        <v>54041</v>
      </c>
      <c r="B279" s="14">
        <v>102493544</v>
      </c>
      <c r="C279">
        <v>1.58</v>
      </c>
      <c r="D279">
        <v>0</v>
      </c>
      <c r="E279" s="13">
        <v>3459983.21</v>
      </c>
      <c r="F279">
        <v>0</v>
      </c>
      <c r="G279" s="13">
        <v>513690.39</v>
      </c>
      <c r="H279">
        <v>0</v>
      </c>
      <c r="I279" s="13">
        <v>490924.17</v>
      </c>
      <c r="J279">
        <v>0</v>
      </c>
      <c r="K279">
        <v>0</v>
      </c>
      <c r="L279" s="13">
        <v>911929.13</v>
      </c>
      <c r="M279" s="13">
        <v>1916543.69</v>
      </c>
      <c r="N279" s="13">
        <v>5376526.9000000004</v>
      </c>
    </row>
    <row r="280" spans="1:14" x14ac:dyDescent="0.2">
      <c r="A280" s="18">
        <v>54042</v>
      </c>
      <c r="B280" s="14">
        <v>22912081</v>
      </c>
      <c r="C280">
        <v>1.74</v>
      </c>
      <c r="D280">
        <v>0</v>
      </c>
      <c r="E280" s="13">
        <v>772209.99</v>
      </c>
      <c r="F280" s="13">
        <v>1375.88</v>
      </c>
      <c r="G280" s="13">
        <v>78421.84</v>
      </c>
      <c r="H280">
        <v>0</v>
      </c>
      <c r="I280" s="13">
        <v>104048.28</v>
      </c>
      <c r="J280">
        <v>0</v>
      </c>
      <c r="K280">
        <v>0</v>
      </c>
      <c r="L280" s="13">
        <v>176985</v>
      </c>
      <c r="M280" s="13">
        <v>360831</v>
      </c>
      <c r="N280" s="13">
        <v>1133040.99</v>
      </c>
    </row>
    <row r="281" spans="1:14" x14ac:dyDescent="0.2">
      <c r="A281" s="18">
        <v>54043</v>
      </c>
      <c r="B281" s="14">
        <v>21466688</v>
      </c>
      <c r="C281">
        <v>1.64</v>
      </c>
      <c r="D281">
        <v>0</v>
      </c>
      <c r="E281" s="13">
        <v>724231.96</v>
      </c>
      <c r="F281">
        <v>0</v>
      </c>
      <c r="G281" s="13">
        <v>100273.22</v>
      </c>
      <c r="H281">
        <v>0</v>
      </c>
      <c r="I281" s="13">
        <v>93264.05</v>
      </c>
      <c r="J281">
        <v>0</v>
      </c>
      <c r="K281">
        <v>0</v>
      </c>
      <c r="L281" s="13">
        <v>172226.41</v>
      </c>
      <c r="M281" s="13">
        <v>365763.68</v>
      </c>
      <c r="N281" s="13">
        <v>1089995.6399999999</v>
      </c>
    </row>
    <row r="282" spans="1:14" x14ac:dyDescent="0.2">
      <c r="A282" s="18">
        <v>54045</v>
      </c>
      <c r="B282" s="14">
        <v>46949729</v>
      </c>
      <c r="C282">
        <v>1.63</v>
      </c>
      <c r="D282">
        <v>0</v>
      </c>
      <c r="E282" s="13">
        <v>1584126.58</v>
      </c>
      <c r="F282">
        <v>0</v>
      </c>
      <c r="G282" s="13">
        <v>237113.07</v>
      </c>
      <c r="H282">
        <v>0</v>
      </c>
      <c r="I282" s="13">
        <v>220947.75</v>
      </c>
      <c r="J282">
        <v>0</v>
      </c>
      <c r="K282">
        <v>0</v>
      </c>
      <c r="L282" s="13">
        <v>438541</v>
      </c>
      <c r="M282" s="13">
        <v>896601.82</v>
      </c>
      <c r="N282" s="13">
        <v>2480728.4</v>
      </c>
    </row>
    <row r="283" spans="1:14" x14ac:dyDescent="0.2">
      <c r="A283" s="18">
        <v>55104</v>
      </c>
      <c r="B283" s="14">
        <v>32174240</v>
      </c>
      <c r="C283">
        <v>2.97</v>
      </c>
      <c r="D283">
        <v>0</v>
      </c>
      <c r="E283" s="13">
        <v>1070800.21</v>
      </c>
      <c r="F283">
        <v>0</v>
      </c>
      <c r="G283" s="13">
        <v>28174.84</v>
      </c>
      <c r="H283">
        <v>0</v>
      </c>
      <c r="I283" s="13">
        <v>91757.87</v>
      </c>
      <c r="J283">
        <v>0</v>
      </c>
      <c r="K283">
        <v>0</v>
      </c>
      <c r="L283" s="13">
        <v>267842.78000000003</v>
      </c>
      <c r="M283" s="13">
        <v>387775.49</v>
      </c>
      <c r="N283" s="13">
        <v>1458575.7</v>
      </c>
    </row>
    <row r="284" spans="1:14" x14ac:dyDescent="0.2">
      <c r="A284" s="18">
        <v>55105</v>
      </c>
      <c r="B284" s="14">
        <v>26867821</v>
      </c>
      <c r="C284">
        <v>2.71</v>
      </c>
      <c r="D284">
        <v>0</v>
      </c>
      <c r="E284" s="13">
        <v>896591.81</v>
      </c>
      <c r="F284">
        <v>0</v>
      </c>
      <c r="G284" s="13">
        <v>33590.769999999997</v>
      </c>
      <c r="H284">
        <v>0</v>
      </c>
      <c r="I284" s="13">
        <v>104175.33</v>
      </c>
      <c r="J284">
        <v>0</v>
      </c>
      <c r="K284">
        <v>0</v>
      </c>
      <c r="L284" s="13">
        <v>294647.53000000003</v>
      </c>
      <c r="M284" s="13">
        <v>432413.62</v>
      </c>
      <c r="N284" s="13">
        <v>1329005.43</v>
      </c>
    </row>
    <row r="285" spans="1:14" x14ac:dyDescent="0.2">
      <c r="A285" s="18">
        <v>55106</v>
      </c>
      <c r="B285" s="14">
        <v>26454647</v>
      </c>
      <c r="C285">
        <v>2.93</v>
      </c>
      <c r="D285">
        <v>0</v>
      </c>
      <c r="E285" s="13">
        <v>880807.74</v>
      </c>
      <c r="F285">
        <v>0</v>
      </c>
      <c r="G285" s="13">
        <v>32849.26</v>
      </c>
      <c r="H285">
        <v>0</v>
      </c>
      <c r="I285" s="13">
        <v>111425.51</v>
      </c>
      <c r="J285">
        <v>0</v>
      </c>
      <c r="K285">
        <v>0</v>
      </c>
      <c r="L285" s="13">
        <v>303794.74</v>
      </c>
      <c r="M285" s="13">
        <v>448069.5</v>
      </c>
      <c r="N285" s="13">
        <v>1328877.24</v>
      </c>
    </row>
    <row r="286" spans="1:14" x14ac:dyDescent="0.2">
      <c r="A286" s="18">
        <v>55108</v>
      </c>
      <c r="B286" s="14">
        <v>77544850</v>
      </c>
      <c r="C286">
        <v>2.82</v>
      </c>
      <c r="D286">
        <v>0</v>
      </c>
      <c r="E286" s="13">
        <v>2584782.3199999998</v>
      </c>
      <c r="F286">
        <v>0</v>
      </c>
      <c r="G286" s="13">
        <v>64922.239999999998</v>
      </c>
      <c r="H286">
        <v>0</v>
      </c>
      <c r="I286" s="13">
        <v>221131.91</v>
      </c>
      <c r="J286">
        <v>0</v>
      </c>
      <c r="K286">
        <v>0</v>
      </c>
      <c r="L286" s="13">
        <v>602160.18000000005</v>
      </c>
      <c r="M286" s="13">
        <v>888214.32</v>
      </c>
      <c r="N286" s="13">
        <v>3472996.64</v>
      </c>
    </row>
    <row r="287" spans="1:14" x14ac:dyDescent="0.2">
      <c r="A287" s="18">
        <v>55110</v>
      </c>
      <c r="B287" s="14">
        <v>81823376</v>
      </c>
      <c r="C287">
        <v>2.4500000000000002</v>
      </c>
      <c r="D287">
        <v>0</v>
      </c>
      <c r="E287" s="13">
        <v>2737781.52</v>
      </c>
      <c r="F287">
        <v>0</v>
      </c>
      <c r="G287" s="13">
        <v>88357.64</v>
      </c>
      <c r="H287">
        <v>0</v>
      </c>
      <c r="I287" s="13">
        <v>301905.51</v>
      </c>
      <c r="J287">
        <v>0</v>
      </c>
      <c r="K287">
        <v>0</v>
      </c>
      <c r="L287" s="13">
        <v>875379.47</v>
      </c>
      <c r="M287" s="13">
        <v>1265642.6200000001</v>
      </c>
      <c r="N287" s="13">
        <v>4003424.14</v>
      </c>
    </row>
    <row r="288" spans="1:14" x14ac:dyDescent="0.2">
      <c r="A288" s="18">
        <v>55111</v>
      </c>
      <c r="B288" s="14">
        <v>16008043</v>
      </c>
      <c r="C288">
        <v>2.74</v>
      </c>
      <c r="D288">
        <v>0</v>
      </c>
      <c r="E288" s="13">
        <v>534031.19999999995</v>
      </c>
      <c r="F288">
        <v>0</v>
      </c>
      <c r="G288" s="13">
        <v>16903.11</v>
      </c>
      <c r="H288">
        <v>0</v>
      </c>
      <c r="I288" s="13">
        <v>57955.41</v>
      </c>
      <c r="J288">
        <v>0</v>
      </c>
      <c r="K288">
        <v>0</v>
      </c>
      <c r="L288" s="13">
        <v>162802.41</v>
      </c>
      <c r="M288" s="13">
        <v>237660.93</v>
      </c>
      <c r="N288" s="13">
        <v>771692.13</v>
      </c>
    </row>
    <row r="289" spans="1:14" x14ac:dyDescent="0.2">
      <c r="A289" s="18">
        <v>56015</v>
      </c>
      <c r="B289" s="14">
        <v>25695332</v>
      </c>
      <c r="C289">
        <v>2.0699999999999998</v>
      </c>
      <c r="D289">
        <v>0</v>
      </c>
      <c r="E289" s="13">
        <v>863105.94</v>
      </c>
      <c r="F289">
        <v>0</v>
      </c>
      <c r="G289" s="13">
        <v>25129.02</v>
      </c>
      <c r="H289">
        <v>136.77000000000001</v>
      </c>
      <c r="I289" s="13">
        <v>137752.04999999999</v>
      </c>
      <c r="J289">
        <v>0</v>
      </c>
      <c r="K289">
        <v>0</v>
      </c>
      <c r="L289" s="13">
        <v>236332.27</v>
      </c>
      <c r="M289" s="13">
        <v>399350.1</v>
      </c>
      <c r="N289" s="13">
        <v>1262456.04</v>
      </c>
    </row>
    <row r="290" spans="1:14" x14ac:dyDescent="0.2">
      <c r="A290" s="18">
        <v>56017</v>
      </c>
      <c r="B290" s="14">
        <v>53352956</v>
      </c>
      <c r="C290">
        <v>2.19</v>
      </c>
      <c r="D290">
        <v>0</v>
      </c>
      <c r="E290" s="13">
        <v>1789929.25</v>
      </c>
      <c r="F290">
        <v>0</v>
      </c>
      <c r="G290" s="13">
        <v>41451.4</v>
      </c>
      <c r="H290">
        <v>0</v>
      </c>
      <c r="I290" s="13">
        <v>226719.66</v>
      </c>
      <c r="J290">
        <v>0</v>
      </c>
      <c r="K290">
        <v>0</v>
      </c>
      <c r="L290" s="13">
        <v>405961.96</v>
      </c>
      <c r="M290" s="13">
        <v>674133.02</v>
      </c>
      <c r="N290" s="13">
        <v>2464062.27</v>
      </c>
    </row>
    <row r="291" spans="1:14" x14ac:dyDescent="0.2">
      <c r="A291" s="18">
        <v>57001</v>
      </c>
      <c r="B291" s="14">
        <v>22493208</v>
      </c>
      <c r="C291">
        <v>2.4300000000000002</v>
      </c>
      <c r="D291">
        <v>0</v>
      </c>
      <c r="E291" s="13">
        <v>752769.17</v>
      </c>
      <c r="F291">
        <v>0</v>
      </c>
      <c r="G291" s="13">
        <v>17372.240000000002</v>
      </c>
      <c r="H291">
        <v>0</v>
      </c>
      <c r="I291" s="13">
        <v>50101.63</v>
      </c>
      <c r="J291">
        <v>0</v>
      </c>
      <c r="K291">
        <v>0</v>
      </c>
      <c r="L291" s="13">
        <v>151387.34</v>
      </c>
      <c r="M291" s="13">
        <v>218861.2</v>
      </c>
      <c r="N291" s="13">
        <v>971630.37</v>
      </c>
    </row>
    <row r="292" spans="1:14" x14ac:dyDescent="0.2">
      <c r="A292" s="18">
        <v>57002</v>
      </c>
      <c r="B292" s="14">
        <v>33611077</v>
      </c>
      <c r="C292">
        <v>2.3199999999999998</v>
      </c>
      <c r="D292">
        <v>0</v>
      </c>
      <c r="E292" s="13">
        <v>1126113.5900000001</v>
      </c>
      <c r="F292">
        <v>0</v>
      </c>
      <c r="G292" s="13">
        <v>42882.25</v>
      </c>
      <c r="H292">
        <v>0</v>
      </c>
      <c r="I292" s="13">
        <v>123672.85</v>
      </c>
      <c r="J292">
        <v>0</v>
      </c>
      <c r="K292">
        <v>0</v>
      </c>
      <c r="L292" s="13">
        <v>366153.08</v>
      </c>
      <c r="M292" s="13">
        <v>532708.18000000005</v>
      </c>
      <c r="N292" s="13">
        <v>1658821.77</v>
      </c>
    </row>
    <row r="293" spans="1:14" x14ac:dyDescent="0.2">
      <c r="A293" s="18">
        <v>57003</v>
      </c>
      <c r="B293" s="14">
        <v>297364913</v>
      </c>
      <c r="C293">
        <v>2.44</v>
      </c>
      <c r="D293">
        <v>0</v>
      </c>
      <c r="E293" s="13">
        <v>9950745.8699999992</v>
      </c>
      <c r="F293" s="13">
        <v>7753.05</v>
      </c>
      <c r="G293" s="13">
        <v>255429.73</v>
      </c>
      <c r="H293">
        <v>0</v>
      </c>
      <c r="I293" s="13">
        <v>736662.01</v>
      </c>
      <c r="J293" s="13">
        <v>43950.54</v>
      </c>
      <c r="K293">
        <v>0</v>
      </c>
      <c r="L293" s="13">
        <v>2034343.31</v>
      </c>
      <c r="M293" s="13">
        <v>3078138.64</v>
      </c>
      <c r="N293" s="13">
        <v>13028884.51</v>
      </c>
    </row>
    <row r="294" spans="1:14" x14ac:dyDescent="0.2">
      <c r="A294" s="18">
        <v>57004</v>
      </c>
      <c r="B294" s="14">
        <v>68334425</v>
      </c>
      <c r="C294">
        <v>2.35</v>
      </c>
      <c r="D294">
        <v>0</v>
      </c>
      <c r="E294" s="13">
        <v>2288789.81</v>
      </c>
      <c r="F294" s="13">
        <v>7568.97</v>
      </c>
      <c r="G294" s="13">
        <v>80484.55</v>
      </c>
      <c r="H294">
        <v>0</v>
      </c>
      <c r="I294" s="13">
        <v>232118.27</v>
      </c>
      <c r="J294" s="13">
        <v>5455.43</v>
      </c>
      <c r="K294">
        <v>0</v>
      </c>
      <c r="L294" s="13">
        <v>663320.02</v>
      </c>
      <c r="M294" s="13">
        <v>988947.24</v>
      </c>
      <c r="N294" s="13">
        <v>3277737.05</v>
      </c>
    </row>
    <row r="295" spans="1:14" x14ac:dyDescent="0.2">
      <c r="A295" s="18">
        <v>58106</v>
      </c>
      <c r="B295" s="14">
        <v>13800189</v>
      </c>
      <c r="C295">
        <v>2.66</v>
      </c>
      <c r="D295">
        <v>0</v>
      </c>
      <c r="E295" s="13">
        <v>460755.47</v>
      </c>
      <c r="F295">
        <v>0</v>
      </c>
      <c r="G295" s="13">
        <v>14224.17</v>
      </c>
      <c r="H295">
        <v>0</v>
      </c>
      <c r="I295" s="13">
        <v>59899.34</v>
      </c>
      <c r="J295">
        <v>0</v>
      </c>
      <c r="K295">
        <v>0</v>
      </c>
      <c r="L295" s="13">
        <v>110002.08</v>
      </c>
      <c r="M295" s="13">
        <v>184125.59</v>
      </c>
      <c r="N295" s="13">
        <v>644881.06000000006</v>
      </c>
    </row>
    <row r="296" spans="1:14" x14ac:dyDescent="0.2">
      <c r="A296" s="18">
        <v>58107</v>
      </c>
      <c r="B296" s="14">
        <v>8854388</v>
      </c>
      <c r="C296">
        <v>2.46</v>
      </c>
      <c r="D296">
        <v>0</v>
      </c>
      <c r="E296" s="13">
        <v>296234.34999999998</v>
      </c>
      <c r="F296">
        <v>0</v>
      </c>
      <c r="G296" s="13">
        <v>10420.290000000001</v>
      </c>
      <c r="H296">
        <v>629.12</v>
      </c>
      <c r="I296" s="13">
        <v>48007.64</v>
      </c>
      <c r="J296" s="13">
        <v>4167.17</v>
      </c>
      <c r="K296">
        <v>0</v>
      </c>
      <c r="L296" s="13">
        <v>79824.460000000006</v>
      </c>
      <c r="M296" s="13">
        <v>143048.68</v>
      </c>
      <c r="N296" s="13">
        <v>439283.03</v>
      </c>
    </row>
    <row r="297" spans="1:14" x14ac:dyDescent="0.2">
      <c r="A297" s="18">
        <v>58108</v>
      </c>
      <c r="B297" s="14">
        <v>11839835</v>
      </c>
      <c r="C297">
        <v>5.91</v>
      </c>
      <c r="D297">
        <v>0</v>
      </c>
      <c r="E297" s="13">
        <v>382105.46</v>
      </c>
      <c r="F297">
        <v>0</v>
      </c>
      <c r="G297" s="13">
        <v>12253.94</v>
      </c>
      <c r="H297">
        <v>0</v>
      </c>
      <c r="I297" s="13">
        <v>53676.84</v>
      </c>
      <c r="J297">
        <v>0</v>
      </c>
      <c r="K297">
        <v>0</v>
      </c>
      <c r="L297" s="13">
        <v>100456.27</v>
      </c>
      <c r="M297" s="13">
        <v>166387.04999999999</v>
      </c>
      <c r="N297" s="13">
        <v>548492.51</v>
      </c>
    </row>
    <row r="298" spans="1:14" x14ac:dyDescent="0.2">
      <c r="A298" s="18">
        <v>58109</v>
      </c>
      <c r="B298" s="14">
        <v>30305302</v>
      </c>
      <c r="C298">
        <v>1.75</v>
      </c>
      <c r="D298">
        <v>0</v>
      </c>
      <c r="E298" s="13">
        <v>1021281.1</v>
      </c>
      <c r="F298">
        <v>0</v>
      </c>
      <c r="G298" s="13">
        <v>42251.19</v>
      </c>
      <c r="H298">
        <v>0</v>
      </c>
      <c r="I298" s="13">
        <v>264185.7</v>
      </c>
      <c r="J298">
        <v>0</v>
      </c>
      <c r="K298">
        <v>0</v>
      </c>
      <c r="L298" s="13">
        <v>300003.46000000002</v>
      </c>
      <c r="M298" s="13">
        <v>606440.35</v>
      </c>
      <c r="N298" s="13">
        <v>1627721.45</v>
      </c>
    </row>
    <row r="299" spans="1:14" x14ac:dyDescent="0.2">
      <c r="A299" s="18">
        <v>58112</v>
      </c>
      <c r="B299" s="14">
        <v>52486755</v>
      </c>
      <c r="C299">
        <v>1.1399999999999999</v>
      </c>
      <c r="D299">
        <v>0</v>
      </c>
      <c r="E299" s="13">
        <v>1779772.33</v>
      </c>
      <c r="F299">
        <v>0</v>
      </c>
      <c r="G299" s="13">
        <v>59111.360000000001</v>
      </c>
      <c r="H299">
        <v>0</v>
      </c>
      <c r="I299" s="13">
        <v>277410.40000000002</v>
      </c>
      <c r="J299" s="13">
        <v>73872.240000000005</v>
      </c>
      <c r="K299">
        <v>0</v>
      </c>
      <c r="L299" s="13">
        <v>480491.35</v>
      </c>
      <c r="M299" s="13">
        <v>890885.34</v>
      </c>
      <c r="N299" s="13">
        <v>2670657.67</v>
      </c>
    </row>
    <row r="300" spans="1:14" x14ac:dyDescent="0.2">
      <c r="A300" s="18">
        <v>59113</v>
      </c>
      <c r="B300" s="14">
        <v>8969991</v>
      </c>
      <c r="C300">
        <v>2.41</v>
      </c>
      <c r="D300">
        <v>0</v>
      </c>
      <c r="E300" s="13">
        <v>300255.83</v>
      </c>
      <c r="F300">
        <v>0</v>
      </c>
      <c r="G300" s="13">
        <v>12308.47</v>
      </c>
      <c r="H300">
        <v>0</v>
      </c>
      <c r="I300" s="13">
        <v>36627.54</v>
      </c>
      <c r="J300">
        <v>0</v>
      </c>
      <c r="K300">
        <v>0</v>
      </c>
      <c r="L300" s="13">
        <v>91316.83</v>
      </c>
      <c r="M300" s="13">
        <v>140252.84</v>
      </c>
      <c r="N300" s="13">
        <v>440508.67</v>
      </c>
    </row>
    <row r="301" spans="1:14" x14ac:dyDescent="0.2">
      <c r="A301" s="18">
        <v>59114</v>
      </c>
      <c r="B301" s="14">
        <v>5221132</v>
      </c>
      <c r="C301">
        <v>2.73</v>
      </c>
      <c r="D301">
        <v>0</v>
      </c>
      <c r="E301" s="13">
        <v>174195.81</v>
      </c>
      <c r="F301">
        <v>0</v>
      </c>
      <c r="G301" s="13">
        <v>5668.48</v>
      </c>
      <c r="H301">
        <v>0</v>
      </c>
      <c r="I301" s="13">
        <v>16689.810000000001</v>
      </c>
      <c r="J301" s="13">
        <v>3363.45</v>
      </c>
      <c r="K301">
        <v>0</v>
      </c>
      <c r="L301" s="13">
        <v>41048.07</v>
      </c>
      <c r="M301" s="13">
        <v>66769.81</v>
      </c>
      <c r="N301" s="13">
        <v>240965.62</v>
      </c>
    </row>
    <row r="302" spans="1:14" x14ac:dyDescent="0.2">
      <c r="A302" s="18">
        <v>59117</v>
      </c>
      <c r="B302" s="14">
        <v>109098557</v>
      </c>
      <c r="C302">
        <v>2.0099999999999998</v>
      </c>
      <c r="D302">
        <v>0</v>
      </c>
      <c r="E302" s="13">
        <v>3666864.69</v>
      </c>
      <c r="F302">
        <v>0</v>
      </c>
      <c r="G302" s="13">
        <v>102572.51</v>
      </c>
      <c r="H302">
        <v>0</v>
      </c>
      <c r="I302" s="13">
        <v>302005.94</v>
      </c>
      <c r="J302">
        <v>0</v>
      </c>
      <c r="K302">
        <v>0</v>
      </c>
      <c r="L302" s="13">
        <v>752849.17</v>
      </c>
      <c r="M302" s="13">
        <v>1157427.6200000001</v>
      </c>
      <c r="N302" s="13">
        <v>4824292.3099999996</v>
      </c>
    </row>
    <row r="303" spans="1:14" x14ac:dyDescent="0.2">
      <c r="A303" s="18">
        <v>60077</v>
      </c>
      <c r="B303" s="14">
        <v>148219956</v>
      </c>
      <c r="C303">
        <v>2.62</v>
      </c>
      <c r="D303">
        <v>0</v>
      </c>
      <c r="E303" s="13">
        <v>4950745.1500000004</v>
      </c>
      <c r="F303">
        <v>0</v>
      </c>
      <c r="G303" s="13">
        <v>143810.47</v>
      </c>
      <c r="H303">
        <v>0</v>
      </c>
      <c r="I303" s="13">
        <v>374814.64</v>
      </c>
      <c r="J303">
        <v>0</v>
      </c>
      <c r="K303">
        <v>0</v>
      </c>
      <c r="L303" s="13">
        <v>1493075.13</v>
      </c>
      <c r="M303" s="13">
        <v>2011700.24</v>
      </c>
      <c r="N303" s="13">
        <v>6962445.3899999997</v>
      </c>
    </row>
    <row r="304" spans="1:14" x14ac:dyDescent="0.2">
      <c r="A304" s="18">
        <v>61150</v>
      </c>
      <c r="B304" s="14">
        <v>10453917</v>
      </c>
      <c r="C304">
        <v>2.62</v>
      </c>
      <c r="D304">
        <v>0</v>
      </c>
      <c r="E304" s="13">
        <v>349174.84</v>
      </c>
      <c r="F304">
        <v>0</v>
      </c>
      <c r="G304" s="13">
        <v>16310.09</v>
      </c>
      <c r="H304">
        <v>943.85</v>
      </c>
      <c r="I304" s="13">
        <v>58627.360000000001</v>
      </c>
      <c r="J304" s="13">
        <v>1791.47</v>
      </c>
      <c r="K304">
        <v>0</v>
      </c>
      <c r="L304" s="13">
        <v>86070.5</v>
      </c>
      <c r="M304" s="13">
        <v>163743.26999999999</v>
      </c>
      <c r="N304" s="13">
        <v>512918.11</v>
      </c>
    </row>
    <row r="305" spans="1:14" x14ac:dyDescent="0.2">
      <c r="A305" s="18">
        <v>61151</v>
      </c>
      <c r="B305" s="14">
        <v>8740736</v>
      </c>
      <c r="C305">
        <v>2.61</v>
      </c>
      <c r="D305">
        <v>0</v>
      </c>
      <c r="E305" s="13">
        <v>291982.28000000003</v>
      </c>
      <c r="F305">
        <v>0</v>
      </c>
      <c r="G305" s="13">
        <v>19262.150000000001</v>
      </c>
      <c r="H305">
        <v>0</v>
      </c>
      <c r="I305" s="13">
        <v>69238.64</v>
      </c>
      <c r="J305">
        <v>0</v>
      </c>
      <c r="K305">
        <v>0</v>
      </c>
      <c r="L305" s="13">
        <v>104767.88</v>
      </c>
      <c r="M305" s="13">
        <v>193268.66</v>
      </c>
      <c r="N305" s="13">
        <v>485250.94</v>
      </c>
    </row>
    <row r="306" spans="1:14" x14ac:dyDescent="0.2">
      <c r="A306" s="18">
        <v>61154</v>
      </c>
      <c r="B306" s="14">
        <v>17344828</v>
      </c>
      <c r="C306">
        <v>2.62</v>
      </c>
      <c r="D306">
        <v>0</v>
      </c>
      <c r="E306" s="13">
        <v>579340.5</v>
      </c>
      <c r="F306" s="13">
        <v>10115.030000000001</v>
      </c>
      <c r="G306" s="13">
        <v>29213.54</v>
      </c>
      <c r="H306">
        <v>332.72</v>
      </c>
      <c r="I306" s="13">
        <v>91322.91</v>
      </c>
      <c r="J306" s="13">
        <v>2166.94</v>
      </c>
      <c r="K306">
        <v>0</v>
      </c>
      <c r="L306" s="13">
        <v>156072.98000000001</v>
      </c>
      <c r="M306" s="13">
        <v>289224.12</v>
      </c>
      <c r="N306" s="13">
        <v>868564.62</v>
      </c>
    </row>
    <row r="307" spans="1:14" x14ac:dyDescent="0.2">
      <c r="A307" s="18">
        <v>61156</v>
      </c>
      <c r="B307" s="14">
        <v>76944058</v>
      </c>
      <c r="C307">
        <v>2.57</v>
      </c>
      <c r="D307">
        <v>0</v>
      </c>
      <c r="E307" s="13">
        <v>2571354.23</v>
      </c>
      <c r="F307">
        <v>0</v>
      </c>
      <c r="G307" s="13">
        <v>91991.89</v>
      </c>
      <c r="H307">
        <v>0</v>
      </c>
      <c r="I307" s="13">
        <v>330668.87</v>
      </c>
      <c r="J307">
        <v>0</v>
      </c>
      <c r="K307">
        <v>0</v>
      </c>
      <c r="L307" s="13">
        <v>482149.93</v>
      </c>
      <c r="M307" s="13">
        <v>904810.68</v>
      </c>
      <c r="N307" s="13">
        <v>3476164.91</v>
      </c>
    </row>
    <row r="308" spans="1:14" x14ac:dyDescent="0.2">
      <c r="A308" s="18">
        <v>61157</v>
      </c>
      <c r="B308" s="14">
        <v>4959709</v>
      </c>
      <c r="C308">
        <v>2.6</v>
      </c>
      <c r="D308">
        <v>0</v>
      </c>
      <c r="E308" s="13">
        <v>165694.95000000001</v>
      </c>
      <c r="F308" s="13">
        <v>2211.2800000000002</v>
      </c>
      <c r="G308" s="13">
        <v>6937.32</v>
      </c>
      <c r="H308">
        <v>60</v>
      </c>
      <c r="I308" s="13">
        <v>24936.52</v>
      </c>
      <c r="J308" s="13">
        <v>1686.1</v>
      </c>
      <c r="K308">
        <v>0</v>
      </c>
      <c r="L308" s="13">
        <v>36094.370000000003</v>
      </c>
      <c r="M308" s="13">
        <v>71925.59</v>
      </c>
      <c r="N308" s="13">
        <v>237620.54</v>
      </c>
    </row>
    <row r="309" spans="1:14" x14ac:dyDescent="0.2">
      <c r="A309" s="18">
        <v>61158</v>
      </c>
      <c r="B309" s="14">
        <v>8676004</v>
      </c>
      <c r="C309">
        <v>2.63</v>
      </c>
      <c r="D309">
        <v>0</v>
      </c>
      <c r="E309" s="13">
        <v>289760.40000000002</v>
      </c>
      <c r="F309">
        <v>0</v>
      </c>
      <c r="G309" s="13">
        <v>11882.01</v>
      </c>
      <c r="H309">
        <v>0</v>
      </c>
      <c r="I309" s="13">
        <v>42710.43</v>
      </c>
      <c r="J309">
        <v>0</v>
      </c>
      <c r="K309">
        <v>0</v>
      </c>
      <c r="L309" s="13">
        <v>70177.149999999994</v>
      </c>
      <c r="M309" s="13">
        <v>124769.58</v>
      </c>
      <c r="N309" s="13">
        <v>414529.98</v>
      </c>
    </row>
    <row r="310" spans="1:14" x14ac:dyDescent="0.2">
      <c r="A310" s="18">
        <v>62070</v>
      </c>
      <c r="B310" s="14">
        <v>8720560</v>
      </c>
      <c r="C310">
        <v>2.33</v>
      </c>
      <c r="D310">
        <v>0</v>
      </c>
      <c r="E310" s="13">
        <v>292145.82</v>
      </c>
      <c r="F310">
        <v>0</v>
      </c>
      <c r="G310" s="13">
        <v>38039.24</v>
      </c>
      <c r="H310">
        <v>0</v>
      </c>
      <c r="I310" s="13">
        <v>28874.74</v>
      </c>
      <c r="J310" s="13">
        <v>2425.9</v>
      </c>
      <c r="K310" s="13">
        <v>7348.16</v>
      </c>
      <c r="L310" s="13">
        <v>77365.919999999998</v>
      </c>
      <c r="M310" s="13">
        <v>154053.96</v>
      </c>
      <c r="N310" s="13">
        <v>446199.78</v>
      </c>
    </row>
    <row r="311" spans="1:14" x14ac:dyDescent="0.2">
      <c r="A311" s="18">
        <v>62072</v>
      </c>
      <c r="B311" s="14">
        <v>77322807</v>
      </c>
      <c r="C311">
        <v>2.4</v>
      </c>
      <c r="D311">
        <v>0</v>
      </c>
      <c r="E311" s="13">
        <v>2588520.15</v>
      </c>
      <c r="F311" s="13">
        <v>3075.21</v>
      </c>
      <c r="G311" s="13">
        <v>371504.8</v>
      </c>
      <c r="H311" s="13">
        <v>1281.8399999999999</v>
      </c>
      <c r="I311" s="13">
        <v>282455.46999999997</v>
      </c>
      <c r="J311" s="13">
        <v>121475.3</v>
      </c>
      <c r="K311" s="13">
        <v>85102.84</v>
      </c>
      <c r="L311" s="13">
        <v>725959.11</v>
      </c>
      <c r="M311" s="13">
        <v>1590854.57</v>
      </c>
      <c r="N311" s="13">
        <v>4179374.72</v>
      </c>
    </row>
    <row r="312" spans="1:14" x14ac:dyDescent="0.2">
      <c r="A312" s="18">
        <v>63066</v>
      </c>
      <c r="B312" s="14">
        <v>34936943</v>
      </c>
      <c r="C312">
        <v>2.87</v>
      </c>
      <c r="D312">
        <v>0</v>
      </c>
      <c r="E312" s="13">
        <v>1163944.8700000001</v>
      </c>
      <c r="F312">
        <v>0</v>
      </c>
      <c r="G312" s="13">
        <v>17495.759999999998</v>
      </c>
      <c r="H312">
        <v>0</v>
      </c>
      <c r="I312" s="13">
        <v>171390.73</v>
      </c>
      <c r="J312">
        <v>0</v>
      </c>
      <c r="K312">
        <v>0</v>
      </c>
      <c r="L312" s="13">
        <v>218313.73</v>
      </c>
      <c r="M312" s="13">
        <v>407200.22</v>
      </c>
      <c r="N312" s="13">
        <v>1571145.09</v>
      </c>
    </row>
    <row r="313" spans="1:14" x14ac:dyDescent="0.2">
      <c r="A313" s="18">
        <v>63067</v>
      </c>
      <c r="B313" s="14">
        <v>42242158</v>
      </c>
      <c r="C313">
        <v>2.72</v>
      </c>
      <c r="D313">
        <v>0</v>
      </c>
      <c r="E313" s="13">
        <v>1409495.78</v>
      </c>
      <c r="F313" s="13">
        <v>1509.88</v>
      </c>
      <c r="G313" s="13">
        <v>28484.26</v>
      </c>
      <c r="H313">
        <v>830.89</v>
      </c>
      <c r="I313" s="13">
        <v>261144.83</v>
      </c>
      <c r="J313" s="13">
        <v>35269.67</v>
      </c>
      <c r="K313">
        <v>0</v>
      </c>
      <c r="L313" s="13">
        <v>323288.73</v>
      </c>
      <c r="M313" s="13">
        <v>650528.26</v>
      </c>
      <c r="N313" s="13">
        <v>2060024.04</v>
      </c>
    </row>
    <row r="314" spans="1:14" x14ac:dyDescent="0.2">
      <c r="A314" s="18">
        <v>64072</v>
      </c>
      <c r="B314" s="14">
        <v>10087575</v>
      </c>
      <c r="C314">
        <v>3.34</v>
      </c>
      <c r="D314">
        <v>0</v>
      </c>
      <c r="E314" s="13">
        <v>334447.28999999998</v>
      </c>
      <c r="F314">
        <v>0</v>
      </c>
      <c r="G314" s="13">
        <v>6280.52</v>
      </c>
      <c r="H314">
        <v>0</v>
      </c>
      <c r="I314" s="13">
        <v>24498.06</v>
      </c>
      <c r="J314" s="13">
        <v>1161.33</v>
      </c>
      <c r="K314">
        <v>0</v>
      </c>
      <c r="L314" s="13">
        <v>102350.01</v>
      </c>
      <c r="M314" s="13">
        <v>134289.92000000001</v>
      </c>
      <c r="N314" s="13">
        <v>468737.21</v>
      </c>
    </row>
    <row r="315" spans="1:14" x14ac:dyDescent="0.2">
      <c r="A315" s="18">
        <v>64074</v>
      </c>
      <c r="B315" s="14">
        <v>99456090</v>
      </c>
      <c r="C315">
        <v>3.45</v>
      </c>
      <c r="D315">
        <v>0</v>
      </c>
      <c r="E315" s="13">
        <v>3293652.52</v>
      </c>
      <c r="F315">
        <v>0</v>
      </c>
      <c r="G315" s="13">
        <v>28777.11</v>
      </c>
      <c r="H315">
        <v>0</v>
      </c>
      <c r="I315" s="13">
        <v>112249.08</v>
      </c>
      <c r="J315">
        <v>0</v>
      </c>
      <c r="K315">
        <v>0</v>
      </c>
      <c r="L315" s="13">
        <v>457120.7</v>
      </c>
      <c r="M315" s="13">
        <v>598146.88</v>
      </c>
      <c r="N315" s="13">
        <v>3891799.4</v>
      </c>
    </row>
    <row r="316" spans="1:14" x14ac:dyDescent="0.2">
      <c r="A316" s="18">
        <v>64075</v>
      </c>
      <c r="B316" s="14">
        <v>215431331</v>
      </c>
      <c r="C316">
        <v>3.63</v>
      </c>
      <c r="D316">
        <v>0</v>
      </c>
      <c r="E316" s="13">
        <v>7121063.2599999998</v>
      </c>
      <c r="F316">
        <v>0</v>
      </c>
      <c r="G316" s="13">
        <v>112352.28</v>
      </c>
      <c r="H316">
        <v>0</v>
      </c>
      <c r="I316" s="13">
        <v>498034.65</v>
      </c>
      <c r="J316">
        <v>0</v>
      </c>
      <c r="K316">
        <v>0</v>
      </c>
      <c r="L316" s="13">
        <v>1414368.68</v>
      </c>
      <c r="M316" s="13">
        <v>2024755.61</v>
      </c>
      <c r="N316" s="13">
        <v>9145818.8699999992</v>
      </c>
    </row>
    <row r="317" spans="1:14" x14ac:dyDescent="0.2">
      <c r="A317" s="18">
        <v>65096</v>
      </c>
      <c r="B317" s="14">
        <v>11766687</v>
      </c>
      <c r="C317">
        <v>3.93</v>
      </c>
      <c r="D317">
        <v>0</v>
      </c>
      <c r="E317" s="13">
        <v>387735.99</v>
      </c>
      <c r="F317">
        <v>0</v>
      </c>
      <c r="G317" s="13">
        <v>11230.82</v>
      </c>
      <c r="H317">
        <v>0</v>
      </c>
      <c r="I317" s="13">
        <v>75577.33</v>
      </c>
      <c r="J317" s="13">
        <v>19403.04</v>
      </c>
      <c r="K317">
        <v>0</v>
      </c>
      <c r="L317" s="13">
        <v>77211.56</v>
      </c>
      <c r="M317" s="13">
        <v>183422.75</v>
      </c>
      <c r="N317" s="13">
        <v>571158.74</v>
      </c>
    </row>
    <row r="318" spans="1:14" x14ac:dyDescent="0.2">
      <c r="A318" s="18">
        <v>65098</v>
      </c>
      <c r="B318" s="14">
        <v>30272465</v>
      </c>
      <c r="C318">
        <v>3.86</v>
      </c>
      <c r="D318">
        <v>0</v>
      </c>
      <c r="E318" s="13">
        <v>998265.41</v>
      </c>
      <c r="F318">
        <v>0</v>
      </c>
      <c r="G318" s="13">
        <v>21559.38</v>
      </c>
      <c r="H318">
        <v>0</v>
      </c>
      <c r="I318" s="13">
        <v>150957.21</v>
      </c>
      <c r="J318">
        <v>0</v>
      </c>
      <c r="K318">
        <v>0</v>
      </c>
      <c r="L318" s="13">
        <v>161059.07</v>
      </c>
      <c r="M318" s="13">
        <v>333575.65999999997</v>
      </c>
      <c r="N318" s="13">
        <v>1331841.07</v>
      </c>
    </row>
    <row r="319" spans="1:14" x14ac:dyDescent="0.2">
      <c r="A319" s="18">
        <v>66102</v>
      </c>
      <c r="B319" s="14">
        <v>128026301</v>
      </c>
      <c r="C319">
        <v>2.7</v>
      </c>
      <c r="D319">
        <v>0</v>
      </c>
      <c r="E319" s="13">
        <v>4272736.97</v>
      </c>
      <c r="F319">
        <v>0</v>
      </c>
      <c r="G319" s="13">
        <v>86050.98</v>
      </c>
      <c r="H319">
        <v>0</v>
      </c>
      <c r="I319" s="13">
        <v>409257.72</v>
      </c>
      <c r="J319">
        <v>0</v>
      </c>
      <c r="K319">
        <v>0</v>
      </c>
      <c r="L319" s="13">
        <v>780319.92</v>
      </c>
      <c r="M319" s="13">
        <v>1275628.6200000001</v>
      </c>
      <c r="N319" s="13">
        <v>5548365.5899999999</v>
      </c>
    </row>
    <row r="320" spans="1:14" x14ac:dyDescent="0.2">
      <c r="A320" s="18">
        <v>66103</v>
      </c>
      <c r="B320" s="14">
        <v>8423420</v>
      </c>
      <c r="C320">
        <v>2.57</v>
      </c>
      <c r="D320">
        <v>0</v>
      </c>
      <c r="E320" s="13">
        <v>281497.98</v>
      </c>
      <c r="F320">
        <v>0</v>
      </c>
      <c r="G320" s="13">
        <v>11917.4</v>
      </c>
      <c r="H320">
        <v>0</v>
      </c>
      <c r="I320" s="13">
        <v>58617.94</v>
      </c>
      <c r="J320" s="13">
        <v>2038.7</v>
      </c>
      <c r="K320">
        <v>0</v>
      </c>
      <c r="L320" s="13">
        <v>111489.48</v>
      </c>
      <c r="M320" s="13">
        <v>184063.52</v>
      </c>
      <c r="N320" s="13">
        <v>465561.5</v>
      </c>
    </row>
    <row r="321" spans="1:14" x14ac:dyDescent="0.2">
      <c r="A321" s="18">
        <v>66104</v>
      </c>
      <c r="B321" s="14">
        <v>10413135</v>
      </c>
      <c r="C321">
        <v>2.95</v>
      </c>
      <c r="D321">
        <v>0</v>
      </c>
      <c r="E321" s="13">
        <v>346634</v>
      </c>
      <c r="F321">
        <v>0</v>
      </c>
      <c r="G321" s="13">
        <v>10986.78</v>
      </c>
      <c r="H321">
        <v>0</v>
      </c>
      <c r="I321" s="13">
        <v>54850.27</v>
      </c>
      <c r="J321">
        <v>0</v>
      </c>
      <c r="K321">
        <v>0</v>
      </c>
      <c r="L321" s="13">
        <v>117788.15</v>
      </c>
      <c r="M321" s="13">
        <v>183625.2</v>
      </c>
      <c r="N321" s="13">
        <v>530259.19999999995</v>
      </c>
    </row>
    <row r="322" spans="1:14" x14ac:dyDescent="0.2">
      <c r="A322" s="18">
        <v>66105</v>
      </c>
      <c r="B322" s="14">
        <v>349213879</v>
      </c>
      <c r="C322">
        <v>2.19</v>
      </c>
      <c r="D322">
        <v>0</v>
      </c>
      <c r="E322" s="13">
        <v>11715717.060000001</v>
      </c>
      <c r="F322">
        <v>697.27</v>
      </c>
      <c r="G322" s="13">
        <v>95389.17</v>
      </c>
      <c r="H322">
        <v>0</v>
      </c>
      <c r="I322" s="13">
        <v>319907.40000000002</v>
      </c>
      <c r="J322" s="13">
        <v>18461.34</v>
      </c>
      <c r="K322">
        <v>0</v>
      </c>
      <c r="L322" s="13">
        <v>670033.17000000004</v>
      </c>
      <c r="M322" s="13">
        <v>1104488.3400000001</v>
      </c>
      <c r="N322" s="13">
        <v>12820205.4</v>
      </c>
    </row>
    <row r="323" spans="1:14" x14ac:dyDescent="0.2">
      <c r="A323" s="18">
        <v>66107</v>
      </c>
      <c r="B323" s="14">
        <v>24918441</v>
      </c>
      <c r="C323">
        <v>2.77</v>
      </c>
      <c r="D323">
        <v>0</v>
      </c>
      <c r="E323" s="13">
        <v>831027.27</v>
      </c>
      <c r="F323">
        <v>0</v>
      </c>
      <c r="G323" s="13">
        <v>30638.86</v>
      </c>
      <c r="H323">
        <v>0</v>
      </c>
      <c r="I323" s="13">
        <v>150690.34</v>
      </c>
      <c r="J323">
        <v>0</v>
      </c>
      <c r="K323">
        <v>0</v>
      </c>
      <c r="L323" s="13">
        <v>318176.42</v>
      </c>
      <c r="M323" s="13">
        <v>499505.62</v>
      </c>
      <c r="N323" s="13">
        <v>1330532.8899999999</v>
      </c>
    </row>
    <row r="324" spans="1:14" x14ac:dyDescent="0.2">
      <c r="A324" s="18">
        <v>67055</v>
      </c>
      <c r="B324" s="14">
        <v>42426110</v>
      </c>
      <c r="C324">
        <v>2.71</v>
      </c>
      <c r="D324">
        <v>0</v>
      </c>
      <c r="E324" s="13">
        <v>1415779.23</v>
      </c>
      <c r="F324">
        <v>0</v>
      </c>
      <c r="G324" s="13">
        <v>65893.429999999993</v>
      </c>
      <c r="H324">
        <v>0</v>
      </c>
      <c r="I324" s="13">
        <v>146257.37</v>
      </c>
      <c r="J324">
        <v>0</v>
      </c>
      <c r="K324">
        <v>0</v>
      </c>
      <c r="L324" s="13">
        <v>439495.88</v>
      </c>
      <c r="M324" s="13">
        <v>651646.68000000005</v>
      </c>
      <c r="N324" s="13">
        <v>2067425.91</v>
      </c>
    </row>
    <row r="325" spans="1:14" x14ac:dyDescent="0.2">
      <c r="A325" s="18">
        <v>67061</v>
      </c>
      <c r="B325" s="14">
        <v>59911480</v>
      </c>
      <c r="C325">
        <v>2.73</v>
      </c>
      <c r="D325">
        <v>0</v>
      </c>
      <c r="E325" s="13">
        <v>1998863.25</v>
      </c>
      <c r="F325" s="13">
        <v>10288.700000000001</v>
      </c>
      <c r="G325" s="13">
        <v>80974.460000000006</v>
      </c>
      <c r="H325">
        <v>0</v>
      </c>
      <c r="I325" s="13">
        <v>171631.47</v>
      </c>
      <c r="J325" s="13">
        <v>14872.6</v>
      </c>
      <c r="K325">
        <v>0</v>
      </c>
      <c r="L325" s="13">
        <v>520791.7</v>
      </c>
      <c r="M325" s="13">
        <v>798558.93</v>
      </c>
      <c r="N325" s="13">
        <v>2797422.18</v>
      </c>
    </row>
    <row r="326" spans="1:14" x14ac:dyDescent="0.2">
      <c r="A326" s="18">
        <v>68070</v>
      </c>
      <c r="B326" s="14">
        <v>66391813</v>
      </c>
      <c r="C326">
        <v>2.93</v>
      </c>
      <c r="D326">
        <v>0</v>
      </c>
      <c r="E326" s="13">
        <v>2210516.08</v>
      </c>
      <c r="F326">
        <v>0</v>
      </c>
      <c r="G326" s="13">
        <v>30486.54</v>
      </c>
      <c r="H326">
        <v>131.61000000000001</v>
      </c>
      <c r="I326" s="13">
        <v>348785.02</v>
      </c>
      <c r="J326" s="13">
        <v>44990.04</v>
      </c>
      <c r="K326">
        <v>0</v>
      </c>
      <c r="L326" s="13">
        <v>500818.3</v>
      </c>
      <c r="M326" s="13">
        <v>925211.51</v>
      </c>
      <c r="N326" s="13">
        <v>3135727.59</v>
      </c>
    </row>
    <row r="327" spans="1:14" x14ac:dyDescent="0.2">
      <c r="A327" s="18">
        <v>68071</v>
      </c>
      <c r="B327" s="14">
        <v>7138060</v>
      </c>
      <c r="C327">
        <v>2.93</v>
      </c>
      <c r="D327">
        <v>0</v>
      </c>
      <c r="E327" s="13">
        <v>237661.78</v>
      </c>
      <c r="F327">
        <v>0</v>
      </c>
      <c r="G327" s="13">
        <v>2803.01</v>
      </c>
      <c r="H327">
        <v>0</v>
      </c>
      <c r="I327" s="13">
        <v>33382.800000000003</v>
      </c>
      <c r="J327" s="13">
        <v>2181.83</v>
      </c>
      <c r="K327">
        <v>0</v>
      </c>
      <c r="L327" s="13">
        <v>48009.3</v>
      </c>
      <c r="M327" s="13">
        <v>86376.94</v>
      </c>
      <c r="N327" s="13">
        <v>324038.71999999997</v>
      </c>
    </row>
    <row r="328" spans="1:14" x14ac:dyDescent="0.2">
      <c r="A328" s="18">
        <v>68072</v>
      </c>
      <c r="B328" s="14">
        <v>6079639</v>
      </c>
      <c r="C328">
        <v>2.92</v>
      </c>
      <c r="D328">
        <v>0</v>
      </c>
      <c r="E328" s="13">
        <v>202442.49</v>
      </c>
      <c r="F328">
        <v>0</v>
      </c>
      <c r="G328" s="13">
        <v>2147.84</v>
      </c>
      <c r="H328">
        <v>0</v>
      </c>
      <c r="I328" s="13">
        <v>24202.53</v>
      </c>
      <c r="J328" s="13">
        <v>1956.52</v>
      </c>
      <c r="K328">
        <v>0</v>
      </c>
      <c r="L328" s="13">
        <v>32461.35</v>
      </c>
      <c r="M328" s="13">
        <v>60768.24</v>
      </c>
      <c r="N328" s="13">
        <v>263210.73</v>
      </c>
    </row>
    <row r="329" spans="1:14" x14ac:dyDescent="0.2">
      <c r="A329" s="18">
        <v>68073</v>
      </c>
      <c r="B329" s="14">
        <v>38143740</v>
      </c>
      <c r="C329">
        <v>2.9</v>
      </c>
      <c r="D329">
        <v>0</v>
      </c>
      <c r="E329" s="13">
        <v>1270388.7</v>
      </c>
      <c r="F329">
        <v>258.83</v>
      </c>
      <c r="G329" s="13">
        <v>21142.35</v>
      </c>
      <c r="H329">
        <v>905.19</v>
      </c>
      <c r="I329" s="13">
        <v>151511.54</v>
      </c>
      <c r="J329" s="13">
        <v>27362.12</v>
      </c>
      <c r="K329">
        <v>0</v>
      </c>
      <c r="L329" s="13">
        <v>221483.3</v>
      </c>
      <c r="M329" s="13">
        <v>422663.32</v>
      </c>
      <c r="N329" s="13">
        <v>1693052.02</v>
      </c>
    </row>
    <row r="330" spans="1:14" x14ac:dyDescent="0.2">
      <c r="A330" s="18">
        <v>68074</v>
      </c>
      <c r="B330" s="14">
        <v>11002621</v>
      </c>
      <c r="C330">
        <v>2.61</v>
      </c>
      <c r="D330">
        <v>0</v>
      </c>
      <c r="E330" s="13">
        <v>367540.02</v>
      </c>
      <c r="F330">
        <v>0</v>
      </c>
      <c r="G330" s="13">
        <v>5264.82</v>
      </c>
      <c r="H330">
        <v>0</v>
      </c>
      <c r="I330" s="13">
        <v>53924.14</v>
      </c>
      <c r="J330">
        <v>0</v>
      </c>
      <c r="K330">
        <v>0</v>
      </c>
      <c r="L330" s="13">
        <v>87691.92</v>
      </c>
      <c r="M330" s="13">
        <v>146880.88</v>
      </c>
      <c r="N330" s="13">
        <v>514420.9</v>
      </c>
    </row>
    <row r="331" spans="1:14" x14ac:dyDescent="0.2">
      <c r="A331" s="18">
        <v>68075</v>
      </c>
      <c r="B331" s="14">
        <v>5059356</v>
      </c>
      <c r="C331">
        <v>2.88</v>
      </c>
      <c r="D331">
        <v>0</v>
      </c>
      <c r="E331" s="13">
        <v>168538.08</v>
      </c>
      <c r="F331">
        <v>0</v>
      </c>
      <c r="G331" s="13">
        <v>6381.74</v>
      </c>
      <c r="H331">
        <v>0</v>
      </c>
      <c r="I331" s="13">
        <v>53729.45</v>
      </c>
      <c r="J331">
        <v>155.83000000000001</v>
      </c>
      <c r="K331">
        <v>0</v>
      </c>
      <c r="L331" s="13">
        <v>69722.009999999995</v>
      </c>
      <c r="M331" s="13">
        <v>129989.02</v>
      </c>
      <c r="N331" s="13">
        <v>298527.09999999998</v>
      </c>
    </row>
    <row r="332" spans="1:14" x14ac:dyDescent="0.2">
      <c r="A332" s="18">
        <v>69104</v>
      </c>
      <c r="B332" s="14">
        <v>3254198</v>
      </c>
      <c r="C332">
        <v>2.66</v>
      </c>
      <c r="D332">
        <v>0</v>
      </c>
      <c r="E332" s="13">
        <v>108649.93</v>
      </c>
      <c r="F332">
        <v>0</v>
      </c>
      <c r="G332" s="13">
        <v>3864.72</v>
      </c>
      <c r="H332">
        <v>0</v>
      </c>
      <c r="I332" s="13">
        <v>14145.14</v>
      </c>
      <c r="J332">
        <v>69.05</v>
      </c>
      <c r="K332">
        <v>0</v>
      </c>
      <c r="L332" s="13">
        <v>20826.8</v>
      </c>
      <c r="M332" s="13">
        <v>38905.71</v>
      </c>
      <c r="N332" s="13">
        <v>147555.64000000001</v>
      </c>
    </row>
    <row r="333" spans="1:14" x14ac:dyDescent="0.2">
      <c r="A333" s="18">
        <v>69106</v>
      </c>
      <c r="B333" s="14">
        <v>61064730</v>
      </c>
      <c r="C333">
        <v>2.96</v>
      </c>
      <c r="D333">
        <v>0</v>
      </c>
      <c r="E333" s="13">
        <v>2032522.44</v>
      </c>
      <c r="F333">
        <v>0</v>
      </c>
      <c r="G333" s="13">
        <v>45090.720000000001</v>
      </c>
      <c r="H333">
        <v>0</v>
      </c>
      <c r="I333" s="13">
        <v>177671.63</v>
      </c>
      <c r="J333">
        <v>0</v>
      </c>
      <c r="K333" s="13">
        <v>7611.83</v>
      </c>
      <c r="L333" s="13">
        <v>291538.89</v>
      </c>
      <c r="M333" s="13">
        <v>521913.07</v>
      </c>
      <c r="N333" s="13">
        <v>2554435.5099999998</v>
      </c>
    </row>
    <row r="334" spans="1:14" x14ac:dyDescent="0.2">
      <c r="A334" s="18">
        <v>69107</v>
      </c>
      <c r="B334" s="14">
        <v>5891602</v>
      </c>
      <c r="C334">
        <v>2.68</v>
      </c>
      <c r="D334">
        <v>0</v>
      </c>
      <c r="E334" s="13">
        <v>196666.15</v>
      </c>
      <c r="F334">
        <v>0</v>
      </c>
      <c r="G334" s="13">
        <v>7300.02</v>
      </c>
      <c r="H334">
        <v>0</v>
      </c>
      <c r="I334" s="13">
        <v>26718.59</v>
      </c>
      <c r="J334">
        <v>411.99</v>
      </c>
      <c r="K334">
        <v>0</v>
      </c>
      <c r="L334" s="13">
        <v>39060.910000000003</v>
      </c>
      <c r="M334" s="13">
        <v>73491.5</v>
      </c>
      <c r="N334" s="13">
        <v>270157.65000000002</v>
      </c>
    </row>
    <row r="335" spans="1:14" x14ac:dyDescent="0.2">
      <c r="A335" s="18">
        <v>69108</v>
      </c>
      <c r="B335" s="14">
        <v>10281185</v>
      </c>
      <c r="C335">
        <v>2.63</v>
      </c>
      <c r="D335">
        <v>0</v>
      </c>
      <c r="E335" s="13">
        <v>343370.09</v>
      </c>
      <c r="F335">
        <v>153.46</v>
      </c>
      <c r="G335" s="13">
        <v>18894.16</v>
      </c>
      <c r="H335">
        <v>0</v>
      </c>
      <c r="I335" s="13">
        <v>69154.009999999995</v>
      </c>
      <c r="J335" s="13">
        <v>1876.79</v>
      </c>
      <c r="K335">
        <v>0</v>
      </c>
      <c r="L335" s="13">
        <v>105828.52</v>
      </c>
      <c r="M335" s="13">
        <v>195906.94</v>
      </c>
      <c r="N335" s="13">
        <v>539277.03</v>
      </c>
    </row>
    <row r="336" spans="1:14" x14ac:dyDescent="0.2">
      <c r="A336" s="18">
        <v>69109</v>
      </c>
      <c r="B336" s="14">
        <v>30793516</v>
      </c>
      <c r="C336">
        <v>2.85</v>
      </c>
      <c r="D336">
        <v>0</v>
      </c>
      <c r="E336" s="13">
        <v>1026115.4</v>
      </c>
      <c r="F336">
        <v>0</v>
      </c>
      <c r="G336" s="13">
        <v>38630.31</v>
      </c>
      <c r="H336">
        <v>0</v>
      </c>
      <c r="I336" s="13">
        <v>141769.45000000001</v>
      </c>
      <c r="J336">
        <v>0</v>
      </c>
      <c r="K336" s="13">
        <v>5485.2</v>
      </c>
      <c r="L336" s="13">
        <v>224941.55</v>
      </c>
      <c r="M336" s="13">
        <v>410826.5</v>
      </c>
      <c r="N336" s="13">
        <v>1436941.9</v>
      </c>
    </row>
    <row r="337" spans="1:14" x14ac:dyDescent="0.2">
      <c r="A337" s="18">
        <v>70092</v>
      </c>
      <c r="B337" s="14">
        <v>22777697</v>
      </c>
      <c r="C337">
        <v>2.4900000000000002</v>
      </c>
      <c r="D337">
        <v>0</v>
      </c>
      <c r="E337" s="13">
        <v>761821.26</v>
      </c>
      <c r="F337">
        <v>0</v>
      </c>
      <c r="G337" s="13">
        <v>31932.32</v>
      </c>
      <c r="H337">
        <v>0</v>
      </c>
      <c r="I337" s="13">
        <v>206142.02</v>
      </c>
      <c r="J337">
        <v>0</v>
      </c>
      <c r="K337">
        <v>0</v>
      </c>
      <c r="L337" s="13">
        <v>189277.97</v>
      </c>
      <c r="M337" s="13">
        <v>427352.3</v>
      </c>
      <c r="N337" s="13">
        <v>1189173.56</v>
      </c>
    </row>
    <row r="338" spans="1:14" x14ac:dyDescent="0.2">
      <c r="A338" s="18">
        <v>70093</v>
      </c>
      <c r="B338" s="14">
        <v>86229353</v>
      </c>
      <c r="C338">
        <v>2.4500000000000002</v>
      </c>
      <c r="D338">
        <v>0</v>
      </c>
      <c r="E338" s="13">
        <v>2885203.97</v>
      </c>
      <c r="F338">
        <v>0</v>
      </c>
      <c r="G338" s="13">
        <v>92699.26</v>
      </c>
      <c r="H338" s="13">
        <v>1603.15</v>
      </c>
      <c r="I338" s="13">
        <v>632593.53</v>
      </c>
      <c r="J338">
        <v>0</v>
      </c>
      <c r="K338">
        <v>0</v>
      </c>
      <c r="L338" s="13">
        <v>524940.71</v>
      </c>
      <c r="M338" s="13">
        <v>1251836.6499999999</v>
      </c>
      <c r="N338" s="13">
        <v>4137040.62</v>
      </c>
    </row>
    <row r="339" spans="1:14" x14ac:dyDescent="0.2">
      <c r="A339" s="18">
        <v>71091</v>
      </c>
      <c r="B339" s="14">
        <v>54915018</v>
      </c>
      <c r="C339">
        <v>2.64</v>
      </c>
      <c r="D339">
        <v>0</v>
      </c>
      <c r="E339" s="13">
        <v>1833858.47</v>
      </c>
      <c r="F339">
        <v>557.35</v>
      </c>
      <c r="G339" s="13">
        <v>50312.73</v>
      </c>
      <c r="H339">
        <v>668.19</v>
      </c>
      <c r="I339" s="13">
        <v>181429.37</v>
      </c>
      <c r="J339" s="13">
        <v>6232.16</v>
      </c>
      <c r="K339">
        <v>0</v>
      </c>
      <c r="L339" s="13">
        <v>284792.62</v>
      </c>
      <c r="M339" s="13">
        <v>523992.42</v>
      </c>
      <c r="N339" s="13">
        <v>2357850.89</v>
      </c>
    </row>
    <row r="340" spans="1:14" x14ac:dyDescent="0.2">
      <c r="A340" s="18">
        <v>71092</v>
      </c>
      <c r="B340" s="14">
        <v>172615596</v>
      </c>
      <c r="C340">
        <v>2.78</v>
      </c>
      <c r="D340">
        <v>0</v>
      </c>
      <c r="E340" s="13">
        <v>5756119.0700000003</v>
      </c>
      <c r="F340" s="13">
        <v>1114.67</v>
      </c>
      <c r="G340" s="13">
        <v>114383.24</v>
      </c>
      <c r="H340">
        <v>0</v>
      </c>
      <c r="I340" s="13">
        <v>381511.15</v>
      </c>
      <c r="J340" s="13">
        <v>29628.18</v>
      </c>
      <c r="K340">
        <v>0</v>
      </c>
      <c r="L340" s="13">
        <v>597975.09</v>
      </c>
      <c r="M340" s="13">
        <v>1124612.33</v>
      </c>
      <c r="N340" s="13">
        <v>6880731.4000000004</v>
      </c>
    </row>
    <row r="341" spans="1:14" x14ac:dyDescent="0.2">
      <c r="A341" s="18">
        <v>72066</v>
      </c>
      <c r="B341" s="14">
        <v>8648445</v>
      </c>
      <c r="C341">
        <v>2.35</v>
      </c>
      <c r="D341">
        <v>0</v>
      </c>
      <c r="E341" s="13">
        <v>289670.58</v>
      </c>
      <c r="F341">
        <v>0</v>
      </c>
      <c r="G341" s="13">
        <v>15953.72</v>
      </c>
      <c r="H341">
        <v>0</v>
      </c>
      <c r="I341" s="13">
        <v>63367.61</v>
      </c>
      <c r="J341">
        <v>733.38</v>
      </c>
      <c r="K341">
        <v>0</v>
      </c>
      <c r="L341" s="13">
        <v>82307.5</v>
      </c>
      <c r="M341" s="13">
        <v>162362.21</v>
      </c>
      <c r="N341" s="13">
        <v>452032.79</v>
      </c>
    </row>
    <row r="342" spans="1:14" x14ac:dyDescent="0.2">
      <c r="A342" s="18">
        <v>72068</v>
      </c>
      <c r="B342" s="14">
        <v>41168758</v>
      </c>
      <c r="C342">
        <v>2.33</v>
      </c>
      <c r="D342">
        <v>0</v>
      </c>
      <c r="E342" s="13">
        <v>1379186.74</v>
      </c>
      <c r="F342">
        <v>0</v>
      </c>
      <c r="G342" s="13">
        <v>62400.25</v>
      </c>
      <c r="H342">
        <v>0</v>
      </c>
      <c r="I342" s="13">
        <v>247851.64</v>
      </c>
      <c r="J342">
        <v>0</v>
      </c>
      <c r="K342">
        <v>0</v>
      </c>
      <c r="L342" s="13">
        <v>348435</v>
      </c>
      <c r="M342" s="13">
        <v>658686.89</v>
      </c>
      <c r="N342" s="13">
        <v>2037873.63</v>
      </c>
    </row>
    <row r="343" spans="1:14" x14ac:dyDescent="0.2">
      <c r="A343" s="18">
        <v>72073</v>
      </c>
      <c r="B343" s="14">
        <v>11821606</v>
      </c>
      <c r="C343">
        <v>2.2999999999999998</v>
      </c>
      <c r="D343">
        <v>0</v>
      </c>
      <c r="E343" s="13">
        <v>396155.02</v>
      </c>
      <c r="F343">
        <v>0</v>
      </c>
      <c r="G343" s="13">
        <v>27585</v>
      </c>
      <c r="H343">
        <v>0</v>
      </c>
      <c r="I343" s="13">
        <v>109566.65</v>
      </c>
      <c r="J343">
        <v>0</v>
      </c>
      <c r="K343">
        <v>0</v>
      </c>
      <c r="L343" s="13">
        <v>148762.26</v>
      </c>
      <c r="M343" s="13">
        <v>285913.90999999997</v>
      </c>
      <c r="N343" s="13">
        <v>682068.93</v>
      </c>
    </row>
    <row r="344" spans="1:14" x14ac:dyDescent="0.2">
      <c r="A344" s="18">
        <v>72074</v>
      </c>
      <c r="B344" s="14">
        <v>261808124</v>
      </c>
      <c r="C344">
        <v>2.38</v>
      </c>
      <c r="D344">
        <v>0</v>
      </c>
      <c r="E344" s="13">
        <v>8766294.2100000009</v>
      </c>
      <c r="F344" s="13">
        <v>13543.7</v>
      </c>
      <c r="G344" s="13">
        <v>138553.69</v>
      </c>
      <c r="H344" s="13">
        <v>5981.59</v>
      </c>
      <c r="I344" s="13">
        <v>550330.51</v>
      </c>
      <c r="J344" s="13">
        <v>134967</v>
      </c>
      <c r="K344">
        <v>0</v>
      </c>
      <c r="L344" s="13">
        <v>686520.37</v>
      </c>
      <c r="M344" s="13">
        <v>1529896.86</v>
      </c>
      <c r="N344" s="13">
        <v>10296191.07</v>
      </c>
    </row>
    <row r="345" spans="1:14" x14ac:dyDescent="0.2">
      <c r="A345" s="18">
        <v>73099</v>
      </c>
      <c r="B345" s="14">
        <v>52294071</v>
      </c>
      <c r="C345">
        <v>2.4500000000000002</v>
      </c>
      <c r="D345">
        <v>0</v>
      </c>
      <c r="E345" s="13">
        <v>1749741.31</v>
      </c>
      <c r="F345">
        <v>0</v>
      </c>
      <c r="G345" s="13">
        <v>104933.52</v>
      </c>
      <c r="H345">
        <v>0</v>
      </c>
      <c r="I345" s="13">
        <v>239260.38</v>
      </c>
      <c r="J345">
        <v>0</v>
      </c>
      <c r="K345">
        <v>0</v>
      </c>
      <c r="L345" s="13">
        <v>595442.88</v>
      </c>
      <c r="M345" s="13">
        <v>939636.78</v>
      </c>
      <c r="N345" s="13">
        <v>2689378.09</v>
      </c>
    </row>
    <row r="346" spans="1:14" x14ac:dyDescent="0.2">
      <c r="A346" s="18">
        <v>73102</v>
      </c>
      <c r="B346" s="14">
        <v>45844092</v>
      </c>
      <c r="C346">
        <v>2.5</v>
      </c>
      <c r="D346">
        <v>0</v>
      </c>
      <c r="E346" s="13">
        <v>1533141.05</v>
      </c>
      <c r="F346">
        <v>0</v>
      </c>
      <c r="G346" s="13">
        <v>55980.43</v>
      </c>
      <c r="H346">
        <v>0</v>
      </c>
      <c r="I346" s="13">
        <v>131167.72</v>
      </c>
      <c r="J346">
        <v>0</v>
      </c>
      <c r="K346">
        <v>0</v>
      </c>
      <c r="L346" s="13">
        <v>321622.81</v>
      </c>
      <c r="M346" s="13">
        <v>508770.96</v>
      </c>
      <c r="N346" s="13">
        <v>2041912.01</v>
      </c>
    </row>
    <row r="347" spans="1:14" x14ac:dyDescent="0.2">
      <c r="A347" s="18">
        <v>73105</v>
      </c>
      <c r="B347" s="14">
        <v>5899069</v>
      </c>
      <c r="C347">
        <v>2.39</v>
      </c>
      <c r="D347">
        <v>0</v>
      </c>
      <c r="E347" s="13">
        <v>197502.19</v>
      </c>
      <c r="F347">
        <v>0</v>
      </c>
      <c r="G347" s="13">
        <v>14580.45</v>
      </c>
      <c r="H347">
        <v>0</v>
      </c>
      <c r="I347" s="13">
        <v>33146.22</v>
      </c>
      <c r="J347">
        <v>0</v>
      </c>
      <c r="K347">
        <v>0</v>
      </c>
      <c r="L347" s="13">
        <v>86773.56</v>
      </c>
      <c r="M347" s="13">
        <v>134500.23000000001</v>
      </c>
      <c r="N347" s="13">
        <v>332002.42</v>
      </c>
    </row>
    <row r="348" spans="1:14" x14ac:dyDescent="0.2">
      <c r="A348" s="18">
        <v>73106</v>
      </c>
      <c r="B348" s="14">
        <v>61492292</v>
      </c>
      <c r="C348">
        <v>2.67</v>
      </c>
      <c r="D348">
        <v>0</v>
      </c>
      <c r="E348" s="13">
        <v>2052870.36</v>
      </c>
      <c r="F348">
        <v>0</v>
      </c>
      <c r="G348" s="13">
        <v>115468.41</v>
      </c>
      <c r="H348">
        <v>0</v>
      </c>
      <c r="I348" s="13">
        <v>255379.99</v>
      </c>
      <c r="J348">
        <v>0</v>
      </c>
      <c r="K348">
        <v>0</v>
      </c>
      <c r="L348" s="13">
        <v>692477.54</v>
      </c>
      <c r="M348" s="13">
        <v>1063325.94</v>
      </c>
      <c r="N348" s="13">
        <v>3116196.3</v>
      </c>
    </row>
    <row r="349" spans="1:14" x14ac:dyDescent="0.2">
      <c r="A349" s="18">
        <v>73108</v>
      </c>
      <c r="B349" s="14">
        <v>208665584</v>
      </c>
      <c r="C349">
        <v>2.66</v>
      </c>
      <c r="D349">
        <v>0</v>
      </c>
      <c r="E349" s="13">
        <v>6966847.2300000004</v>
      </c>
      <c r="F349">
        <v>0</v>
      </c>
      <c r="G349" s="13">
        <v>285290.58</v>
      </c>
      <c r="H349">
        <v>0</v>
      </c>
      <c r="I349" s="13">
        <v>636551.82999999996</v>
      </c>
      <c r="J349">
        <v>0</v>
      </c>
      <c r="K349">
        <v>0</v>
      </c>
      <c r="L349" s="13">
        <v>1705833.82</v>
      </c>
      <c r="M349" s="13">
        <v>2627676.2200000002</v>
      </c>
      <c r="N349" s="13">
        <v>9594523.4499999993</v>
      </c>
    </row>
    <row r="350" spans="1:14" x14ac:dyDescent="0.2">
      <c r="A350" s="18">
        <v>74187</v>
      </c>
      <c r="B350" s="14">
        <v>19044110</v>
      </c>
      <c r="C350">
        <v>2.23</v>
      </c>
      <c r="D350">
        <v>0</v>
      </c>
      <c r="E350" s="13">
        <v>638646.31999999995</v>
      </c>
      <c r="F350">
        <v>0</v>
      </c>
      <c r="G350" s="13">
        <v>36489.89</v>
      </c>
      <c r="H350">
        <v>0</v>
      </c>
      <c r="I350" s="13">
        <v>86390.34</v>
      </c>
      <c r="J350">
        <v>0</v>
      </c>
      <c r="K350">
        <v>0</v>
      </c>
      <c r="L350" s="13">
        <v>106425.97</v>
      </c>
      <c r="M350" s="13">
        <v>229306.2</v>
      </c>
      <c r="N350" s="13">
        <v>867952.52</v>
      </c>
    </row>
    <row r="351" spans="1:14" x14ac:dyDescent="0.2">
      <c r="A351" s="18">
        <v>74190</v>
      </c>
      <c r="B351" s="14">
        <v>17513480</v>
      </c>
      <c r="C351">
        <v>2.27</v>
      </c>
      <c r="D351">
        <v>0</v>
      </c>
      <c r="E351" s="13">
        <v>587076.18999999994</v>
      </c>
      <c r="F351">
        <v>0</v>
      </c>
      <c r="G351" s="13">
        <v>36008.67</v>
      </c>
      <c r="H351">
        <v>0</v>
      </c>
      <c r="I351" s="13">
        <v>70902.19</v>
      </c>
      <c r="J351">
        <v>0</v>
      </c>
      <c r="K351">
        <v>0</v>
      </c>
      <c r="L351" s="13">
        <v>133059.88</v>
      </c>
      <c r="M351" s="13">
        <v>239970.74</v>
      </c>
      <c r="N351" s="13">
        <v>827046.93</v>
      </c>
    </row>
    <row r="352" spans="1:14" x14ac:dyDescent="0.2">
      <c r="A352" s="18">
        <v>74194</v>
      </c>
      <c r="B352" s="14">
        <v>11092040</v>
      </c>
      <c r="C352">
        <v>2.14</v>
      </c>
      <c r="D352">
        <v>0</v>
      </c>
      <c r="E352" s="13">
        <v>372315.19</v>
      </c>
      <c r="F352">
        <v>0</v>
      </c>
      <c r="G352" s="13">
        <v>24487.88</v>
      </c>
      <c r="H352">
        <v>0</v>
      </c>
      <c r="I352" s="13">
        <v>50306.07</v>
      </c>
      <c r="J352" s="13">
        <v>1262.8699999999999</v>
      </c>
      <c r="K352">
        <v>0</v>
      </c>
      <c r="L352" s="13">
        <v>93360.960000000006</v>
      </c>
      <c r="M352" s="13">
        <v>169417.78</v>
      </c>
      <c r="N352" s="13">
        <v>541732.97</v>
      </c>
    </row>
    <row r="353" spans="1:14" x14ac:dyDescent="0.2">
      <c r="A353" s="18">
        <v>74195</v>
      </c>
      <c r="B353" s="14">
        <v>5795380</v>
      </c>
      <c r="C353">
        <v>2.59</v>
      </c>
      <c r="D353">
        <v>0</v>
      </c>
      <c r="E353" s="13">
        <v>193633.09</v>
      </c>
      <c r="F353">
        <v>0</v>
      </c>
      <c r="G353" s="13">
        <v>16276.54</v>
      </c>
      <c r="H353">
        <v>0</v>
      </c>
      <c r="I353" s="13">
        <v>32541.73</v>
      </c>
      <c r="J353">
        <v>73.5</v>
      </c>
      <c r="K353">
        <v>0</v>
      </c>
      <c r="L353" s="13">
        <v>64841.440000000002</v>
      </c>
      <c r="M353" s="13">
        <v>113733.2</v>
      </c>
      <c r="N353" s="13">
        <v>307366.28999999998</v>
      </c>
    </row>
    <row r="354" spans="1:14" x14ac:dyDescent="0.2">
      <c r="A354" s="18">
        <v>74197</v>
      </c>
      <c r="B354" s="14">
        <v>11860560</v>
      </c>
      <c r="C354">
        <v>2.2000000000000002</v>
      </c>
      <c r="D354">
        <v>0</v>
      </c>
      <c r="E354" s="13">
        <v>397867.23</v>
      </c>
      <c r="F354">
        <v>0</v>
      </c>
      <c r="G354" s="13">
        <v>27037.21</v>
      </c>
      <c r="H354">
        <v>0</v>
      </c>
      <c r="I354" s="13">
        <v>55170.09</v>
      </c>
      <c r="J354">
        <v>0</v>
      </c>
      <c r="K354">
        <v>0</v>
      </c>
      <c r="L354" s="13">
        <v>101325.88</v>
      </c>
      <c r="M354" s="13">
        <v>183533.18</v>
      </c>
      <c r="N354" s="13">
        <v>581400.41</v>
      </c>
    </row>
    <row r="355" spans="1:14" x14ac:dyDescent="0.2">
      <c r="A355" s="18">
        <v>74201</v>
      </c>
      <c r="B355" s="14">
        <v>162607380</v>
      </c>
      <c r="C355">
        <v>2.16</v>
      </c>
      <c r="D355">
        <v>0</v>
      </c>
      <c r="E355" s="13">
        <v>5456960.5800000001</v>
      </c>
      <c r="F355">
        <v>0</v>
      </c>
      <c r="G355" s="13">
        <v>135906.93</v>
      </c>
      <c r="H355">
        <v>0</v>
      </c>
      <c r="I355" s="13">
        <v>275203.93</v>
      </c>
      <c r="J355">
        <v>0</v>
      </c>
      <c r="K355">
        <v>0</v>
      </c>
      <c r="L355" s="13">
        <v>545698.34</v>
      </c>
      <c r="M355" s="13">
        <v>956809.2</v>
      </c>
      <c r="N355" s="13">
        <v>6413769.7800000003</v>
      </c>
    </row>
    <row r="356" spans="1:14" x14ac:dyDescent="0.2">
      <c r="A356" s="18">
        <v>74202</v>
      </c>
      <c r="B356" s="14">
        <v>8963620</v>
      </c>
      <c r="C356">
        <v>2.21</v>
      </c>
      <c r="D356">
        <v>0</v>
      </c>
      <c r="E356" s="13">
        <v>300657.46999999997</v>
      </c>
      <c r="F356">
        <v>0</v>
      </c>
      <c r="G356" s="13">
        <v>21716.15</v>
      </c>
      <c r="H356">
        <v>0</v>
      </c>
      <c r="I356" s="13">
        <v>44362.47</v>
      </c>
      <c r="J356">
        <v>0</v>
      </c>
      <c r="K356">
        <v>0</v>
      </c>
      <c r="L356" s="13">
        <v>83693.23</v>
      </c>
      <c r="M356" s="13">
        <v>149771.84</v>
      </c>
      <c r="N356" s="13">
        <v>450429.31</v>
      </c>
    </row>
    <row r="357" spans="1:14" x14ac:dyDescent="0.2">
      <c r="A357" s="18">
        <v>75084</v>
      </c>
      <c r="B357" s="14">
        <v>7940410</v>
      </c>
      <c r="C357">
        <v>1.69</v>
      </c>
      <c r="D357">
        <v>0</v>
      </c>
      <c r="E357" s="13">
        <v>267753.25</v>
      </c>
      <c r="F357">
        <v>0</v>
      </c>
      <c r="G357" s="13">
        <v>7532.34</v>
      </c>
      <c r="H357">
        <v>0</v>
      </c>
      <c r="I357" s="13">
        <v>26370.45</v>
      </c>
      <c r="J357">
        <v>596.39</v>
      </c>
      <c r="K357">
        <v>279.98</v>
      </c>
      <c r="L357" s="13">
        <v>88561.69</v>
      </c>
      <c r="M357" s="13">
        <v>123340.85</v>
      </c>
      <c r="N357" s="13">
        <v>391094.1</v>
      </c>
    </row>
    <row r="358" spans="1:14" x14ac:dyDescent="0.2">
      <c r="A358" s="18">
        <v>75085</v>
      </c>
      <c r="B358" s="14">
        <v>22780328</v>
      </c>
      <c r="C358">
        <v>1.65</v>
      </c>
      <c r="D358">
        <v>0</v>
      </c>
      <c r="E358" s="13">
        <v>768472.72</v>
      </c>
      <c r="F358">
        <v>41.72</v>
      </c>
      <c r="G358" s="13">
        <v>20868.810000000001</v>
      </c>
      <c r="H358" s="13">
        <v>4587.76</v>
      </c>
      <c r="I358" s="13">
        <v>73318.91</v>
      </c>
      <c r="J358" s="13">
        <v>21800.02</v>
      </c>
      <c r="K358">
        <v>0</v>
      </c>
      <c r="L358" s="13">
        <v>265436.95</v>
      </c>
      <c r="M358" s="13">
        <v>386054.16</v>
      </c>
      <c r="N358" s="13">
        <v>1154526.8799999999</v>
      </c>
    </row>
    <row r="359" spans="1:14" x14ac:dyDescent="0.2">
      <c r="A359" s="18">
        <v>75086</v>
      </c>
      <c r="B359" s="14">
        <v>9861044</v>
      </c>
      <c r="C359">
        <v>2.02</v>
      </c>
      <c r="D359">
        <v>0</v>
      </c>
      <c r="E359" s="13">
        <v>331401.49</v>
      </c>
      <c r="F359">
        <v>0</v>
      </c>
      <c r="G359" s="13">
        <v>10810.76</v>
      </c>
      <c r="H359">
        <v>0</v>
      </c>
      <c r="I359" s="13">
        <v>26885.86</v>
      </c>
      <c r="J359">
        <v>236.82</v>
      </c>
      <c r="K359">
        <v>0</v>
      </c>
      <c r="L359" s="13">
        <v>114354.32</v>
      </c>
      <c r="M359" s="13">
        <v>152287.76</v>
      </c>
      <c r="N359" s="13">
        <v>483689.25</v>
      </c>
    </row>
    <row r="360" spans="1:14" x14ac:dyDescent="0.2">
      <c r="A360" s="18">
        <v>75087</v>
      </c>
      <c r="B360" s="14">
        <v>25486029</v>
      </c>
      <c r="C360">
        <v>1.76</v>
      </c>
      <c r="D360">
        <v>0</v>
      </c>
      <c r="E360" s="13">
        <v>858785.39</v>
      </c>
      <c r="F360">
        <v>0</v>
      </c>
      <c r="G360" s="13">
        <v>24749.09</v>
      </c>
      <c r="H360">
        <v>0</v>
      </c>
      <c r="I360" s="13">
        <v>86153.67</v>
      </c>
      <c r="J360">
        <v>0</v>
      </c>
      <c r="K360">
        <v>0</v>
      </c>
      <c r="L360" s="13">
        <v>291136.21999999997</v>
      </c>
      <c r="M360" s="13">
        <v>402038.98</v>
      </c>
      <c r="N360" s="13">
        <v>1260824.3700000001</v>
      </c>
    </row>
    <row r="361" spans="1:14" x14ac:dyDescent="0.2">
      <c r="A361" s="18">
        <v>76081</v>
      </c>
      <c r="B361" s="14">
        <v>11091431</v>
      </c>
      <c r="C361">
        <v>2.68</v>
      </c>
      <c r="D361">
        <v>0</v>
      </c>
      <c r="E361" s="13">
        <v>370240.4</v>
      </c>
      <c r="F361" s="13">
        <v>7902.05</v>
      </c>
      <c r="G361" s="13">
        <v>8260.1200000000008</v>
      </c>
      <c r="H361" s="13">
        <v>1540.39</v>
      </c>
      <c r="I361" s="13">
        <v>98267.839999999997</v>
      </c>
      <c r="J361" s="13">
        <v>5125.2299999999996</v>
      </c>
      <c r="K361">
        <v>0</v>
      </c>
      <c r="L361" s="13">
        <v>92869.2</v>
      </c>
      <c r="M361" s="13">
        <v>213964.83</v>
      </c>
      <c r="N361" s="13">
        <v>584205.23</v>
      </c>
    </row>
    <row r="362" spans="1:14" x14ac:dyDescent="0.2">
      <c r="A362" s="18">
        <v>76082</v>
      </c>
      <c r="B362" s="14">
        <v>44604385</v>
      </c>
      <c r="C362">
        <v>2.69</v>
      </c>
      <c r="D362">
        <v>0</v>
      </c>
      <c r="E362" s="13">
        <v>1488775.28</v>
      </c>
      <c r="F362">
        <v>0</v>
      </c>
      <c r="G362" s="13">
        <v>24078.13</v>
      </c>
      <c r="H362">
        <v>0</v>
      </c>
      <c r="I362" s="13">
        <v>325991.37</v>
      </c>
      <c r="J362">
        <v>0</v>
      </c>
      <c r="K362">
        <v>0</v>
      </c>
      <c r="L362" s="13">
        <v>270695.56</v>
      </c>
      <c r="M362" s="13">
        <v>620765.06000000006</v>
      </c>
      <c r="N362" s="13">
        <v>2109540.34</v>
      </c>
    </row>
    <row r="363" spans="1:14" x14ac:dyDescent="0.2">
      <c r="A363" s="18">
        <v>76083</v>
      </c>
      <c r="B363" s="14">
        <v>61205634</v>
      </c>
      <c r="C363">
        <v>2.73</v>
      </c>
      <c r="D363">
        <v>0</v>
      </c>
      <c r="E363" s="13">
        <v>2042040.9</v>
      </c>
      <c r="F363" s="13">
        <v>4249.5600000000004</v>
      </c>
      <c r="G363" s="13">
        <v>26852.400000000001</v>
      </c>
      <c r="H363" s="13">
        <v>1059.6400000000001</v>
      </c>
      <c r="I363" s="13">
        <v>360795.44</v>
      </c>
      <c r="J363" s="13">
        <v>28535.91</v>
      </c>
      <c r="K363">
        <v>0</v>
      </c>
      <c r="L363" s="13">
        <v>330969.23</v>
      </c>
      <c r="M363" s="13">
        <v>752462.18</v>
      </c>
      <c r="N363" s="13">
        <v>2794503.08</v>
      </c>
    </row>
    <row r="364" spans="1:14" x14ac:dyDescent="0.2">
      <c r="A364" s="18">
        <v>77100</v>
      </c>
      <c r="B364" s="14">
        <v>4813135</v>
      </c>
      <c r="C364">
        <v>3.15</v>
      </c>
      <c r="D364">
        <v>0</v>
      </c>
      <c r="E364" s="13">
        <v>159890.18</v>
      </c>
      <c r="F364">
        <v>0</v>
      </c>
      <c r="G364" s="13">
        <v>6086.82</v>
      </c>
      <c r="H364">
        <v>0</v>
      </c>
      <c r="I364" s="13">
        <v>20117.240000000002</v>
      </c>
      <c r="J364">
        <v>868.84</v>
      </c>
      <c r="K364" s="13">
        <v>22000.78</v>
      </c>
      <c r="L364" s="13">
        <v>42401.35</v>
      </c>
      <c r="M364" s="13">
        <v>91475.03</v>
      </c>
      <c r="N364" s="13">
        <v>251365.21</v>
      </c>
    </row>
    <row r="365" spans="1:14" x14ac:dyDescent="0.2">
      <c r="A365" s="18">
        <v>77101</v>
      </c>
      <c r="B365" s="14">
        <v>9242577</v>
      </c>
      <c r="C365">
        <v>3.23</v>
      </c>
      <c r="D365">
        <v>0</v>
      </c>
      <c r="E365" s="13">
        <v>306780.63</v>
      </c>
      <c r="F365" s="13">
        <v>3051.15</v>
      </c>
      <c r="G365" s="13">
        <v>18161.23</v>
      </c>
      <c r="H365">
        <v>0</v>
      </c>
      <c r="I365" s="13">
        <v>54875.1</v>
      </c>
      <c r="J365">
        <v>953.1</v>
      </c>
      <c r="K365" s="13">
        <v>4791.54</v>
      </c>
      <c r="L365" s="13">
        <v>148766.29</v>
      </c>
      <c r="M365" s="13">
        <v>230598.39999999999</v>
      </c>
      <c r="N365" s="13">
        <v>537379.03</v>
      </c>
    </row>
    <row r="366" spans="1:14" x14ac:dyDescent="0.2">
      <c r="A366" s="18">
        <v>77102</v>
      </c>
      <c r="B366" s="14">
        <v>33977316</v>
      </c>
      <c r="C366">
        <v>3</v>
      </c>
      <c r="D366">
        <v>0</v>
      </c>
      <c r="E366" s="13">
        <v>1130459.28</v>
      </c>
      <c r="F366">
        <v>0</v>
      </c>
      <c r="G366" s="13">
        <v>33458.629999999997</v>
      </c>
      <c r="H366">
        <v>0</v>
      </c>
      <c r="I366" s="13">
        <v>110563.07</v>
      </c>
      <c r="J366">
        <v>0</v>
      </c>
      <c r="K366" s="13">
        <v>8124.6</v>
      </c>
      <c r="L366" s="13">
        <v>263734.32</v>
      </c>
      <c r="M366" s="13">
        <v>415880.62</v>
      </c>
      <c r="N366" s="13">
        <v>1546339.9</v>
      </c>
    </row>
    <row r="367" spans="1:14" x14ac:dyDescent="0.2">
      <c r="A367" s="18">
        <v>77103</v>
      </c>
      <c r="B367" s="14">
        <v>10855996</v>
      </c>
      <c r="C367">
        <v>2.94</v>
      </c>
      <c r="D367">
        <v>0</v>
      </c>
      <c r="E367" s="13">
        <v>361413.26</v>
      </c>
      <c r="F367">
        <v>0</v>
      </c>
      <c r="G367" s="13">
        <v>10455.370000000001</v>
      </c>
      <c r="H367">
        <v>0</v>
      </c>
      <c r="I367" s="13">
        <v>36960.879999999997</v>
      </c>
      <c r="J367">
        <v>0</v>
      </c>
      <c r="K367">
        <v>0</v>
      </c>
      <c r="L367" s="13">
        <v>101638.96</v>
      </c>
      <c r="M367" s="13">
        <v>149055.20000000001</v>
      </c>
      <c r="N367" s="13">
        <v>510468.46</v>
      </c>
    </row>
    <row r="368" spans="1:14" x14ac:dyDescent="0.2">
      <c r="A368" s="18">
        <v>77104</v>
      </c>
      <c r="B368" s="14">
        <v>14098386</v>
      </c>
      <c r="C368">
        <v>2.91</v>
      </c>
      <c r="D368">
        <v>0</v>
      </c>
      <c r="E368" s="13">
        <v>469502.62</v>
      </c>
      <c r="F368" s="13">
        <v>3982.68</v>
      </c>
      <c r="G368" s="13">
        <v>8636.44</v>
      </c>
      <c r="H368">
        <v>0</v>
      </c>
      <c r="I368" s="13">
        <v>28458.54</v>
      </c>
      <c r="J368" s="13">
        <v>2605.3200000000002</v>
      </c>
      <c r="K368" s="13">
        <v>4452.2</v>
      </c>
      <c r="L368" s="13">
        <v>74643.289999999994</v>
      </c>
      <c r="M368" s="13">
        <v>122778.46</v>
      </c>
      <c r="N368" s="13">
        <v>592281.07999999996</v>
      </c>
    </row>
    <row r="369" spans="1:14" x14ac:dyDescent="0.2">
      <c r="A369" s="18">
        <v>78001</v>
      </c>
      <c r="B369" s="14">
        <v>15415980</v>
      </c>
      <c r="C369">
        <v>2.4</v>
      </c>
      <c r="D369">
        <v>0</v>
      </c>
      <c r="E369" s="13">
        <v>516077.68</v>
      </c>
      <c r="F369">
        <v>0</v>
      </c>
      <c r="G369" s="13">
        <v>59184.3</v>
      </c>
      <c r="H369">
        <v>0</v>
      </c>
      <c r="I369" s="13">
        <v>87256.27</v>
      </c>
      <c r="J369">
        <v>706.56</v>
      </c>
      <c r="K369">
        <v>0</v>
      </c>
      <c r="L369" s="13">
        <v>165476.53</v>
      </c>
      <c r="M369" s="13">
        <v>312623.65999999997</v>
      </c>
      <c r="N369" s="13">
        <v>828701.34</v>
      </c>
    </row>
    <row r="370" spans="1:14" x14ac:dyDescent="0.2">
      <c r="A370" s="18">
        <v>78002</v>
      </c>
      <c r="B370" s="14">
        <v>21976870</v>
      </c>
      <c r="C370">
        <v>2.2599999999999998</v>
      </c>
      <c r="D370">
        <v>0</v>
      </c>
      <c r="E370" s="13">
        <v>736770.61</v>
      </c>
      <c r="F370" s="13">
        <v>2234.2199999999998</v>
      </c>
      <c r="G370" s="13">
        <v>130519.96</v>
      </c>
      <c r="H370" s="13">
        <v>13120.03</v>
      </c>
      <c r="I370" s="13">
        <v>192427.47</v>
      </c>
      <c r="J370" s="13">
        <v>3330.71</v>
      </c>
      <c r="K370">
        <v>0</v>
      </c>
      <c r="L370" s="13">
        <v>369713.26</v>
      </c>
      <c r="M370" s="13">
        <v>711345.65</v>
      </c>
      <c r="N370" s="13">
        <v>1448116.26</v>
      </c>
    </row>
    <row r="371" spans="1:14" x14ac:dyDescent="0.2">
      <c r="A371" s="18">
        <v>78003</v>
      </c>
      <c r="B371" s="14">
        <v>8069830</v>
      </c>
      <c r="C371">
        <v>2.34</v>
      </c>
      <c r="D371">
        <v>0</v>
      </c>
      <c r="E371" s="13">
        <v>270318.15999999997</v>
      </c>
      <c r="F371">
        <v>0</v>
      </c>
      <c r="G371" s="13">
        <v>29306.23</v>
      </c>
      <c r="H371">
        <v>0</v>
      </c>
      <c r="I371" s="13">
        <v>43206.61</v>
      </c>
      <c r="J371">
        <v>910.37</v>
      </c>
      <c r="K371">
        <v>0</v>
      </c>
      <c r="L371" s="13">
        <v>85692.52</v>
      </c>
      <c r="M371" s="13">
        <v>159115.73000000001</v>
      </c>
      <c r="N371" s="13">
        <v>429433.89</v>
      </c>
    </row>
    <row r="372" spans="1:14" x14ac:dyDescent="0.2">
      <c r="A372" s="18">
        <v>78004</v>
      </c>
      <c r="B372" s="14">
        <v>5793378</v>
      </c>
      <c r="C372">
        <v>2.25</v>
      </c>
      <c r="D372">
        <v>0</v>
      </c>
      <c r="E372" s="13">
        <v>194241.83</v>
      </c>
      <c r="F372">
        <v>0</v>
      </c>
      <c r="G372" s="13">
        <v>39027.33</v>
      </c>
      <c r="H372">
        <v>0</v>
      </c>
      <c r="I372" s="13">
        <v>57538.55</v>
      </c>
      <c r="J372">
        <v>312.07</v>
      </c>
      <c r="K372">
        <v>0</v>
      </c>
      <c r="L372" s="13">
        <v>114833.64</v>
      </c>
      <c r="M372" s="13">
        <v>211711.59</v>
      </c>
      <c r="N372" s="13">
        <v>405953.42</v>
      </c>
    </row>
    <row r="373" spans="1:14" x14ac:dyDescent="0.2">
      <c r="A373" s="18">
        <v>78005</v>
      </c>
      <c r="B373" s="14">
        <v>21905327</v>
      </c>
      <c r="C373">
        <v>2.31</v>
      </c>
      <c r="D373">
        <v>0</v>
      </c>
      <c r="E373" s="13">
        <v>733996.47</v>
      </c>
      <c r="F373">
        <v>0</v>
      </c>
      <c r="G373" s="13">
        <v>111935.52</v>
      </c>
      <c r="H373">
        <v>0</v>
      </c>
      <c r="I373" s="13">
        <v>165028.16</v>
      </c>
      <c r="J373">
        <v>0</v>
      </c>
      <c r="K373">
        <v>0</v>
      </c>
      <c r="L373" s="13">
        <v>315181.69</v>
      </c>
      <c r="M373" s="13">
        <v>592145.37</v>
      </c>
      <c r="N373" s="13">
        <v>1326141.8400000001</v>
      </c>
    </row>
    <row r="374" spans="1:14" x14ac:dyDescent="0.2">
      <c r="A374" s="18">
        <v>78009</v>
      </c>
      <c r="B374" s="14">
        <v>9212880</v>
      </c>
      <c r="C374">
        <v>2.2799999999999998</v>
      </c>
      <c r="D374">
        <v>0</v>
      </c>
      <c r="E374" s="13">
        <v>308796.94</v>
      </c>
      <c r="F374">
        <v>0</v>
      </c>
      <c r="G374" s="13">
        <v>36772.1</v>
      </c>
      <c r="H374">
        <v>0</v>
      </c>
      <c r="I374" s="13">
        <v>56099.58</v>
      </c>
      <c r="J374">
        <v>422.53</v>
      </c>
      <c r="K374">
        <v>0</v>
      </c>
      <c r="L374" s="13">
        <v>107628.85</v>
      </c>
      <c r="M374" s="13">
        <v>200923.06</v>
      </c>
      <c r="N374" s="13">
        <v>509720</v>
      </c>
    </row>
    <row r="375" spans="1:14" x14ac:dyDescent="0.2">
      <c r="A375" s="18">
        <v>78012</v>
      </c>
      <c r="B375" s="14">
        <v>40469912</v>
      </c>
      <c r="C375">
        <v>2.25</v>
      </c>
      <c r="D375">
        <v>0</v>
      </c>
      <c r="E375" s="13">
        <v>1356885.33</v>
      </c>
      <c r="F375">
        <v>0</v>
      </c>
      <c r="G375" s="13">
        <v>221440.76</v>
      </c>
      <c r="H375">
        <v>0</v>
      </c>
      <c r="I375" s="13">
        <v>326473.33</v>
      </c>
      <c r="J375">
        <v>0</v>
      </c>
      <c r="K375">
        <v>0</v>
      </c>
      <c r="L375" s="13">
        <v>628928.61</v>
      </c>
      <c r="M375" s="13">
        <v>1176842.7</v>
      </c>
      <c r="N375" s="13">
        <v>2533728.0299999998</v>
      </c>
    </row>
    <row r="376" spans="1:14" x14ac:dyDescent="0.2">
      <c r="A376" s="18">
        <v>79077</v>
      </c>
      <c r="B376" s="14">
        <v>208692559</v>
      </c>
      <c r="C376">
        <v>2.69</v>
      </c>
      <c r="D376">
        <v>0</v>
      </c>
      <c r="E376" s="13">
        <v>6965600.4100000001</v>
      </c>
      <c r="F376" s="13">
        <v>11458.69</v>
      </c>
      <c r="G376" s="13">
        <v>286319.06</v>
      </c>
      <c r="H376">
        <v>791.53</v>
      </c>
      <c r="I376" s="13">
        <v>401268.99</v>
      </c>
      <c r="J376" s="13">
        <v>315482.02</v>
      </c>
      <c r="K376">
        <v>0</v>
      </c>
      <c r="L376" s="13">
        <v>856414.01</v>
      </c>
      <c r="M376" s="13">
        <v>1871734.3</v>
      </c>
      <c r="N376" s="13">
        <v>8837334.7100000009</v>
      </c>
    </row>
    <row r="377" spans="1:14" x14ac:dyDescent="0.2">
      <c r="A377" s="18">
        <v>79078</v>
      </c>
      <c r="B377" s="14">
        <v>12583103</v>
      </c>
      <c r="C377">
        <v>2.65</v>
      </c>
      <c r="D377">
        <v>0</v>
      </c>
      <c r="E377" s="13">
        <v>420163.02</v>
      </c>
      <c r="F377" s="13">
        <v>4766.6499999999996</v>
      </c>
      <c r="G377" s="13">
        <v>17644.27</v>
      </c>
      <c r="H377">
        <v>0</v>
      </c>
      <c r="I377" s="13">
        <v>23049.35</v>
      </c>
      <c r="J377" s="13">
        <v>25066.94</v>
      </c>
      <c r="K377">
        <v>0</v>
      </c>
      <c r="L377" s="13">
        <v>52877.760000000002</v>
      </c>
      <c r="M377" s="13">
        <v>123404.96</v>
      </c>
      <c r="N377" s="13">
        <v>543567.98</v>
      </c>
    </row>
    <row r="378" spans="1:14" x14ac:dyDescent="0.2">
      <c r="A378" s="18">
        <v>80116</v>
      </c>
      <c r="B378" s="14">
        <v>18363386</v>
      </c>
      <c r="C378">
        <v>1.86</v>
      </c>
      <c r="D378">
        <v>0</v>
      </c>
      <c r="E378" s="13">
        <v>618148.67000000004</v>
      </c>
      <c r="F378">
        <v>0</v>
      </c>
      <c r="G378" s="13">
        <v>17807.36</v>
      </c>
      <c r="H378">
        <v>0</v>
      </c>
      <c r="I378" s="13">
        <v>67092.38</v>
      </c>
      <c r="J378">
        <v>264.89</v>
      </c>
      <c r="K378">
        <v>0</v>
      </c>
      <c r="L378" s="13">
        <v>162286.54</v>
      </c>
      <c r="M378" s="13">
        <v>247451.16</v>
      </c>
      <c r="N378" s="13">
        <v>865599.83</v>
      </c>
    </row>
    <row r="379" spans="1:14" x14ac:dyDescent="0.2">
      <c r="A379" s="18">
        <v>80118</v>
      </c>
      <c r="B379" s="14">
        <v>14375378</v>
      </c>
      <c r="C379">
        <v>1.95</v>
      </c>
      <c r="D379">
        <v>0</v>
      </c>
      <c r="E379" s="13">
        <v>483460.49</v>
      </c>
      <c r="F379">
        <v>0</v>
      </c>
      <c r="G379" s="13">
        <v>14581.76</v>
      </c>
      <c r="H379">
        <v>0</v>
      </c>
      <c r="I379" s="13">
        <v>61407.4</v>
      </c>
      <c r="J379">
        <v>0</v>
      </c>
      <c r="K379">
        <v>0</v>
      </c>
      <c r="L379" s="13">
        <v>147014.79</v>
      </c>
      <c r="M379" s="13">
        <v>223003.94</v>
      </c>
      <c r="N379" s="13">
        <v>706464.43</v>
      </c>
    </row>
    <row r="380" spans="1:14" x14ac:dyDescent="0.2">
      <c r="A380" s="18">
        <v>80119</v>
      </c>
      <c r="B380" s="14">
        <v>28151328</v>
      </c>
      <c r="C380">
        <v>1.95</v>
      </c>
      <c r="D380">
        <v>0</v>
      </c>
      <c r="E380" s="13">
        <v>946761.53</v>
      </c>
      <c r="F380">
        <v>0</v>
      </c>
      <c r="G380" s="13">
        <v>25906.97</v>
      </c>
      <c r="H380">
        <v>0</v>
      </c>
      <c r="I380" s="13">
        <v>103730.22</v>
      </c>
      <c r="J380">
        <v>0</v>
      </c>
      <c r="K380">
        <v>0</v>
      </c>
      <c r="L380" s="13">
        <v>225872.25</v>
      </c>
      <c r="M380" s="13">
        <v>355509.44</v>
      </c>
      <c r="N380" s="13">
        <v>1302270.97</v>
      </c>
    </row>
    <row r="381" spans="1:14" x14ac:dyDescent="0.2">
      <c r="A381" s="18">
        <v>80121</v>
      </c>
      <c r="B381" s="14">
        <v>17019500</v>
      </c>
      <c r="C381">
        <v>1.97</v>
      </c>
      <c r="D381">
        <v>0</v>
      </c>
      <c r="E381" s="13">
        <v>572268.6</v>
      </c>
      <c r="F381">
        <v>0</v>
      </c>
      <c r="G381" s="13">
        <v>15880.2</v>
      </c>
      <c r="H381">
        <v>0</v>
      </c>
      <c r="I381" s="13">
        <v>63132.85</v>
      </c>
      <c r="J381">
        <v>0</v>
      </c>
      <c r="K381">
        <v>0</v>
      </c>
      <c r="L381" s="13">
        <v>154057.29999999999</v>
      </c>
      <c r="M381" s="13">
        <v>233070.35</v>
      </c>
      <c r="N381" s="13">
        <v>805338.95</v>
      </c>
    </row>
    <row r="382" spans="1:14" x14ac:dyDescent="0.2">
      <c r="A382" s="18">
        <v>80122</v>
      </c>
      <c r="B382" s="14">
        <v>44495700</v>
      </c>
      <c r="C382">
        <v>1.93</v>
      </c>
      <c r="D382">
        <v>0</v>
      </c>
      <c r="E382" s="13">
        <v>1496746.8</v>
      </c>
      <c r="F382">
        <v>0</v>
      </c>
      <c r="G382" s="13">
        <v>8386.56</v>
      </c>
      <c r="H382">
        <v>0</v>
      </c>
      <c r="I382" s="13">
        <v>35036.92</v>
      </c>
      <c r="J382" s="13">
        <v>85987.64</v>
      </c>
      <c r="K382">
        <v>0</v>
      </c>
      <c r="L382" s="13">
        <v>84997.64</v>
      </c>
      <c r="M382" s="13">
        <v>214408.76</v>
      </c>
      <c r="N382" s="13">
        <v>1711155.56</v>
      </c>
    </row>
    <row r="383" spans="1:14" x14ac:dyDescent="0.2">
      <c r="A383" s="18">
        <v>80125</v>
      </c>
      <c r="B383" s="14">
        <v>262178959</v>
      </c>
      <c r="C383">
        <v>1.95</v>
      </c>
      <c r="D383">
        <v>0</v>
      </c>
      <c r="E383" s="13">
        <v>8817379.9000000004</v>
      </c>
      <c r="F383">
        <v>0</v>
      </c>
      <c r="G383" s="13">
        <v>167999.99</v>
      </c>
      <c r="H383">
        <v>0</v>
      </c>
      <c r="I383" s="13">
        <v>685852.11</v>
      </c>
      <c r="J383">
        <v>0</v>
      </c>
      <c r="K383">
        <v>0</v>
      </c>
      <c r="L383" s="13">
        <v>1644844.73</v>
      </c>
      <c r="M383" s="13">
        <v>2498696.8199999998</v>
      </c>
      <c r="N383" s="13">
        <v>11316076.720000001</v>
      </c>
    </row>
    <row r="384" spans="1:14" x14ac:dyDescent="0.2">
      <c r="A384" s="18">
        <v>81094</v>
      </c>
      <c r="B384" s="14">
        <v>67908288</v>
      </c>
      <c r="C384">
        <v>2.0099999999999998</v>
      </c>
      <c r="D384">
        <v>0</v>
      </c>
      <c r="E384" s="13">
        <v>2282436.27</v>
      </c>
      <c r="F384">
        <v>0</v>
      </c>
      <c r="G384" s="13">
        <v>102368.51</v>
      </c>
      <c r="H384">
        <v>0</v>
      </c>
      <c r="I384" s="13">
        <v>167184.46</v>
      </c>
      <c r="J384">
        <v>39.979999999999997</v>
      </c>
      <c r="K384">
        <v>0</v>
      </c>
      <c r="L384" s="13">
        <v>699175.05</v>
      </c>
      <c r="M384" s="13">
        <v>968768</v>
      </c>
      <c r="N384" s="13">
        <v>3251204.27</v>
      </c>
    </row>
    <row r="385" spans="1:14" x14ac:dyDescent="0.2">
      <c r="A385" s="18">
        <v>81095</v>
      </c>
      <c r="B385" s="14">
        <v>15406082</v>
      </c>
      <c r="C385">
        <v>2.57</v>
      </c>
      <c r="D385">
        <v>0</v>
      </c>
      <c r="E385" s="13">
        <v>514848</v>
      </c>
      <c r="F385">
        <v>0</v>
      </c>
      <c r="G385" s="13">
        <v>29589.759999999998</v>
      </c>
      <c r="H385">
        <v>0</v>
      </c>
      <c r="I385" s="13">
        <v>36354.75</v>
      </c>
      <c r="J385">
        <v>0</v>
      </c>
      <c r="K385" s="13">
        <v>50374.27</v>
      </c>
      <c r="L385" s="13">
        <v>206658.69</v>
      </c>
      <c r="M385" s="13">
        <v>322977.46000000002</v>
      </c>
      <c r="N385" s="13">
        <v>837825.46</v>
      </c>
    </row>
    <row r="386" spans="1:14" x14ac:dyDescent="0.2">
      <c r="A386" s="18">
        <v>81096</v>
      </c>
      <c r="B386" s="14">
        <v>234669435</v>
      </c>
      <c r="C386">
        <v>2.66</v>
      </c>
      <c r="D386">
        <v>0</v>
      </c>
      <c r="E386" s="13">
        <v>7835053.9199999999</v>
      </c>
      <c r="F386">
        <v>0</v>
      </c>
      <c r="G386" s="13">
        <v>235117.9</v>
      </c>
      <c r="H386">
        <v>0</v>
      </c>
      <c r="I386" s="13">
        <v>299941.94</v>
      </c>
      <c r="J386">
        <v>0</v>
      </c>
      <c r="K386" s="13">
        <v>1535.33</v>
      </c>
      <c r="L386" s="13">
        <v>1558827.38</v>
      </c>
      <c r="M386" s="13">
        <v>2095422.54</v>
      </c>
      <c r="N386" s="13">
        <v>9930476.4600000009</v>
      </c>
    </row>
    <row r="387" spans="1:14" x14ac:dyDescent="0.2">
      <c r="A387" s="18">
        <v>81097</v>
      </c>
      <c r="B387" s="14">
        <v>9787102</v>
      </c>
      <c r="C387">
        <v>2.54</v>
      </c>
      <c r="D387">
        <v>0</v>
      </c>
      <c r="E387" s="13">
        <v>327170.88</v>
      </c>
      <c r="F387">
        <v>0</v>
      </c>
      <c r="G387" s="13">
        <v>16616.36</v>
      </c>
      <c r="H387">
        <v>0</v>
      </c>
      <c r="I387" s="13">
        <v>20865.53</v>
      </c>
      <c r="J387" s="13">
        <v>1218.3</v>
      </c>
      <c r="K387" s="13">
        <v>41179.26</v>
      </c>
      <c r="L387" s="13">
        <v>109229.9</v>
      </c>
      <c r="M387" s="13">
        <v>189109.34</v>
      </c>
      <c r="N387" s="13">
        <v>516280.22</v>
      </c>
    </row>
    <row r="388" spans="1:14" x14ac:dyDescent="0.2">
      <c r="A388" s="18">
        <v>82100</v>
      </c>
      <c r="B388" s="14">
        <v>67547142</v>
      </c>
      <c r="C388">
        <v>2.62</v>
      </c>
      <c r="D388">
        <v>0</v>
      </c>
      <c r="E388" s="13">
        <v>2256165.06</v>
      </c>
      <c r="F388">
        <v>0</v>
      </c>
      <c r="G388" s="13">
        <v>64713.120000000003</v>
      </c>
      <c r="H388" s="13">
        <v>22241</v>
      </c>
      <c r="I388" s="13">
        <v>770403.78</v>
      </c>
      <c r="J388">
        <v>0</v>
      </c>
      <c r="K388">
        <v>0</v>
      </c>
      <c r="L388" s="13">
        <v>651140.43999999994</v>
      </c>
      <c r="M388" s="13">
        <v>1508498.34</v>
      </c>
      <c r="N388" s="13">
        <v>3764663.4</v>
      </c>
    </row>
    <row r="389" spans="1:14" x14ac:dyDescent="0.2">
      <c r="A389" s="18">
        <v>82101</v>
      </c>
      <c r="B389" s="14">
        <v>34129765</v>
      </c>
      <c r="C389">
        <v>2.41</v>
      </c>
      <c r="D389">
        <v>0</v>
      </c>
      <c r="E389" s="13">
        <v>1142438.25</v>
      </c>
      <c r="F389">
        <v>0</v>
      </c>
      <c r="G389" s="13">
        <v>24208.57</v>
      </c>
      <c r="H389">
        <v>0</v>
      </c>
      <c r="I389" s="13">
        <v>236114.12</v>
      </c>
      <c r="J389">
        <v>0</v>
      </c>
      <c r="K389" s="13">
        <v>10442.24</v>
      </c>
      <c r="L389" s="13">
        <v>209462.75</v>
      </c>
      <c r="M389" s="13">
        <v>480227.68</v>
      </c>
      <c r="N389" s="13">
        <v>1622665.93</v>
      </c>
    </row>
    <row r="390" spans="1:14" x14ac:dyDescent="0.2">
      <c r="A390" s="18">
        <v>82105</v>
      </c>
      <c r="B390" s="14">
        <v>8930636</v>
      </c>
      <c r="C390">
        <v>2.66</v>
      </c>
      <c r="D390">
        <v>0</v>
      </c>
      <c r="E390" s="13">
        <v>298172.68</v>
      </c>
      <c r="F390">
        <v>0</v>
      </c>
      <c r="G390" s="13">
        <v>2899.33</v>
      </c>
      <c r="H390">
        <v>0</v>
      </c>
      <c r="I390" s="13">
        <v>34516.300000000003</v>
      </c>
      <c r="J390" s="13">
        <v>7373.7</v>
      </c>
      <c r="K390">
        <v>0</v>
      </c>
      <c r="L390" s="13">
        <v>25865.88</v>
      </c>
      <c r="M390" s="13">
        <v>70655.210000000006</v>
      </c>
      <c r="N390" s="13">
        <v>368827.89</v>
      </c>
    </row>
    <row r="391" spans="1:14" x14ac:dyDescent="0.2">
      <c r="A391" s="18">
        <v>82108</v>
      </c>
      <c r="B391" s="14">
        <v>40223596</v>
      </c>
      <c r="C391">
        <v>2.6</v>
      </c>
      <c r="D391">
        <v>0</v>
      </c>
      <c r="E391" s="13">
        <v>1343797.94</v>
      </c>
      <c r="F391">
        <v>0</v>
      </c>
      <c r="G391" s="13">
        <v>34235.07</v>
      </c>
      <c r="H391">
        <v>0</v>
      </c>
      <c r="I391" s="13">
        <v>407565.36</v>
      </c>
      <c r="J391">
        <v>0</v>
      </c>
      <c r="K391">
        <v>61.73</v>
      </c>
      <c r="L391" s="13">
        <v>335374.48</v>
      </c>
      <c r="M391" s="13">
        <v>777236.64</v>
      </c>
      <c r="N391" s="13">
        <v>2121034.58</v>
      </c>
    </row>
    <row r="392" spans="1:14" x14ac:dyDescent="0.2">
      <c r="A392" s="18">
        <v>83001</v>
      </c>
      <c r="B392" s="14">
        <v>41152701</v>
      </c>
      <c r="C392">
        <v>1.52</v>
      </c>
      <c r="D392">
        <v>0</v>
      </c>
      <c r="E392" s="13">
        <v>1390082.27</v>
      </c>
      <c r="F392">
        <v>0</v>
      </c>
      <c r="G392" s="13">
        <v>45181.64</v>
      </c>
      <c r="H392">
        <v>0</v>
      </c>
      <c r="I392" s="13">
        <v>179129.3</v>
      </c>
      <c r="J392">
        <v>0</v>
      </c>
      <c r="K392">
        <v>0</v>
      </c>
      <c r="L392" s="13">
        <v>279944.59000000003</v>
      </c>
      <c r="M392" s="13">
        <v>504255.53</v>
      </c>
      <c r="N392" s="13">
        <v>1894337.8</v>
      </c>
    </row>
    <row r="393" spans="1:14" x14ac:dyDescent="0.2">
      <c r="A393" s="18">
        <v>83002</v>
      </c>
      <c r="B393" s="14">
        <v>61511506</v>
      </c>
      <c r="C393">
        <v>1.1200000000000001</v>
      </c>
      <c r="D393">
        <v>0</v>
      </c>
      <c r="E393" s="13">
        <v>2086214.4</v>
      </c>
      <c r="F393">
        <v>0</v>
      </c>
      <c r="G393" s="13">
        <v>46641.54</v>
      </c>
      <c r="H393">
        <v>0</v>
      </c>
      <c r="I393" s="13">
        <v>187859.09</v>
      </c>
      <c r="J393">
        <v>0</v>
      </c>
      <c r="K393">
        <v>0</v>
      </c>
      <c r="L393" s="13">
        <v>283102.17</v>
      </c>
      <c r="M393" s="13">
        <v>517602.8</v>
      </c>
      <c r="N393" s="13">
        <v>2603817.2000000002</v>
      </c>
    </row>
    <row r="394" spans="1:14" x14ac:dyDescent="0.2">
      <c r="A394" s="18">
        <v>83003</v>
      </c>
      <c r="B394" s="14">
        <v>304256903</v>
      </c>
      <c r="C394">
        <v>1.58</v>
      </c>
      <c r="D394">
        <v>0</v>
      </c>
      <c r="E394" s="13">
        <v>10271122.789999999</v>
      </c>
      <c r="F394">
        <v>0</v>
      </c>
      <c r="G394" s="13">
        <v>149749.04</v>
      </c>
      <c r="H394">
        <v>0</v>
      </c>
      <c r="I394" s="13">
        <v>623403.78</v>
      </c>
      <c r="J394">
        <v>0</v>
      </c>
      <c r="K394">
        <v>0</v>
      </c>
      <c r="L394" s="13">
        <v>956451.17</v>
      </c>
      <c r="M394" s="13">
        <v>1729603.98</v>
      </c>
      <c r="N394" s="13">
        <v>12000726.77</v>
      </c>
    </row>
    <row r="395" spans="1:14" x14ac:dyDescent="0.2">
      <c r="A395" s="18">
        <v>83005</v>
      </c>
      <c r="B395" s="14">
        <v>999732055</v>
      </c>
      <c r="C395">
        <v>1.55</v>
      </c>
      <c r="D395">
        <v>0</v>
      </c>
      <c r="E395" s="13">
        <v>33759301.939999998</v>
      </c>
      <c r="F395">
        <v>0</v>
      </c>
      <c r="G395" s="13">
        <v>635147.43000000005</v>
      </c>
      <c r="H395">
        <v>0</v>
      </c>
      <c r="I395" s="13">
        <v>2557369.58</v>
      </c>
      <c r="J395">
        <v>0</v>
      </c>
      <c r="K395">
        <v>0</v>
      </c>
      <c r="L395" s="13">
        <v>3647943.06</v>
      </c>
      <c r="M395" s="13">
        <v>6840460.0700000003</v>
      </c>
      <c r="N395" s="13">
        <v>40599762.009999998</v>
      </c>
    </row>
    <row r="396" spans="1:14" x14ac:dyDescent="0.2">
      <c r="A396" s="18">
        <v>84001</v>
      </c>
      <c r="B396" s="14">
        <v>115670500</v>
      </c>
      <c r="C396">
        <v>2.59</v>
      </c>
      <c r="D396">
        <v>0</v>
      </c>
      <c r="E396" s="13">
        <v>3864739.95</v>
      </c>
      <c r="F396" s="13">
        <v>6505.91</v>
      </c>
      <c r="G396" s="13">
        <v>117896.83</v>
      </c>
      <c r="H396">
        <v>0</v>
      </c>
      <c r="I396" s="13">
        <v>248005.88</v>
      </c>
      <c r="J396">
        <v>0</v>
      </c>
      <c r="K396">
        <v>256.37</v>
      </c>
      <c r="L396" s="13">
        <v>921803.87</v>
      </c>
      <c r="M396" s="13">
        <v>1294468.8600000001</v>
      </c>
      <c r="N396" s="13">
        <v>5159208.8099999996</v>
      </c>
    </row>
    <row r="397" spans="1:14" x14ac:dyDescent="0.2">
      <c r="A397" s="18">
        <v>84002</v>
      </c>
      <c r="B397" s="14">
        <v>13687060</v>
      </c>
      <c r="C397">
        <v>2.57</v>
      </c>
      <c r="D397">
        <v>0</v>
      </c>
      <c r="E397" s="13">
        <v>457400.88</v>
      </c>
      <c r="F397">
        <v>0</v>
      </c>
      <c r="G397" s="13">
        <v>18820.849999999999</v>
      </c>
      <c r="H397">
        <v>0</v>
      </c>
      <c r="I397" s="13">
        <v>38696.22</v>
      </c>
      <c r="J397">
        <v>0</v>
      </c>
      <c r="K397">
        <v>594.41999999999996</v>
      </c>
      <c r="L397" s="13">
        <v>157117.28</v>
      </c>
      <c r="M397" s="13">
        <v>215228.77</v>
      </c>
      <c r="N397" s="13">
        <v>672629.65</v>
      </c>
    </row>
    <row r="398" spans="1:14" x14ac:dyDescent="0.2">
      <c r="A398" s="18">
        <v>84003</v>
      </c>
      <c r="B398" s="14">
        <v>13907190</v>
      </c>
      <c r="C398">
        <v>2.5099999999999998</v>
      </c>
      <c r="D398">
        <v>0</v>
      </c>
      <c r="E398" s="13">
        <v>465043.5</v>
      </c>
      <c r="F398">
        <v>0</v>
      </c>
      <c r="G398" s="13">
        <v>13696.1</v>
      </c>
      <c r="H398">
        <v>0</v>
      </c>
      <c r="I398" s="13">
        <v>29596.76</v>
      </c>
      <c r="J398">
        <v>0</v>
      </c>
      <c r="K398">
        <v>0</v>
      </c>
      <c r="L398" s="13">
        <v>116304.91</v>
      </c>
      <c r="M398" s="13">
        <v>159597.76999999999</v>
      </c>
      <c r="N398" s="13">
        <v>624641.27</v>
      </c>
    </row>
    <row r="399" spans="1:14" x14ac:dyDescent="0.2">
      <c r="A399" s="18">
        <v>84004</v>
      </c>
      <c r="B399" s="14">
        <v>16372099</v>
      </c>
      <c r="C399">
        <v>2.57</v>
      </c>
      <c r="D399">
        <v>0</v>
      </c>
      <c r="E399" s="13">
        <v>547130.82999999996</v>
      </c>
      <c r="F399">
        <v>0</v>
      </c>
      <c r="G399" s="13">
        <v>19103.25</v>
      </c>
      <c r="H399">
        <v>0</v>
      </c>
      <c r="I399" s="13">
        <v>41603.69</v>
      </c>
      <c r="J399">
        <v>0</v>
      </c>
      <c r="K399">
        <v>110.52</v>
      </c>
      <c r="L399" s="13">
        <v>162859.51999999999</v>
      </c>
      <c r="M399" s="13">
        <v>223676.98</v>
      </c>
      <c r="N399" s="13">
        <v>770807.81</v>
      </c>
    </row>
    <row r="400" spans="1:14" x14ac:dyDescent="0.2">
      <c r="A400" s="18">
        <v>84005</v>
      </c>
      <c r="B400" s="14">
        <v>23705470</v>
      </c>
      <c r="C400">
        <v>2.4900000000000002</v>
      </c>
      <c r="D400">
        <v>0</v>
      </c>
      <c r="E400" s="13">
        <v>792851.49</v>
      </c>
      <c r="F400">
        <v>0</v>
      </c>
      <c r="G400" s="13">
        <v>32280.73</v>
      </c>
      <c r="H400">
        <v>0</v>
      </c>
      <c r="I400" s="13">
        <v>67403.759999999995</v>
      </c>
      <c r="J400">
        <v>0</v>
      </c>
      <c r="K400">
        <v>274.24</v>
      </c>
      <c r="L400" s="13">
        <v>263998.36</v>
      </c>
      <c r="M400" s="13">
        <v>363957.08</v>
      </c>
      <c r="N400" s="13">
        <v>1156808.57</v>
      </c>
    </row>
    <row r="401" spans="1:14" x14ac:dyDescent="0.2">
      <c r="A401" s="18">
        <v>84006</v>
      </c>
      <c r="B401" s="14">
        <v>29362750</v>
      </c>
      <c r="C401">
        <v>2.13</v>
      </c>
      <c r="D401">
        <v>0</v>
      </c>
      <c r="E401" s="13">
        <v>985690.19</v>
      </c>
      <c r="F401">
        <v>0</v>
      </c>
      <c r="G401" s="13">
        <v>44540.75</v>
      </c>
      <c r="H401">
        <v>0</v>
      </c>
      <c r="I401" s="13">
        <v>88672.51</v>
      </c>
      <c r="J401">
        <v>0</v>
      </c>
      <c r="K401">
        <v>0</v>
      </c>
      <c r="L401" s="13">
        <v>395066.9</v>
      </c>
      <c r="M401" s="13">
        <v>528280.16</v>
      </c>
      <c r="N401" s="13">
        <v>1513970.35</v>
      </c>
    </row>
    <row r="402" spans="1:14" x14ac:dyDescent="0.2">
      <c r="A402" s="18">
        <v>85043</v>
      </c>
      <c r="B402" s="14">
        <v>3090430</v>
      </c>
      <c r="C402">
        <v>2.59</v>
      </c>
      <c r="D402">
        <v>0</v>
      </c>
      <c r="E402" s="13">
        <v>103256.3</v>
      </c>
      <c r="F402">
        <v>0</v>
      </c>
      <c r="G402" s="13">
        <v>4094.63</v>
      </c>
      <c r="H402">
        <v>0</v>
      </c>
      <c r="I402" s="13">
        <v>5817.82</v>
      </c>
      <c r="J402">
        <v>0</v>
      </c>
      <c r="K402" s="13">
        <v>1289.19</v>
      </c>
      <c r="L402" s="13">
        <v>33522.01</v>
      </c>
      <c r="M402" s="13">
        <v>44723.64</v>
      </c>
      <c r="N402" s="13">
        <v>147979.94</v>
      </c>
    </row>
    <row r="403" spans="1:14" x14ac:dyDescent="0.2">
      <c r="A403" s="18">
        <v>85044</v>
      </c>
      <c r="B403" s="14">
        <v>20886011</v>
      </c>
      <c r="C403">
        <v>2.46</v>
      </c>
      <c r="D403">
        <v>0</v>
      </c>
      <c r="E403" s="13">
        <v>698766.98</v>
      </c>
      <c r="F403">
        <v>0</v>
      </c>
      <c r="G403" s="13">
        <v>33952.11</v>
      </c>
      <c r="H403">
        <v>0</v>
      </c>
      <c r="I403" s="13">
        <v>50539.72</v>
      </c>
      <c r="J403">
        <v>0</v>
      </c>
      <c r="K403" s="13">
        <v>6952.77</v>
      </c>
      <c r="L403" s="13">
        <v>257955.59</v>
      </c>
      <c r="M403" s="13">
        <v>349400.19</v>
      </c>
      <c r="N403" s="13">
        <v>1048167.17</v>
      </c>
    </row>
    <row r="404" spans="1:14" x14ac:dyDescent="0.2">
      <c r="A404" s="18">
        <v>85045</v>
      </c>
      <c r="B404" s="14">
        <v>18627510</v>
      </c>
      <c r="C404">
        <v>2.5299999999999998</v>
      </c>
      <c r="D404">
        <v>0</v>
      </c>
      <c r="E404" s="13">
        <v>622758.82999999996</v>
      </c>
      <c r="F404">
        <v>0</v>
      </c>
      <c r="G404" s="13">
        <v>30846.22</v>
      </c>
      <c r="H404">
        <v>0</v>
      </c>
      <c r="I404" s="13">
        <v>43827.63</v>
      </c>
      <c r="J404" s="13">
        <v>10454.290000000001</v>
      </c>
      <c r="K404" s="13">
        <v>9162.5300000000007</v>
      </c>
      <c r="L404" s="13">
        <v>284178.81</v>
      </c>
      <c r="M404" s="13">
        <v>378469.48</v>
      </c>
      <c r="N404" s="13">
        <v>1001228.31</v>
      </c>
    </row>
    <row r="405" spans="1:14" x14ac:dyDescent="0.2">
      <c r="A405" s="18">
        <v>85046</v>
      </c>
      <c r="B405" s="14">
        <v>126986856</v>
      </c>
      <c r="C405">
        <v>2.6</v>
      </c>
      <c r="D405">
        <v>0</v>
      </c>
      <c r="E405" s="13">
        <v>4242402.28</v>
      </c>
      <c r="F405" s="13">
        <v>20474.88</v>
      </c>
      <c r="G405" s="13">
        <v>145760.6</v>
      </c>
      <c r="H405">
        <v>0</v>
      </c>
      <c r="I405" s="13">
        <v>207102.99</v>
      </c>
      <c r="J405" s="13">
        <v>44266.86</v>
      </c>
      <c r="K405" s="13">
        <v>45892.73</v>
      </c>
      <c r="L405" s="13">
        <v>2095805.32</v>
      </c>
      <c r="M405" s="13">
        <v>1753397.18</v>
      </c>
      <c r="N405" s="13">
        <v>5995799.46</v>
      </c>
    </row>
    <row r="406" spans="1:14" x14ac:dyDescent="0.2">
      <c r="A406" s="18">
        <v>85048</v>
      </c>
      <c r="B406" s="14">
        <v>38010984</v>
      </c>
      <c r="C406">
        <v>2.48</v>
      </c>
      <c r="D406">
        <v>0</v>
      </c>
      <c r="E406" s="13">
        <v>1271443.0900000001</v>
      </c>
      <c r="F406">
        <v>0</v>
      </c>
      <c r="G406" s="13">
        <v>47420.4</v>
      </c>
      <c r="H406">
        <v>0</v>
      </c>
      <c r="I406" s="13">
        <v>109908.44</v>
      </c>
      <c r="J406">
        <v>0</v>
      </c>
      <c r="K406" s="13">
        <v>11974.19</v>
      </c>
      <c r="L406" s="13">
        <v>428292.3</v>
      </c>
      <c r="M406" s="13">
        <v>597595.31999999995</v>
      </c>
      <c r="N406" s="13">
        <v>1869038.41</v>
      </c>
    </row>
    <row r="407" spans="1:14" x14ac:dyDescent="0.2">
      <c r="A407" s="18">
        <v>85049</v>
      </c>
      <c r="B407" s="14">
        <v>17638090</v>
      </c>
      <c r="C407">
        <v>2.56</v>
      </c>
      <c r="D407">
        <v>0</v>
      </c>
      <c r="E407" s="13">
        <v>589498.82999999996</v>
      </c>
      <c r="F407">
        <v>0</v>
      </c>
      <c r="G407" s="13">
        <v>24021.83</v>
      </c>
      <c r="H407">
        <v>0</v>
      </c>
      <c r="I407" s="13">
        <v>34131.25</v>
      </c>
      <c r="J407">
        <v>0</v>
      </c>
      <c r="K407" s="13">
        <v>5714.01</v>
      </c>
      <c r="L407" s="13">
        <v>213985.56</v>
      </c>
      <c r="M407" s="13">
        <v>277852.64</v>
      </c>
      <c r="N407" s="13">
        <v>867351.47</v>
      </c>
    </row>
    <row r="408" spans="1:14" x14ac:dyDescent="0.2">
      <c r="A408" s="18">
        <v>86100</v>
      </c>
      <c r="B408" s="14">
        <v>50734342</v>
      </c>
      <c r="C408">
        <v>4.2</v>
      </c>
      <c r="D408">
        <v>0</v>
      </c>
      <c r="E408" s="13">
        <v>1667100.04</v>
      </c>
      <c r="F408">
        <v>0</v>
      </c>
      <c r="G408" s="13">
        <v>38720.949999999997</v>
      </c>
      <c r="H408">
        <v>0</v>
      </c>
      <c r="I408" s="13">
        <v>144822.98000000001</v>
      </c>
      <c r="J408">
        <v>0</v>
      </c>
      <c r="K408">
        <v>0</v>
      </c>
      <c r="L408" s="13">
        <v>340100.22</v>
      </c>
      <c r="M408" s="13">
        <v>523644.15</v>
      </c>
      <c r="N408" s="13">
        <v>2190744.19</v>
      </c>
    </row>
    <row r="409" spans="1:14" x14ac:dyDescent="0.2">
      <c r="A409" s="18">
        <v>87083</v>
      </c>
      <c r="B409" s="14">
        <v>53477341</v>
      </c>
      <c r="C409">
        <v>2.63</v>
      </c>
      <c r="D409">
        <v>0</v>
      </c>
      <c r="E409" s="13">
        <v>1786031.42</v>
      </c>
      <c r="F409" s="13">
        <v>15679.36</v>
      </c>
      <c r="G409" s="13">
        <v>51864.95</v>
      </c>
      <c r="H409">
        <v>0</v>
      </c>
      <c r="I409" s="13">
        <v>294604.53000000003</v>
      </c>
      <c r="J409" s="13">
        <v>2974.21</v>
      </c>
      <c r="K409" s="13">
        <v>3851.26</v>
      </c>
      <c r="L409" s="13">
        <v>354900.71</v>
      </c>
      <c r="M409" s="13">
        <v>723875.02</v>
      </c>
      <c r="N409" s="13">
        <v>2509906.44</v>
      </c>
    </row>
    <row r="410" spans="1:14" x14ac:dyDescent="0.2">
      <c r="A410" s="18">
        <v>88072</v>
      </c>
      <c r="B410" s="14">
        <v>15035997</v>
      </c>
      <c r="C410">
        <v>2.92</v>
      </c>
      <c r="D410">
        <v>0</v>
      </c>
      <c r="E410" s="13">
        <v>500675.24</v>
      </c>
      <c r="F410">
        <v>0</v>
      </c>
      <c r="G410" s="13">
        <v>28717.45</v>
      </c>
      <c r="H410">
        <v>0</v>
      </c>
      <c r="I410" s="13">
        <v>131763.29999999999</v>
      </c>
      <c r="J410">
        <v>0</v>
      </c>
      <c r="K410">
        <v>0</v>
      </c>
      <c r="L410" s="13">
        <v>174888.1</v>
      </c>
      <c r="M410" s="13">
        <v>335368.84000000003</v>
      </c>
      <c r="N410" s="13">
        <v>836044.08</v>
      </c>
    </row>
    <row r="411" spans="1:14" x14ac:dyDescent="0.2">
      <c r="A411" s="18">
        <v>88073</v>
      </c>
      <c r="B411" s="14">
        <v>8614884</v>
      </c>
      <c r="C411">
        <v>2.92</v>
      </c>
      <c r="D411">
        <v>0</v>
      </c>
      <c r="E411" s="13">
        <v>286862.2</v>
      </c>
      <c r="F411">
        <v>0</v>
      </c>
      <c r="G411" s="13">
        <v>13717.78</v>
      </c>
      <c r="H411">
        <v>171.79</v>
      </c>
      <c r="I411" s="13">
        <v>61874.26</v>
      </c>
      <c r="J411">
        <v>521.49</v>
      </c>
      <c r="K411">
        <v>0</v>
      </c>
      <c r="L411" s="13">
        <v>83518.39</v>
      </c>
      <c r="M411" s="13">
        <v>159803.71</v>
      </c>
      <c r="N411" s="13">
        <v>446665.91</v>
      </c>
    </row>
    <row r="412" spans="1:14" x14ac:dyDescent="0.2">
      <c r="A412" s="18">
        <v>88075</v>
      </c>
      <c r="B412" s="14">
        <v>7503114</v>
      </c>
      <c r="C412">
        <v>2.88</v>
      </c>
      <c r="D412">
        <v>0</v>
      </c>
      <c r="E412" s="13">
        <v>249944.93</v>
      </c>
      <c r="F412">
        <v>0</v>
      </c>
      <c r="G412" s="13">
        <v>14445.96</v>
      </c>
      <c r="H412">
        <v>29.52</v>
      </c>
      <c r="I412" s="13">
        <v>64305.13</v>
      </c>
      <c r="J412">
        <v>601.87</v>
      </c>
      <c r="K412">
        <v>0</v>
      </c>
      <c r="L412" s="13">
        <v>81803.62</v>
      </c>
      <c r="M412" s="13">
        <v>161186.1</v>
      </c>
      <c r="N412" s="13">
        <v>411131.03</v>
      </c>
    </row>
    <row r="413" spans="1:14" x14ac:dyDescent="0.2">
      <c r="A413" s="18">
        <v>88080</v>
      </c>
      <c r="B413" s="14">
        <v>95380674</v>
      </c>
      <c r="C413">
        <v>2.94</v>
      </c>
      <c r="D413">
        <v>0</v>
      </c>
      <c r="E413" s="13">
        <v>3175373.34</v>
      </c>
      <c r="F413">
        <v>0</v>
      </c>
      <c r="G413" s="13">
        <v>47721.91</v>
      </c>
      <c r="H413">
        <v>0</v>
      </c>
      <c r="I413" s="13">
        <v>215358.48</v>
      </c>
      <c r="J413">
        <v>371.04</v>
      </c>
      <c r="K413">
        <v>0</v>
      </c>
      <c r="L413" s="13">
        <v>270748.24</v>
      </c>
      <c r="M413" s="13">
        <v>534199.67000000004</v>
      </c>
      <c r="N413" s="13">
        <v>3709573.01</v>
      </c>
    </row>
    <row r="414" spans="1:14" x14ac:dyDescent="0.2">
      <c r="A414" s="18">
        <v>88081</v>
      </c>
      <c r="B414" s="14">
        <v>123503429</v>
      </c>
      <c r="C414">
        <v>2.93</v>
      </c>
      <c r="D414">
        <v>0</v>
      </c>
      <c r="E414" s="13">
        <v>4112047.9</v>
      </c>
      <c r="F414">
        <v>0</v>
      </c>
      <c r="G414" s="13">
        <v>146097.70000000001</v>
      </c>
      <c r="H414">
        <v>0</v>
      </c>
      <c r="I414" s="13">
        <v>670171.12</v>
      </c>
      <c r="J414">
        <v>0</v>
      </c>
      <c r="K414">
        <v>0</v>
      </c>
      <c r="L414" s="13">
        <v>842252.25</v>
      </c>
      <c r="M414" s="13">
        <v>1658521.06</v>
      </c>
      <c r="N414" s="13">
        <v>5770568.96</v>
      </c>
    </row>
    <row r="415" spans="1:14" x14ac:dyDescent="0.2">
      <c r="A415" s="18">
        <v>89077</v>
      </c>
      <c r="B415" s="14">
        <v>7014418</v>
      </c>
      <c r="C415">
        <v>2.63</v>
      </c>
      <c r="D415">
        <v>0</v>
      </c>
      <c r="E415" s="13">
        <v>234266.9</v>
      </c>
      <c r="F415">
        <v>0</v>
      </c>
      <c r="G415" s="13">
        <v>3471.54</v>
      </c>
      <c r="H415">
        <v>0</v>
      </c>
      <c r="I415" s="13">
        <v>37875.5</v>
      </c>
      <c r="J415" s="13">
        <v>2206.4</v>
      </c>
      <c r="K415">
        <v>0</v>
      </c>
      <c r="L415" s="13">
        <v>38504.15</v>
      </c>
      <c r="M415" s="13">
        <v>82057.59</v>
      </c>
      <c r="N415" s="13">
        <v>316324.49</v>
      </c>
    </row>
    <row r="416" spans="1:14" x14ac:dyDescent="0.2">
      <c r="A416" s="18">
        <v>89080</v>
      </c>
      <c r="B416" s="14">
        <v>57128443</v>
      </c>
      <c r="C416">
        <v>2.5</v>
      </c>
      <c r="D416">
        <v>0</v>
      </c>
      <c r="E416" s="13">
        <v>1910517.96</v>
      </c>
      <c r="F416">
        <v>0</v>
      </c>
      <c r="G416" s="13">
        <v>44114.36</v>
      </c>
      <c r="H416">
        <v>0</v>
      </c>
      <c r="I416" s="13">
        <v>288743.05</v>
      </c>
      <c r="J416">
        <v>0</v>
      </c>
      <c r="K416">
        <v>0</v>
      </c>
      <c r="L416" s="13">
        <v>561851.79</v>
      </c>
      <c r="M416" s="13">
        <v>894709.2</v>
      </c>
      <c r="N416" s="13">
        <v>2805227.16</v>
      </c>
    </row>
    <row r="417" spans="1:15" ht="13.5" customHeight="1" x14ac:dyDescent="0.2">
      <c r="A417" s="18">
        <v>89087</v>
      </c>
      <c r="B417" s="14">
        <v>19077733</v>
      </c>
      <c r="C417">
        <v>2.5299999999999998</v>
      </c>
      <c r="D417">
        <v>0</v>
      </c>
      <c r="E417" s="13">
        <v>637810.78</v>
      </c>
      <c r="F417">
        <v>0</v>
      </c>
      <c r="G417" s="13">
        <v>14776.86</v>
      </c>
      <c r="H417">
        <v>0</v>
      </c>
      <c r="I417" s="13">
        <v>107610.9</v>
      </c>
      <c r="J417">
        <v>0</v>
      </c>
      <c r="K417">
        <v>0</v>
      </c>
      <c r="L417" s="13">
        <v>182255.73</v>
      </c>
      <c r="M417" s="13">
        <v>304643.48</v>
      </c>
      <c r="N417" s="13">
        <v>942454.26</v>
      </c>
    </row>
    <row r="418" spans="1:15" s="40" customFormat="1" x14ac:dyDescent="0.2">
      <c r="A418" s="53">
        <v>89088</v>
      </c>
      <c r="B418" s="39">
        <v>11618266</v>
      </c>
      <c r="C418" s="40">
        <v>2.59</v>
      </c>
      <c r="D418" s="40">
        <v>0</v>
      </c>
      <c r="E418" s="41">
        <v>388185.2</v>
      </c>
      <c r="F418" s="40">
        <v>0</v>
      </c>
      <c r="G418" s="41">
        <v>7181.98</v>
      </c>
      <c r="H418" s="40">
        <v>163.92</v>
      </c>
      <c r="I418" s="41">
        <v>49253.58</v>
      </c>
      <c r="J418" s="41">
        <v>5977.51</v>
      </c>
      <c r="K418" s="40">
        <v>0</v>
      </c>
      <c r="L418" s="41">
        <v>86659.8</v>
      </c>
      <c r="M418" s="41">
        <v>149236.79</v>
      </c>
      <c r="N418" s="41">
        <v>537421.99</v>
      </c>
      <c r="O418" s="54" t="s">
        <v>715</v>
      </c>
    </row>
    <row r="419" spans="1:15" s="40" customFormat="1" x14ac:dyDescent="0.2">
      <c r="A419" s="53">
        <v>89089</v>
      </c>
      <c r="B419" s="39">
        <v>92779258</v>
      </c>
      <c r="C419" s="40">
        <v>2.54</v>
      </c>
      <c r="D419" s="40">
        <v>0</v>
      </c>
      <c r="E419" s="41">
        <v>3101497.4</v>
      </c>
      <c r="F419" s="40">
        <v>0</v>
      </c>
      <c r="G419" s="41">
        <v>57634.18</v>
      </c>
      <c r="H419" s="40">
        <v>0</v>
      </c>
      <c r="I419" s="41">
        <v>404913.45</v>
      </c>
      <c r="J419" s="40">
        <v>0</v>
      </c>
      <c r="K419" s="40">
        <v>0</v>
      </c>
      <c r="L419" s="41">
        <v>671992.43</v>
      </c>
      <c r="M419" s="41">
        <v>1134540.06</v>
      </c>
      <c r="N419" s="41">
        <v>4236037.46</v>
      </c>
      <c r="O419" s="54" t="s">
        <v>715</v>
      </c>
    </row>
    <row r="420" spans="1:15" x14ac:dyDescent="0.2">
      <c r="A420" s="18">
        <v>90075</v>
      </c>
      <c r="B420" s="14">
        <v>5270203</v>
      </c>
      <c r="C420">
        <v>2.58</v>
      </c>
      <c r="D420">
        <v>0</v>
      </c>
      <c r="E420" s="13">
        <v>176104.15</v>
      </c>
      <c r="F420">
        <v>0</v>
      </c>
      <c r="G420" s="13">
        <v>6430.27</v>
      </c>
      <c r="H420">
        <v>0</v>
      </c>
      <c r="I420" s="13">
        <v>15750.69</v>
      </c>
      <c r="J420">
        <v>466.42</v>
      </c>
      <c r="K420" s="13">
        <v>35344.81</v>
      </c>
      <c r="L420" s="13">
        <v>41031.839999999997</v>
      </c>
      <c r="M420" s="13">
        <v>99024.02</v>
      </c>
      <c r="N420" s="13">
        <v>275128.17</v>
      </c>
    </row>
    <row r="421" spans="1:15" x14ac:dyDescent="0.2">
      <c r="A421" s="18">
        <v>90076</v>
      </c>
      <c r="B421" s="14">
        <v>24965368</v>
      </c>
      <c r="C421">
        <v>2.74</v>
      </c>
      <c r="D421">
        <v>0</v>
      </c>
      <c r="E421" s="13">
        <v>832849.17</v>
      </c>
      <c r="F421">
        <v>0</v>
      </c>
      <c r="G421" s="13">
        <v>35134.86</v>
      </c>
      <c r="H421" s="13">
        <v>2187.34</v>
      </c>
      <c r="I421" s="13">
        <v>79665.19</v>
      </c>
      <c r="J421" s="13">
        <v>1659.65</v>
      </c>
      <c r="K421" s="13">
        <v>6957.25</v>
      </c>
      <c r="L421" s="13">
        <v>215533.99</v>
      </c>
      <c r="M421" s="13">
        <v>341138.28</v>
      </c>
      <c r="N421" s="13">
        <v>1173987.45</v>
      </c>
    </row>
    <row r="422" spans="1:15" x14ac:dyDescent="0.2">
      <c r="A422" s="18">
        <v>90077</v>
      </c>
      <c r="B422" s="14">
        <v>32894298</v>
      </c>
      <c r="C422">
        <v>2.15</v>
      </c>
      <c r="D422">
        <v>0</v>
      </c>
      <c r="E422" s="13">
        <v>1104016.52</v>
      </c>
      <c r="F422">
        <v>0</v>
      </c>
      <c r="G422" s="13">
        <v>17237</v>
      </c>
      <c r="H422">
        <v>0</v>
      </c>
      <c r="I422" s="13">
        <v>33773.050000000003</v>
      </c>
      <c r="J422">
        <v>460.06</v>
      </c>
      <c r="K422" s="13">
        <v>149492.92000000001</v>
      </c>
      <c r="L422" s="13">
        <v>112298</v>
      </c>
      <c r="M422" s="13">
        <v>313261.02</v>
      </c>
      <c r="N422" s="13">
        <v>1417277.54</v>
      </c>
    </row>
    <row r="423" spans="1:15" x14ac:dyDescent="0.2">
      <c r="A423" s="18">
        <v>90078</v>
      </c>
      <c r="B423" s="14">
        <v>23682903</v>
      </c>
      <c r="C423">
        <v>1.3</v>
      </c>
      <c r="D423">
        <v>0</v>
      </c>
      <c r="E423" s="13">
        <v>801763.37</v>
      </c>
      <c r="F423">
        <v>0</v>
      </c>
      <c r="G423" s="13">
        <v>15823.5</v>
      </c>
      <c r="H423">
        <v>0</v>
      </c>
      <c r="I423" s="13">
        <v>38759.06</v>
      </c>
      <c r="J423">
        <v>0</v>
      </c>
      <c r="K423" s="13">
        <v>49815.93</v>
      </c>
      <c r="L423" s="13">
        <v>107055.76</v>
      </c>
      <c r="M423" s="13">
        <v>211454.25</v>
      </c>
      <c r="N423" s="13">
        <v>1013217.62</v>
      </c>
    </row>
    <row r="424" spans="1:15" x14ac:dyDescent="0.2">
      <c r="A424" s="18">
        <v>91091</v>
      </c>
      <c r="B424" s="14">
        <v>8233968</v>
      </c>
      <c r="C424">
        <v>2.77</v>
      </c>
      <c r="D424">
        <v>0</v>
      </c>
      <c r="E424" s="13">
        <v>274601.93</v>
      </c>
      <c r="F424">
        <v>0</v>
      </c>
      <c r="G424" s="13">
        <v>11607.16</v>
      </c>
      <c r="H424">
        <v>0</v>
      </c>
      <c r="I424" s="13">
        <v>21829.27</v>
      </c>
      <c r="J424">
        <v>912.57</v>
      </c>
      <c r="K424">
        <v>0</v>
      </c>
      <c r="L424" s="13">
        <v>155691.09</v>
      </c>
      <c r="M424" s="13">
        <v>190040.08</v>
      </c>
      <c r="N424" s="13">
        <v>464642.01</v>
      </c>
    </row>
    <row r="425" spans="1:15" x14ac:dyDescent="0.2">
      <c r="A425" s="18">
        <v>91092</v>
      </c>
      <c r="B425" s="14">
        <v>50869307</v>
      </c>
      <c r="C425">
        <v>2.76</v>
      </c>
      <c r="D425">
        <v>0</v>
      </c>
      <c r="E425" s="13">
        <v>1696660.27</v>
      </c>
      <c r="F425">
        <v>0</v>
      </c>
      <c r="G425" s="13">
        <v>46387.01</v>
      </c>
      <c r="H425">
        <v>0</v>
      </c>
      <c r="I425" s="13">
        <v>80964.399999999994</v>
      </c>
      <c r="J425">
        <v>0</v>
      </c>
      <c r="K425" s="13">
        <v>29224.240000000002</v>
      </c>
      <c r="L425" s="13">
        <v>640534.15</v>
      </c>
      <c r="M425" s="13">
        <v>797109.8</v>
      </c>
      <c r="N425" s="13">
        <v>2493770.0699999998</v>
      </c>
    </row>
    <row r="426" spans="1:15" x14ac:dyDescent="0.2">
      <c r="A426" s="18">
        <v>91093</v>
      </c>
      <c r="B426" s="14">
        <v>4363404</v>
      </c>
      <c r="C426">
        <v>2.7</v>
      </c>
      <c r="D426">
        <v>0</v>
      </c>
      <c r="E426" s="13">
        <v>145623.81</v>
      </c>
      <c r="F426">
        <v>0</v>
      </c>
      <c r="G426" s="13">
        <v>6160.95</v>
      </c>
      <c r="H426">
        <v>0</v>
      </c>
      <c r="I426" s="13">
        <v>10753.39</v>
      </c>
      <c r="J426">
        <v>0</v>
      </c>
      <c r="K426" s="13">
        <v>115168.03</v>
      </c>
      <c r="L426" s="13">
        <v>85871.38</v>
      </c>
      <c r="M426" s="13">
        <v>217953.75</v>
      </c>
      <c r="N426" s="13">
        <v>363577.56</v>
      </c>
    </row>
    <row r="427" spans="1:15" x14ac:dyDescent="0.2">
      <c r="A427" s="18">
        <v>91095</v>
      </c>
      <c r="B427" s="14">
        <v>4010024</v>
      </c>
      <c r="C427">
        <v>2.81</v>
      </c>
      <c r="D427">
        <v>0</v>
      </c>
      <c r="E427" s="13">
        <v>133678.84</v>
      </c>
      <c r="F427">
        <v>0</v>
      </c>
      <c r="G427" s="13">
        <v>4412.2299999999996</v>
      </c>
      <c r="H427">
        <v>0</v>
      </c>
      <c r="I427" s="13">
        <v>7701.17</v>
      </c>
      <c r="J427">
        <v>0</v>
      </c>
      <c r="K427" s="13">
        <v>11288.1</v>
      </c>
      <c r="L427" s="13">
        <v>62346.26</v>
      </c>
      <c r="M427" s="13">
        <v>85747.76</v>
      </c>
      <c r="N427" s="13">
        <v>219426.6</v>
      </c>
    </row>
    <row r="428" spans="1:15" x14ac:dyDescent="0.2">
      <c r="A428" s="18">
        <v>92087</v>
      </c>
      <c r="B428" s="14">
        <v>1618083443</v>
      </c>
      <c r="C428">
        <v>1.56</v>
      </c>
      <c r="D428">
        <v>0</v>
      </c>
      <c r="E428" s="13">
        <v>54634458.009999998</v>
      </c>
      <c r="F428">
        <v>0</v>
      </c>
      <c r="G428" s="13">
        <v>532939.46</v>
      </c>
      <c r="H428">
        <v>0</v>
      </c>
      <c r="I428" s="13">
        <v>1695739.69</v>
      </c>
      <c r="J428">
        <v>0</v>
      </c>
      <c r="K428">
        <v>0</v>
      </c>
      <c r="L428" s="13">
        <v>6885070.5</v>
      </c>
      <c r="M428" s="13">
        <v>9113749.6500000004</v>
      </c>
      <c r="N428" s="13">
        <v>63748207.659999996</v>
      </c>
    </row>
    <row r="429" spans="1:15" x14ac:dyDescent="0.2">
      <c r="A429" s="18">
        <v>92088</v>
      </c>
      <c r="B429" s="14">
        <v>1717662410</v>
      </c>
      <c r="C429">
        <v>1.54</v>
      </c>
      <c r="D429">
        <v>0</v>
      </c>
      <c r="E429" s="13">
        <v>58008517.020000003</v>
      </c>
      <c r="F429">
        <v>0</v>
      </c>
      <c r="G429" s="13">
        <v>555148.09</v>
      </c>
      <c r="H429">
        <v>0</v>
      </c>
      <c r="I429" s="13">
        <v>1936309.89</v>
      </c>
      <c r="J429">
        <v>0</v>
      </c>
      <c r="K429">
        <v>0</v>
      </c>
      <c r="L429" s="13">
        <v>7380721.6600000001</v>
      </c>
      <c r="M429" s="13">
        <v>9872179.6400000006</v>
      </c>
      <c r="N429" s="13">
        <v>67880696.659999996</v>
      </c>
    </row>
    <row r="430" spans="1:15" x14ac:dyDescent="0.2">
      <c r="A430" s="18">
        <v>92089</v>
      </c>
      <c r="B430" s="14">
        <v>924202246</v>
      </c>
      <c r="C430">
        <v>1.54</v>
      </c>
      <c r="D430">
        <v>0</v>
      </c>
      <c r="E430" s="13">
        <v>31211954.93</v>
      </c>
      <c r="F430">
        <v>0</v>
      </c>
      <c r="G430" s="13">
        <v>225337.51</v>
      </c>
      <c r="H430">
        <v>28.19</v>
      </c>
      <c r="I430" s="13">
        <v>743442.05</v>
      </c>
      <c r="J430">
        <v>0</v>
      </c>
      <c r="K430">
        <v>0</v>
      </c>
      <c r="L430" s="13">
        <v>2884903.34</v>
      </c>
      <c r="M430" s="13">
        <v>3853711.08</v>
      </c>
      <c r="N430" s="13">
        <v>35065666.009999998</v>
      </c>
    </row>
    <row r="431" spans="1:15" x14ac:dyDescent="0.2">
      <c r="A431" s="18">
        <v>92090</v>
      </c>
      <c r="B431" s="14">
        <v>765183835</v>
      </c>
      <c r="C431">
        <v>1.56</v>
      </c>
      <c r="D431">
        <v>0</v>
      </c>
      <c r="E431" s="13">
        <v>25836370.969999999</v>
      </c>
      <c r="F431">
        <v>0</v>
      </c>
      <c r="G431" s="13">
        <v>178034.48</v>
      </c>
      <c r="H431" s="13">
        <v>133357.78</v>
      </c>
      <c r="I431" s="13">
        <v>556258.62</v>
      </c>
      <c r="J431">
        <v>0</v>
      </c>
      <c r="K431">
        <v>0</v>
      </c>
      <c r="L431" s="13">
        <v>2305880.5</v>
      </c>
      <c r="M431" s="13">
        <v>3173531.38</v>
      </c>
      <c r="N431" s="13">
        <v>29009902.350000001</v>
      </c>
    </row>
    <row r="432" spans="1:15" x14ac:dyDescent="0.2">
      <c r="A432" s="18">
        <v>92091</v>
      </c>
      <c r="B432" s="14">
        <v>172254451</v>
      </c>
      <c r="C432">
        <v>1.43</v>
      </c>
      <c r="D432">
        <v>0</v>
      </c>
      <c r="E432" s="13">
        <v>5823838.5800000001</v>
      </c>
      <c r="F432">
        <v>0</v>
      </c>
      <c r="G432" s="13">
        <v>38007.49</v>
      </c>
      <c r="H432" s="13">
        <v>272515.78000000003</v>
      </c>
      <c r="I432" s="13">
        <v>119082.36</v>
      </c>
      <c r="J432" s="13">
        <v>222223.53</v>
      </c>
      <c r="K432" s="13">
        <v>21941.87</v>
      </c>
      <c r="L432" s="13">
        <v>463988.54</v>
      </c>
      <c r="M432" s="13">
        <v>1137759.57</v>
      </c>
      <c r="N432" s="13">
        <v>6961598.1500000004</v>
      </c>
    </row>
    <row r="433" spans="1:14" x14ac:dyDescent="0.2">
      <c r="A433" s="18">
        <v>93120</v>
      </c>
      <c r="B433" s="14">
        <v>19083740</v>
      </c>
      <c r="C433">
        <v>2.64</v>
      </c>
      <c r="D433">
        <v>0</v>
      </c>
      <c r="E433" s="13">
        <v>637291.56999999995</v>
      </c>
      <c r="F433" s="13">
        <v>3118.54</v>
      </c>
      <c r="G433" s="13">
        <v>51971.33</v>
      </c>
      <c r="H433" s="13">
        <v>1535.28</v>
      </c>
      <c r="I433" s="13">
        <v>57656.24</v>
      </c>
      <c r="J433" s="13">
        <v>2772.36</v>
      </c>
      <c r="K433">
        <v>335.71</v>
      </c>
      <c r="L433" s="13">
        <v>164505.19</v>
      </c>
      <c r="M433" s="13">
        <v>281894.64</v>
      </c>
      <c r="N433" s="13">
        <v>919186.21</v>
      </c>
    </row>
    <row r="434" spans="1:14" x14ac:dyDescent="0.2">
      <c r="A434" s="18">
        <v>93121</v>
      </c>
      <c r="B434" s="14">
        <v>5410920</v>
      </c>
      <c r="C434">
        <v>2.61</v>
      </c>
      <c r="D434">
        <v>0</v>
      </c>
      <c r="E434" s="13">
        <v>180750.54</v>
      </c>
      <c r="F434">
        <v>0</v>
      </c>
      <c r="G434" s="13">
        <v>12652.04</v>
      </c>
      <c r="H434">
        <v>152.85</v>
      </c>
      <c r="I434" s="13">
        <v>12938.1</v>
      </c>
      <c r="J434">
        <v>375.27</v>
      </c>
      <c r="K434">
        <v>141.36000000000001</v>
      </c>
      <c r="L434" s="13">
        <v>33733.33</v>
      </c>
      <c r="M434" s="13">
        <v>59992.94</v>
      </c>
      <c r="N434" s="13">
        <v>240743.48</v>
      </c>
    </row>
    <row r="435" spans="1:14" x14ac:dyDescent="0.2">
      <c r="A435" s="18">
        <v>93123</v>
      </c>
      <c r="B435" s="14">
        <v>23401794</v>
      </c>
      <c r="C435">
        <v>2.71</v>
      </c>
      <c r="D435">
        <v>0</v>
      </c>
      <c r="E435" s="13">
        <v>780928.86</v>
      </c>
      <c r="F435">
        <v>0</v>
      </c>
      <c r="G435" s="13">
        <v>49658.75</v>
      </c>
      <c r="H435">
        <v>0</v>
      </c>
      <c r="I435" s="13">
        <v>72748.259999999995</v>
      </c>
      <c r="J435">
        <v>0</v>
      </c>
      <c r="K435">
        <v>153.66999999999999</v>
      </c>
      <c r="L435" s="13">
        <v>179232.49</v>
      </c>
      <c r="M435" s="13">
        <v>301793.17</v>
      </c>
      <c r="N435" s="13">
        <v>1082722.03</v>
      </c>
    </row>
    <row r="436" spans="1:14" x14ac:dyDescent="0.2">
      <c r="A436" s="18">
        <v>93124</v>
      </c>
      <c r="B436" s="14">
        <v>22448582</v>
      </c>
      <c r="C436">
        <v>2.58</v>
      </c>
      <c r="D436">
        <v>0</v>
      </c>
      <c r="E436" s="13">
        <v>750120.71</v>
      </c>
      <c r="F436">
        <v>0</v>
      </c>
      <c r="G436" s="13">
        <v>67021.97</v>
      </c>
      <c r="H436">
        <v>0</v>
      </c>
      <c r="I436" s="13">
        <v>68571.91</v>
      </c>
      <c r="J436">
        <v>0</v>
      </c>
      <c r="K436">
        <v>507</v>
      </c>
      <c r="L436" s="13">
        <v>204512.88</v>
      </c>
      <c r="M436" s="13">
        <v>340613.76</v>
      </c>
      <c r="N436" s="13">
        <v>1090734.47</v>
      </c>
    </row>
    <row r="437" spans="1:14" x14ac:dyDescent="0.2">
      <c r="A437" s="18">
        <v>94076</v>
      </c>
      <c r="B437" s="14">
        <v>19537589</v>
      </c>
      <c r="C437">
        <v>1.53</v>
      </c>
      <c r="D437">
        <v>0</v>
      </c>
      <c r="E437" s="13">
        <v>659886.17000000004</v>
      </c>
      <c r="F437">
        <v>0</v>
      </c>
      <c r="G437" s="13">
        <v>23139.16</v>
      </c>
      <c r="H437">
        <v>0</v>
      </c>
      <c r="I437" s="13">
        <v>126299.72</v>
      </c>
      <c r="J437">
        <v>0</v>
      </c>
      <c r="K437">
        <v>0</v>
      </c>
      <c r="L437" s="13">
        <v>243996.61</v>
      </c>
      <c r="M437" s="13">
        <v>393435.48</v>
      </c>
      <c r="N437" s="13">
        <v>1053321.6499999999</v>
      </c>
    </row>
    <row r="438" spans="1:14" x14ac:dyDescent="0.2">
      <c r="A438" s="18">
        <v>94078</v>
      </c>
      <c r="B438" s="14">
        <v>231293614</v>
      </c>
      <c r="C438">
        <v>1.77</v>
      </c>
      <c r="D438">
        <v>0</v>
      </c>
      <c r="E438" s="13">
        <v>7792950.29</v>
      </c>
      <c r="F438">
        <v>0</v>
      </c>
      <c r="G438" s="13">
        <v>154852.20000000001</v>
      </c>
      <c r="H438">
        <v>0</v>
      </c>
      <c r="I438" s="13">
        <v>781466.42</v>
      </c>
      <c r="J438">
        <v>0</v>
      </c>
      <c r="K438" s="13">
        <v>16064.23</v>
      </c>
      <c r="L438" s="13">
        <v>1466921.37</v>
      </c>
      <c r="M438" s="13">
        <v>2419304.2200000002</v>
      </c>
      <c r="N438" s="13">
        <v>10212254.51</v>
      </c>
    </row>
    <row r="439" spans="1:14" x14ac:dyDescent="0.2">
      <c r="A439" s="18">
        <v>94083</v>
      </c>
      <c r="B439" s="14">
        <v>123790878</v>
      </c>
      <c r="C439">
        <v>1.67</v>
      </c>
      <c r="D439">
        <v>0</v>
      </c>
      <c r="E439" s="13">
        <v>4175118.46</v>
      </c>
      <c r="F439">
        <v>0</v>
      </c>
      <c r="G439" s="13">
        <v>115614.36</v>
      </c>
      <c r="H439">
        <v>0</v>
      </c>
      <c r="I439" s="13">
        <v>658993.68999999994</v>
      </c>
      <c r="J439">
        <v>0</v>
      </c>
      <c r="K439">
        <v>0</v>
      </c>
      <c r="L439" s="13">
        <v>1173810.05</v>
      </c>
      <c r="M439" s="13">
        <v>1948418.1</v>
      </c>
      <c r="N439" s="13">
        <v>6123536.5599999996</v>
      </c>
    </row>
    <row r="440" spans="1:14" x14ac:dyDescent="0.2">
      <c r="A440" s="18">
        <v>94086</v>
      </c>
      <c r="B440" s="14">
        <v>68767545</v>
      </c>
      <c r="C440">
        <v>1.6</v>
      </c>
      <c r="D440">
        <v>0</v>
      </c>
      <c r="E440" s="13">
        <v>2320987.16</v>
      </c>
      <c r="F440">
        <v>0</v>
      </c>
      <c r="G440" s="13">
        <v>69457.990000000005</v>
      </c>
      <c r="H440">
        <v>0</v>
      </c>
      <c r="I440" s="13">
        <v>400425.99</v>
      </c>
      <c r="J440">
        <v>0</v>
      </c>
      <c r="K440">
        <v>0</v>
      </c>
      <c r="L440" s="13">
        <v>737727.6</v>
      </c>
      <c r="M440" s="13">
        <v>1207611.58</v>
      </c>
      <c r="N440" s="13">
        <v>3528598.74</v>
      </c>
    </row>
    <row r="441" spans="1:14" x14ac:dyDescent="0.2">
      <c r="A441" s="18">
        <v>94087</v>
      </c>
      <c r="B441" s="14">
        <v>31234275</v>
      </c>
      <c r="C441">
        <v>1.73</v>
      </c>
      <c r="D441">
        <v>0</v>
      </c>
      <c r="E441" s="13">
        <v>1052801.53</v>
      </c>
      <c r="F441">
        <v>0</v>
      </c>
      <c r="G441" s="13">
        <v>35087.15</v>
      </c>
      <c r="H441">
        <v>0</v>
      </c>
      <c r="I441" s="13">
        <v>249904.29</v>
      </c>
      <c r="J441">
        <v>0</v>
      </c>
      <c r="K441">
        <v>0</v>
      </c>
      <c r="L441" s="13">
        <v>406648.59</v>
      </c>
      <c r="M441" s="13">
        <v>691640.03</v>
      </c>
      <c r="N441" s="13">
        <v>1744441.56</v>
      </c>
    </row>
    <row r="442" spans="1:14" x14ac:dyDescent="0.2">
      <c r="A442" s="18">
        <v>95059</v>
      </c>
      <c r="B442" s="14">
        <v>222267680</v>
      </c>
      <c r="C442">
        <v>2.7</v>
      </c>
      <c r="D442">
        <v>0</v>
      </c>
      <c r="E442" s="13">
        <v>7417939.3300000001</v>
      </c>
      <c r="F442">
        <v>0</v>
      </c>
      <c r="G442" s="13">
        <v>190975.92</v>
      </c>
      <c r="H442">
        <v>0</v>
      </c>
      <c r="I442" s="13">
        <v>540260.56000000006</v>
      </c>
      <c r="J442">
        <v>0</v>
      </c>
      <c r="K442">
        <v>0</v>
      </c>
      <c r="L442" s="13">
        <v>804653.88</v>
      </c>
      <c r="M442" s="13">
        <v>1535890.36</v>
      </c>
      <c r="N442" s="13">
        <v>8953829.6899999995</v>
      </c>
    </row>
    <row r="443" spans="1:14" x14ac:dyDescent="0.2">
      <c r="A443" s="18">
        <v>96088</v>
      </c>
      <c r="B443" s="14">
        <v>1584129700</v>
      </c>
      <c r="C443">
        <v>1.42</v>
      </c>
      <c r="D443">
        <v>0</v>
      </c>
      <c r="E443" s="13">
        <v>53564082.5</v>
      </c>
      <c r="F443">
        <v>0</v>
      </c>
      <c r="G443" s="13">
        <v>215651.52</v>
      </c>
      <c r="H443">
        <v>0</v>
      </c>
      <c r="I443" s="13">
        <v>1783228.74</v>
      </c>
      <c r="J443">
        <v>0</v>
      </c>
      <c r="K443">
        <v>0</v>
      </c>
      <c r="L443" s="13">
        <v>7178244.8099999996</v>
      </c>
      <c r="M443" s="13">
        <v>9177125.0700000003</v>
      </c>
      <c r="N443" s="13">
        <v>62741207.57</v>
      </c>
    </row>
    <row r="444" spans="1:14" x14ac:dyDescent="0.2">
      <c r="A444" s="18">
        <v>96089</v>
      </c>
      <c r="B444" s="14">
        <v>886604530</v>
      </c>
      <c r="C444">
        <v>1.41</v>
      </c>
      <c r="D444">
        <v>0</v>
      </c>
      <c r="E444" s="13">
        <v>29981746.829999998</v>
      </c>
      <c r="F444" s="13">
        <v>36601.64</v>
      </c>
      <c r="G444" s="13">
        <v>137500.79999999999</v>
      </c>
      <c r="H444" s="13">
        <v>20200.52</v>
      </c>
      <c r="I444" s="13">
        <v>1149584.3400000001</v>
      </c>
      <c r="J444">
        <v>0</v>
      </c>
      <c r="K444">
        <v>0</v>
      </c>
      <c r="L444" s="13">
        <v>4751429.54</v>
      </c>
      <c r="M444" s="13">
        <v>6095316.8399999999</v>
      </c>
      <c r="N444" s="13">
        <v>36077063.670000002</v>
      </c>
    </row>
    <row r="445" spans="1:14" x14ac:dyDescent="0.2">
      <c r="A445" s="18">
        <v>96090</v>
      </c>
      <c r="B445" s="14">
        <v>1180192310</v>
      </c>
      <c r="C445">
        <v>1.45</v>
      </c>
      <c r="D445">
        <v>0</v>
      </c>
      <c r="E445" s="13">
        <v>39893627.590000004</v>
      </c>
      <c r="F445" s="13">
        <v>16480.16</v>
      </c>
      <c r="G445" s="13">
        <v>69951.98</v>
      </c>
      <c r="H445" s="13">
        <v>15214.93</v>
      </c>
      <c r="I445" s="13">
        <v>542511.68999999994</v>
      </c>
      <c r="J445" s="13">
        <v>6173467.04</v>
      </c>
      <c r="K445">
        <v>0</v>
      </c>
      <c r="L445" s="13">
        <v>2207795.2599999998</v>
      </c>
      <c r="M445" s="13">
        <v>9025421.0600000005</v>
      </c>
      <c r="N445" s="13">
        <v>48919048.649999999</v>
      </c>
    </row>
    <row r="446" spans="1:14" x14ac:dyDescent="0.2">
      <c r="A446" s="18">
        <v>96091</v>
      </c>
      <c r="B446" s="14">
        <v>2534340330</v>
      </c>
      <c r="C446">
        <v>1.47</v>
      </c>
      <c r="D446">
        <v>0</v>
      </c>
      <c r="E446" s="13">
        <v>85650033.579999998</v>
      </c>
      <c r="F446">
        <v>0</v>
      </c>
      <c r="G446" s="13">
        <v>252393.12</v>
      </c>
      <c r="H446" s="13">
        <v>350911.46</v>
      </c>
      <c r="I446" s="13">
        <v>2056368.58</v>
      </c>
      <c r="J446">
        <v>0</v>
      </c>
      <c r="K446">
        <v>0</v>
      </c>
      <c r="L446" s="13">
        <v>7412087.8700000001</v>
      </c>
      <c r="M446" s="13">
        <v>10071761.02</v>
      </c>
      <c r="N446" s="13">
        <v>95721794.599999994</v>
      </c>
    </row>
    <row r="447" spans="1:14" x14ac:dyDescent="0.2">
      <c r="A447" s="18">
        <v>96092</v>
      </c>
      <c r="B447" s="14">
        <v>903801870</v>
      </c>
      <c r="C447">
        <v>1.47</v>
      </c>
      <c r="D447">
        <v>0</v>
      </c>
      <c r="E447" s="13">
        <v>30544698.199999999</v>
      </c>
      <c r="F447" s="13">
        <v>5709.38</v>
      </c>
      <c r="G447" s="13">
        <v>56836.47</v>
      </c>
      <c r="H447" s="13">
        <v>380403.79</v>
      </c>
      <c r="I447" s="13">
        <v>470160.07</v>
      </c>
      <c r="J447" s="13">
        <v>1259658.8899999999</v>
      </c>
      <c r="K447">
        <v>0</v>
      </c>
      <c r="L447" s="13">
        <v>1646649.37</v>
      </c>
      <c r="M447" s="13">
        <v>3819417.97</v>
      </c>
      <c r="N447" s="13">
        <v>34364116.170000002</v>
      </c>
    </row>
    <row r="448" spans="1:14" x14ac:dyDescent="0.2">
      <c r="A448" s="18">
        <v>96093</v>
      </c>
      <c r="B448" s="14">
        <v>1005911360</v>
      </c>
      <c r="C448">
        <v>1.47</v>
      </c>
      <c r="D448">
        <v>0</v>
      </c>
      <c r="E448" s="13">
        <v>33995569.079999998</v>
      </c>
      <c r="F448" s="13">
        <v>59587.16</v>
      </c>
      <c r="G448" s="13">
        <v>59076.74</v>
      </c>
      <c r="H448" s="13">
        <v>3622.15</v>
      </c>
      <c r="I448" s="13">
        <v>480934.97</v>
      </c>
      <c r="J448" s="13">
        <v>1470798.17</v>
      </c>
      <c r="K448">
        <v>0</v>
      </c>
      <c r="L448" s="13">
        <v>1856167.86</v>
      </c>
      <c r="M448" s="13">
        <v>3930187.04</v>
      </c>
      <c r="N448" s="13">
        <v>37925756.119999997</v>
      </c>
    </row>
    <row r="449" spans="1:15" x14ac:dyDescent="0.2">
      <c r="A449" s="18">
        <v>96094</v>
      </c>
      <c r="B449" s="14">
        <v>1376521790</v>
      </c>
      <c r="C449">
        <v>1.45</v>
      </c>
      <c r="D449">
        <v>0</v>
      </c>
      <c r="E449" s="13">
        <v>46530084.280000001</v>
      </c>
      <c r="F449">
        <v>0</v>
      </c>
      <c r="G449" s="13">
        <v>132358.10999999999</v>
      </c>
      <c r="H449">
        <v>0</v>
      </c>
      <c r="I449" s="13">
        <v>1089865.57</v>
      </c>
      <c r="J449">
        <v>0</v>
      </c>
      <c r="K449">
        <v>0</v>
      </c>
      <c r="L449" s="13">
        <v>3810770.98</v>
      </c>
      <c r="M449" s="13">
        <v>5032994.66</v>
      </c>
      <c r="N449" s="13">
        <v>51563078.939999998</v>
      </c>
    </row>
    <row r="450" spans="1:15" x14ac:dyDescent="0.2">
      <c r="A450" s="18">
        <v>96095</v>
      </c>
      <c r="B450" s="14">
        <v>3476588940</v>
      </c>
      <c r="C450">
        <v>1.46</v>
      </c>
      <c r="D450">
        <v>0</v>
      </c>
      <c r="E450" s="13">
        <v>117505994.43000001</v>
      </c>
      <c r="F450" s="13">
        <v>881745.67</v>
      </c>
      <c r="G450" s="13">
        <v>221054.14</v>
      </c>
      <c r="H450" s="13">
        <v>9794.61</v>
      </c>
      <c r="I450" s="13">
        <v>1805894.52</v>
      </c>
      <c r="J450" s="13">
        <v>3669451.68</v>
      </c>
      <c r="K450">
        <v>0</v>
      </c>
      <c r="L450" s="13">
        <v>6584533.7599999998</v>
      </c>
      <c r="M450" s="13">
        <v>13172474.380000001</v>
      </c>
      <c r="N450" s="13">
        <v>130678468.81</v>
      </c>
    </row>
    <row r="451" spans="1:15" x14ac:dyDescent="0.2">
      <c r="A451" s="18">
        <v>96098</v>
      </c>
      <c r="B451" s="14">
        <v>336430110</v>
      </c>
      <c r="C451">
        <v>1.46</v>
      </c>
      <c r="D451">
        <v>0</v>
      </c>
      <c r="E451" s="13">
        <v>11371075.300000001</v>
      </c>
      <c r="F451">
        <v>0</v>
      </c>
      <c r="G451" s="13">
        <v>28833.360000000001</v>
      </c>
      <c r="H451">
        <v>0</v>
      </c>
      <c r="I451" s="13">
        <v>236301.5</v>
      </c>
      <c r="J451">
        <v>0</v>
      </c>
      <c r="K451">
        <v>0</v>
      </c>
      <c r="L451" s="13">
        <v>852220.07</v>
      </c>
      <c r="M451" s="13">
        <v>1117354.92</v>
      </c>
      <c r="N451" s="13">
        <v>12488430.220000001</v>
      </c>
    </row>
    <row r="452" spans="1:15" x14ac:dyDescent="0.2">
      <c r="A452" s="18">
        <v>96099</v>
      </c>
      <c r="B452" s="14">
        <v>126646250</v>
      </c>
      <c r="C452">
        <v>1.42</v>
      </c>
      <c r="D452">
        <v>0</v>
      </c>
      <c r="E452" s="13">
        <v>4282282.05</v>
      </c>
      <c r="F452" s="13">
        <v>55707.8</v>
      </c>
      <c r="G452" s="13">
        <v>17007.689999999999</v>
      </c>
      <c r="H452">
        <v>96.94</v>
      </c>
      <c r="I452" s="13">
        <v>147970.38</v>
      </c>
      <c r="J452" s="13">
        <v>37756.449999999997</v>
      </c>
      <c r="K452">
        <v>0</v>
      </c>
      <c r="L452" s="13">
        <v>532194.43999999994</v>
      </c>
      <c r="M452" s="13">
        <v>790733.7</v>
      </c>
      <c r="N452" s="13">
        <v>5073015.75</v>
      </c>
    </row>
    <row r="453" spans="1:15" x14ac:dyDescent="0.2">
      <c r="A453" s="18">
        <v>96101</v>
      </c>
      <c r="B453" s="14">
        <v>222010070</v>
      </c>
      <c r="C453">
        <v>1.48</v>
      </c>
      <c r="D453">
        <v>0</v>
      </c>
      <c r="E453" s="13">
        <v>7502244.21</v>
      </c>
      <c r="F453" s="13">
        <v>111421.82</v>
      </c>
      <c r="G453" s="13">
        <v>9968.76</v>
      </c>
      <c r="H453" s="13">
        <v>1844.54</v>
      </c>
      <c r="I453" s="13">
        <v>79614.149999999994</v>
      </c>
      <c r="J453" s="13">
        <v>898145.67</v>
      </c>
      <c r="K453">
        <v>0</v>
      </c>
      <c r="L453" s="13">
        <v>247962.78</v>
      </c>
      <c r="M453" s="13">
        <v>1348957.72</v>
      </c>
      <c r="N453" s="13">
        <v>8851201.9299999997</v>
      </c>
    </row>
    <row r="454" spans="1:15" x14ac:dyDescent="0.2">
      <c r="A454" s="18">
        <v>96102</v>
      </c>
      <c r="B454" s="14">
        <v>824241790</v>
      </c>
      <c r="C454">
        <v>1.48</v>
      </c>
      <c r="D454">
        <v>0</v>
      </c>
      <c r="E454" s="13">
        <v>27853075.289999999</v>
      </c>
      <c r="F454" s="13">
        <v>96215.31</v>
      </c>
      <c r="G454" s="13">
        <v>28328.87</v>
      </c>
      <c r="H454" s="13">
        <v>2164.5</v>
      </c>
      <c r="I454" s="13">
        <v>231875.8</v>
      </c>
      <c r="J454" s="13">
        <v>872867.76</v>
      </c>
      <c r="K454">
        <v>0</v>
      </c>
      <c r="L454" s="13">
        <v>805263.03</v>
      </c>
      <c r="M454" s="13">
        <v>2036715.26</v>
      </c>
      <c r="N454" s="13">
        <v>29889790.550000001</v>
      </c>
    </row>
    <row r="455" spans="1:15" x14ac:dyDescent="0.2">
      <c r="A455" s="18">
        <v>96103</v>
      </c>
      <c r="B455" s="14">
        <v>52683530</v>
      </c>
      <c r="C455">
        <v>1.34</v>
      </c>
      <c r="D455">
        <v>0</v>
      </c>
      <c r="E455" s="13">
        <v>1782830.67</v>
      </c>
      <c r="F455">
        <v>414.77</v>
      </c>
      <c r="G455" s="13">
        <v>20795.07</v>
      </c>
      <c r="H455">
        <v>0</v>
      </c>
      <c r="I455" s="13">
        <v>173049.53</v>
      </c>
      <c r="J455" s="13">
        <v>59936.09</v>
      </c>
      <c r="K455">
        <v>0</v>
      </c>
      <c r="L455" s="13">
        <v>607621.96</v>
      </c>
      <c r="M455" s="13">
        <v>861817.42</v>
      </c>
      <c r="N455" s="13">
        <v>2644648.09</v>
      </c>
    </row>
    <row r="456" spans="1:15" x14ac:dyDescent="0.2">
      <c r="A456" s="18">
        <v>96104</v>
      </c>
      <c r="B456" s="14">
        <v>94089190</v>
      </c>
      <c r="C456">
        <v>1.26</v>
      </c>
      <c r="D456">
        <v>0</v>
      </c>
      <c r="E456" s="13">
        <v>3186595.75</v>
      </c>
      <c r="F456">
        <v>0</v>
      </c>
      <c r="G456" s="13">
        <v>36219.550000000003</v>
      </c>
      <c r="H456">
        <v>0</v>
      </c>
      <c r="I456" s="13">
        <v>311883.86</v>
      </c>
      <c r="J456">
        <v>0</v>
      </c>
      <c r="K456">
        <v>0</v>
      </c>
      <c r="L456" s="13">
        <v>1291358.1499999999</v>
      </c>
      <c r="M456" s="13">
        <v>1639461.56</v>
      </c>
      <c r="N456" s="13">
        <v>4826057.3099999996</v>
      </c>
    </row>
    <row r="457" spans="1:15" x14ac:dyDescent="0.2">
      <c r="A457" s="18">
        <v>96106</v>
      </c>
      <c r="B457" s="14">
        <v>1158805550</v>
      </c>
      <c r="C457">
        <v>1.46</v>
      </c>
      <c r="D457">
        <v>0</v>
      </c>
      <c r="E457" s="13">
        <v>39166723.719999999</v>
      </c>
      <c r="F457" s="13">
        <v>12071.36</v>
      </c>
      <c r="G457" s="13">
        <v>37577.53</v>
      </c>
      <c r="H457" s="13">
        <v>2548.64</v>
      </c>
      <c r="I457" s="13">
        <v>306937.78999999998</v>
      </c>
      <c r="J457" s="13">
        <v>1029131.84</v>
      </c>
      <c r="K457">
        <v>0</v>
      </c>
      <c r="L457" s="13">
        <v>1242430.74</v>
      </c>
      <c r="M457" s="13">
        <v>2630697.9</v>
      </c>
      <c r="N457" s="13">
        <v>41797421.619999997</v>
      </c>
    </row>
    <row r="458" spans="1:15" x14ac:dyDescent="0.2">
      <c r="A458" s="18">
        <v>96107</v>
      </c>
      <c r="B458" s="14">
        <v>182960790</v>
      </c>
      <c r="C458">
        <v>1.45</v>
      </c>
      <c r="D458">
        <v>0</v>
      </c>
      <c r="E458" s="13">
        <v>6184559.5499999998</v>
      </c>
      <c r="F458" s="13">
        <v>4625.22</v>
      </c>
      <c r="G458" s="13">
        <v>12481.92</v>
      </c>
      <c r="H458" s="13">
        <v>1264.43</v>
      </c>
      <c r="I458" s="13">
        <v>96038.6</v>
      </c>
      <c r="J458" s="13">
        <v>622781.43999999994</v>
      </c>
      <c r="K458">
        <v>0</v>
      </c>
      <c r="L458" s="13">
        <v>370058.72</v>
      </c>
      <c r="M458" s="13">
        <v>1107250.32</v>
      </c>
      <c r="N458" s="13">
        <v>7291809.8700000001</v>
      </c>
    </row>
    <row r="459" spans="1:15" s="40" customFormat="1" x14ac:dyDescent="0.2">
      <c r="A459" s="53">
        <v>96109</v>
      </c>
      <c r="B459" s="39">
        <v>214920510</v>
      </c>
      <c r="C459" s="40">
        <v>1.3</v>
      </c>
      <c r="D459" s="40">
        <v>0</v>
      </c>
      <c r="E459" s="41">
        <v>7275940.4400000004</v>
      </c>
      <c r="F459" s="40">
        <v>475.69</v>
      </c>
      <c r="G459" s="41">
        <v>67701.990000000005</v>
      </c>
      <c r="H459" s="40">
        <v>821.89</v>
      </c>
      <c r="I459" s="41">
        <v>521062.5</v>
      </c>
      <c r="J459" s="40">
        <v>0</v>
      </c>
      <c r="K459" s="40">
        <v>0</v>
      </c>
      <c r="L459" s="41">
        <v>2211098.77</v>
      </c>
      <c r="M459" s="41">
        <v>2801160.84</v>
      </c>
      <c r="N459" s="41">
        <v>10077101.279999999</v>
      </c>
      <c r="O459" s="54" t="s">
        <v>715</v>
      </c>
    </row>
    <row r="460" spans="1:15" x14ac:dyDescent="0.2">
      <c r="A460" s="18">
        <v>96110</v>
      </c>
      <c r="B460" s="14">
        <v>492730360</v>
      </c>
      <c r="C460">
        <v>1.41</v>
      </c>
      <c r="D460">
        <v>0</v>
      </c>
      <c r="E460" s="13">
        <v>16662352.16</v>
      </c>
      <c r="F460" s="13">
        <v>10405.31</v>
      </c>
      <c r="G460" s="13">
        <v>72444.89</v>
      </c>
      <c r="H460" s="13">
        <v>2892.27</v>
      </c>
      <c r="I460" s="13">
        <v>584877.56999999995</v>
      </c>
      <c r="J460" s="13">
        <v>966703.03</v>
      </c>
      <c r="K460">
        <v>0</v>
      </c>
      <c r="L460" s="13">
        <v>2371820.1800000002</v>
      </c>
      <c r="M460" s="13">
        <v>4009143.24</v>
      </c>
      <c r="N460" s="13">
        <v>20671495.399999999</v>
      </c>
    </row>
    <row r="461" spans="1:15" x14ac:dyDescent="0.2">
      <c r="A461" s="18">
        <v>96111</v>
      </c>
      <c r="B461" s="14">
        <v>221989240</v>
      </c>
      <c r="C461">
        <v>1.28</v>
      </c>
      <c r="D461">
        <v>0</v>
      </c>
      <c r="E461" s="13">
        <v>7516768.7800000003</v>
      </c>
      <c r="F461">
        <v>820.55</v>
      </c>
      <c r="G461" s="13">
        <v>89976.26</v>
      </c>
      <c r="H461">
        <v>280.63</v>
      </c>
      <c r="I461" s="13">
        <v>756513.82</v>
      </c>
      <c r="J461">
        <v>0</v>
      </c>
      <c r="K461">
        <v>0</v>
      </c>
      <c r="L461" s="13">
        <v>3107023.78</v>
      </c>
      <c r="M461" s="13">
        <v>3954615.04</v>
      </c>
      <c r="N461" s="13">
        <v>11471383.82</v>
      </c>
    </row>
    <row r="462" spans="1:15" x14ac:dyDescent="0.2">
      <c r="A462" s="18">
        <v>96112</v>
      </c>
      <c r="B462" s="14">
        <v>458051770</v>
      </c>
      <c r="C462">
        <v>1.4</v>
      </c>
      <c r="D462">
        <v>0</v>
      </c>
      <c r="E462" s="13">
        <v>15491219.25</v>
      </c>
      <c r="F462">
        <v>0</v>
      </c>
      <c r="G462" s="13">
        <v>48470.11</v>
      </c>
      <c r="H462">
        <v>966.04</v>
      </c>
      <c r="I462" s="13">
        <v>382163.18</v>
      </c>
      <c r="J462">
        <v>0</v>
      </c>
      <c r="K462">
        <v>0</v>
      </c>
      <c r="L462" s="13">
        <v>1555317.1</v>
      </c>
      <c r="M462" s="13">
        <v>1986916.43</v>
      </c>
      <c r="N462" s="13">
        <v>17478135.68</v>
      </c>
    </row>
    <row r="463" spans="1:15" x14ac:dyDescent="0.2">
      <c r="A463" s="18">
        <v>96113</v>
      </c>
      <c r="B463" s="14">
        <v>122063590</v>
      </c>
      <c r="C463">
        <v>1.43</v>
      </c>
      <c r="D463">
        <v>0</v>
      </c>
      <c r="E463" s="13">
        <v>4126910.17</v>
      </c>
      <c r="F463">
        <v>0</v>
      </c>
      <c r="G463" s="13">
        <v>12077.04</v>
      </c>
      <c r="H463" s="13">
        <v>1158.4100000000001</v>
      </c>
      <c r="I463" s="13">
        <v>101352.33</v>
      </c>
      <c r="J463" s="13">
        <v>27226.18</v>
      </c>
      <c r="K463">
        <v>0</v>
      </c>
      <c r="L463" s="13">
        <v>322093.90999999997</v>
      </c>
      <c r="M463" s="13">
        <v>463907.86</v>
      </c>
      <c r="N463" s="13">
        <v>4590818.03</v>
      </c>
    </row>
    <row r="464" spans="1:15" x14ac:dyDescent="0.2">
      <c r="A464" s="18">
        <v>96114</v>
      </c>
      <c r="B464" s="14">
        <v>544175640</v>
      </c>
      <c r="C464">
        <v>1.43</v>
      </c>
      <c r="D464">
        <v>0</v>
      </c>
      <c r="E464" s="13">
        <v>18398311.739999998</v>
      </c>
      <c r="F464">
        <v>0</v>
      </c>
      <c r="G464" s="13">
        <v>45992.82</v>
      </c>
      <c r="H464" s="13">
        <v>1819.4</v>
      </c>
      <c r="I464" s="13">
        <v>386847.83</v>
      </c>
      <c r="J464">
        <v>0.03</v>
      </c>
      <c r="K464">
        <v>0</v>
      </c>
      <c r="L464" s="13">
        <v>1385727.16</v>
      </c>
      <c r="M464" s="13">
        <v>1820387.24</v>
      </c>
      <c r="N464" s="13">
        <v>20218698.98</v>
      </c>
    </row>
    <row r="465" spans="1:15" x14ac:dyDescent="0.2">
      <c r="A465" s="18">
        <v>96115</v>
      </c>
      <c r="B465" s="14">
        <v>17769710</v>
      </c>
      <c r="C465">
        <v>1.27</v>
      </c>
      <c r="D465">
        <v>0</v>
      </c>
      <c r="E465" s="13">
        <v>601760.39</v>
      </c>
      <c r="F465">
        <v>0</v>
      </c>
      <c r="G465" s="13">
        <v>8641.33</v>
      </c>
      <c r="H465">
        <v>639.74</v>
      </c>
      <c r="I465" s="13">
        <v>62367.1</v>
      </c>
      <c r="J465" s="13">
        <v>257099.7</v>
      </c>
      <c r="K465">
        <v>0</v>
      </c>
      <c r="L465" s="13">
        <v>242208.7</v>
      </c>
      <c r="M465" s="13">
        <v>570956.56000000006</v>
      </c>
      <c r="N465" s="13">
        <v>1172716.95</v>
      </c>
    </row>
    <row r="466" spans="1:15" x14ac:dyDescent="0.2">
      <c r="A466" s="18">
        <v>96119</v>
      </c>
      <c r="B466">
        <v>0</v>
      </c>
      <c r="C466">
        <v>1.46</v>
      </c>
      <c r="D466">
        <v>0</v>
      </c>
      <c r="E466">
        <v>0</v>
      </c>
      <c r="F466">
        <v>0</v>
      </c>
      <c r="G466" s="13">
        <v>32112.9</v>
      </c>
      <c r="H466">
        <v>0</v>
      </c>
      <c r="I466" s="13">
        <v>3246888.99</v>
      </c>
      <c r="J466">
        <v>0</v>
      </c>
      <c r="K466">
        <v>0</v>
      </c>
      <c r="L466" s="13">
        <v>999933.74</v>
      </c>
      <c r="M466" s="13">
        <v>4278935.62</v>
      </c>
      <c r="N466" s="13">
        <v>4278935.62</v>
      </c>
    </row>
    <row r="467" spans="1:15" x14ac:dyDescent="0.2">
      <c r="A467" s="18">
        <v>96121</v>
      </c>
      <c r="B467">
        <v>0</v>
      </c>
      <c r="C467">
        <v>0</v>
      </c>
      <c r="D467">
        <v>0</v>
      </c>
      <c r="E467">
        <v>0</v>
      </c>
      <c r="F467">
        <v>0</v>
      </c>
      <c r="G467">
        <v>0</v>
      </c>
      <c r="H467">
        <v>0</v>
      </c>
      <c r="I467">
        <v>0</v>
      </c>
      <c r="J467">
        <v>0</v>
      </c>
      <c r="K467">
        <v>0</v>
      </c>
      <c r="L467" s="13">
        <v>4135636</v>
      </c>
      <c r="M467" s="13">
        <v>4135636</v>
      </c>
      <c r="N467" s="13">
        <v>4135636</v>
      </c>
    </row>
    <row r="468" spans="1:15" x14ac:dyDescent="0.2">
      <c r="A468" s="18">
        <v>97116</v>
      </c>
      <c r="B468" s="14">
        <v>7500768</v>
      </c>
      <c r="C468">
        <v>1.79</v>
      </c>
      <c r="D468">
        <v>0</v>
      </c>
      <c r="E468" s="13">
        <v>252671.1</v>
      </c>
      <c r="F468">
        <v>0</v>
      </c>
      <c r="G468" s="13">
        <v>10991.48</v>
      </c>
      <c r="H468">
        <v>0</v>
      </c>
      <c r="I468" s="13">
        <v>44739.22</v>
      </c>
      <c r="J468">
        <v>0</v>
      </c>
      <c r="K468">
        <v>0</v>
      </c>
      <c r="L468" s="13">
        <v>48740.74</v>
      </c>
      <c r="M468" s="13">
        <v>104471.44</v>
      </c>
      <c r="N468" s="13">
        <v>357142.54</v>
      </c>
    </row>
    <row r="469" spans="1:15" x14ac:dyDescent="0.2">
      <c r="A469" s="18">
        <v>97118</v>
      </c>
      <c r="B469" s="14">
        <v>4806177</v>
      </c>
      <c r="C469">
        <v>1.77</v>
      </c>
      <c r="D469">
        <v>0</v>
      </c>
      <c r="E469" s="13">
        <v>161933.99</v>
      </c>
      <c r="F469">
        <v>0</v>
      </c>
      <c r="G469" s="13">
        <v>6607.55</v>
      </c>
      <c r="H469">
        <v>0</v>
      </c>
      <c r="I469" s="13">
        <v>26421.25</v>
      </c>
      <c r="J469">
        <v>0</v>
      </c>
      <c r="K469">
        <v>0</v>
      </c>
      <c r="L469" s="13">
        <v>27137.85</v>
      </c>
      <c r="M469" s="13">
        <v>60166.64</v>
      </c>
      <c r="N469" s="13">
        <v>222100.63</v>
      </c>
    </row>
    <row r="470" spans="1:15" x14ac:dyDescent="0.2">
      <c r="A470" s="18">
        <v>97119</v>
      </c>
      <c r="B470" s="14">
        <v>7825886</v>
      </c>
      <c r="C470">
        <v>1.78</v>
      </c>
      <c r="D470">
        <v>0</v>
      </c>
      <c r="E470" s="13">
        <v>263649.87</v>
      </c>
      <c r="F470">
        <v>0</v>
      </c>
      <c r="G470" s="13">
        <v>10553.73</v>
      </c>
      <c r="H470">
        <v>0</v>
      </c>
      <c r="I470" s="13">
        <v>42543.13</v>
      </c>
      <c r="J470">
        <v>0</v>
      </c>
      <c r="K470">
        <v>0</v>
      </c>
      <c r="L470" s="13">
        <v>50886.51</v>
      </c>
      <c r="M470" s="13">
        <v>103983.36</v>
      </c>
      <c r="N470" s="13">
        <v>367633.23</v>
      </c>
    </row>
    <row r="471" spans="1:15" x14ac:dyDescent="0.2">
      <c r="A471" s="18">
        <v>97122</v>
      </c>
      <c r="B471" s="14">
        <v>5708638</v>
      </c>
      <c r="C471">
        <v>1.88</v>
      </c>
      <c r="D471">
        <v>0</v>
      </c>
      <c r="E471" s="13">
        <v>192125.13</v>
      </c>
      <c r="F471">
        <v>0</v>
      </c>
      <c r="G471" s="13">
        <v>8184.39</v>
      </c>
      <c r="H471">
        <v>0</v>
      </c>
      <c r="I471" s="13">
        <v>32880.839999999997</v>
      </c>
      <c r="J471">
        <v>185.84</v>
      </c>
      <c r="K471">
        <v>0</v>
      </c>
      <c r="L471" s="13">
        <v>33814.589999999997</v>
      </c>
      <c r="M471" s="13">
        <v>75065.66</v>
      </c>
      <c r="N471" s="13">
        <v>267190.78999999998</v>
      </c>
    </row>
    <row r="472" spans="1:15" x14ac:dyDescent="0.2">
      <c r="A472" s="18">
        <v>97127</v>
      </c>
      <c r="B472" s="14">
        <v>2424038</v>
      </c>
      <c r="C472">
        <v>1.82</v>
      </c>
      <c r="D472">
        <v>0</v>
      </c>
      <c r="E472" s="13">
        <v>81631.27</v>
      </c>
      <c r="F472">
        <v>0</v>
      </c>
      <c r="G472" s="13">
        <v>5689.84</v>
      </c>
      <c r="H472">
        <v>0</v>
      </c>
      <c r="I472" s="13">
        <v>23159.64</v>
      </c>
      <c r="J472" s="13">
        <v>1798.8</v>
      </c>
      <c r="K472">
        <v>0</v>
      </c>
      <c r="L472" s="13">
        <v>27068.71</v>
      </c>
      <c r="M472" s="13">
        <v>57716.98</v>
      </c>
      <c r="N472" s="13">
        <v>139348.25</v>
      </c>
    </row>
    <row r="473" spans="1:15" x14ac:dyDescent="0.2">
      <c r="A473" s="18">
        <v>97129</v>
      </c>
      <c r="B473" s="14">
        <v>117579655</v>
      </c>
      <c r="C473">
        <v>2.0099999999999998</v>
      </c>
      <c r="D473">
        <v>0</v>
      </c>
      <c r="E473" s="13">
        <v>3951919.22</v>
      </c>
      <c r="F473">
        <v>0</v>
      </c>
      <c r="G473" s="13">
        <v>217507.81</v>
      </c>
      <c r="H473">
        <v>0</v>
      </c>
      <c r="I473" s="13">
        <v>885333.76</v>
      </c>
      <c r="J473">
        <v>0</v>
      </c>
      <c r="K473">
        <v>0</v>
      </c>
      <c r="L473" s="13">
        <v>968459.75</v>
      </c>
      <c r="M473" s="13">
        <v>2071301.32</v>
      </c>
      <c r="N473" s="13">
        <v>6023220.54</v>
      </c>
    </row>
    <row r="474" spans="1:15" x14ac:dyDescent="0.2">
      <c r="A474" s="18">
        <v>97130</v>
      </c>
      <c r="B474" s="14">
        <v>15899038</v>
      </c>
      <c r="C474">
        <v>1.86</v>
      </c>
      <c r="D474">
        <v>0</v>
      </c>
      <c r="E474" s="13">
        <v>535193.74</v>
      </c>
      <c r="F474">
        <v>0</v>
      </c>
      <c r="G474" s="13">
        <v>33090.080000000002</v>
      </c>
      <c r="H474">
        <v>0</v>
      </c>
      <c r="I474" s="13">
        <v>134102.19</v>
      </c>
      <c r="J474">
        <v>0</v>
      </c>
      <c r="K474">
        <v>0</v>
      </c>
      <c r="L474" s="13">
        <v>140350.34</v>
      </c>
      <c r="M474" s="13">
        <v>307542.59999999998</v>
      </c>
      <c r="N474" s="13">
        <v>842736.34</v>
      </c>
    </row>
    <row r="475" spans="1:15" x14ac:dyDescent="0.2">
      <c r="A475" s="18">
        <v>97131</v>
      </c>
      <c r="B475" s="14">
        <v>21147470</v>
      </c>
      <c r="C475">
        <v>1.88</v>
      </c>
      <c r="D475">
        <v>0</v>
      </c>
      <c r="E475" s="13">
        <v>711721.49</v>
      </c>
      <c r="F475">
        <v>0</v>
      </c>
      <c r="G475" s="13">
        <v>36177.910000000003</v>
      </c>
      <c r="H475">
        <v>0</v>
      </c>
      <c r="I475" s="13">
        <v>145801.29999999999</v>
      </c>
      <c r="J475">
        <v>0</v>
      </c>
      <c r="K475">
        <v>0</v>
      </c>
      <c r="L475" s="13">
        <v>159970.19</v>
      </c>
      <c r="M475" s="13">
        <v>341949.4</v>
      </c>
      <c r="N475" s="13">
        <v>1053670.8899999999</v>
      </c>
    </row>
    <row r="476" spans="1:15" x14ac:dyDescent="0.2">
      <c r="A476" s="18">
        <v>98080</v>
      </c>
      <c r="B476" s="14">
        <v>30297290</v>
      </c>
      <c r="C476">
        <v>2.37</v>
      </c>
      <c r="D476">
        <v>0</v>
      </c>
      <c r="E476" s="13">
        <v>1014568.08</v>
      </c>
      <c r="F476">
        <v>0</v>
      </c>
      <c r="G476" s="13">
        <v>17710.03</v>
      </c>
      <c r="H476">
        <v>0</v>
      </c>
      <c r="I476" s="13">
        <v>166195.16</v>
      </c>
      <c r="J476">
        <v>0</v>
      </c>
      <c r="K476">
        <v>0</v>
      </c>
      <c r="L476" s="13">
        <v>280891.46000000002</v>
      </c>
      <c r="M476" s="13">
        <v>464796.64</v>
      </c>
      <c r="N476" s="13">
        <v>1479364.72</v>
      </c>
    </row>
    <row r="477" spans="1:15" x14ac:dyDescent="0.2">
      <c r="A477" s="18">
        <v>99078</v>
      </c>
      <c r="B477" s="14">
        <v>3066366</v>
      </c>
      <c r="C477">
        <v>3.15</v>
      </c>
      <c r="D477">
        <v>0</v>
      </c>
      <c r="E477" s="13">
        <v>101863.3</v>
      </c>
      <c r="F477">
        <v>0</v>
      </c>
      <c r="G477" s="13">
        <v>2426.62</v>
      </c>
      <c r="H477">
        <v>0</v>
      </c>
      <c r="I477" s="13">
        <v>18400.95</v>
      </c>
      <c r="J477" s="13">
        <v>1905.39</v>
      </c>
      <c r="K477">
        <v>0</v>
      </c>
      <c r="L477" s="13">
        <v>25772.43</v>
      </c>
      <c r="M477" s="13">
        <v>48505.39</v>
      </c>
      <c r="N477" s="13">
        <v>150368.69</v>
      </c>
    </row>
    <row r="478" spans="1:15" s="40" customFormat="1" x14ac:dyDescent="0.2">
      <c r="A478" s="53">
        <v>99082</v>
      </c>
      <c r="B478" s="39">
        <v>41341644</v>
      </c>
      <c r="C478" s="40">
        <v>2.94</v>
      </c>
      <c r="D478" s="40">
        <v>0</v>
      </c>
      <c r="E478" s="41">
        <v>1274244.48</v>
      </c>
      <c r="F478" s="40">
        <v>1228.43</v>
      </c>
      <c r="G478" s="41">
        <v>26056.47</v>
      </c>
      <c r="H478" s="40">
        <v>0</v>
      </c>
      <c r="I478" s="41">
        <v>197654.65</v>
      </c>
      <c r="J478" s="40">
        <v>2404.87</v>
      </c>
      <c r="K478" s="40">
        <v>0</v>
      </c>
      <c r="L478" s="41">
        <v>296700.09000000003</v>
      </c>
      <c r="M478" s="41">
        <v>469177.58</v>
      </c>
      <c r="N478" s="41">
        <v>1743422.06</v>
      </c>
      <c r="O478" s="54" t="s">
        <v>715</v>
      </c>
    </row>
    <row r="479" spans="1:15" x14ac:dyDescent="0.2">
      <c r="A479" s="18">
        <v>100059</v>
      </c>
      <c r="B479" s="14">
        <v>43214740</v>
      </c>
      <c r="C479">
        <v>2.5099999999999998</v>
      </c>
      <c r="D479">
        <v>0</v>
      </c>
      <c r="E479" s="13">
        <v>1445060.72</v>
      </c>
      <c r="F479">
        <v>0</v>
      </c>
      <c r="G479" s="13">
        <v>27308.51</v>
      </c>
      <c r="H479">
        <v>0</v>
      </c>
      <c r="I479" s="13">
        <v>149174.24</v>
      </c>
      <c r="J479">
        <v>0</v>
      </c>
      <c r="K479">
        <v>0</v>
      </c>
      <c r="L479" s="13">
        <v>397883.23</v>
      </c>
      <c r="M479" s="13">
        <v>574365.98</v>
      </c>
      <c r="N479" s="13">
        <v>2019426.7</v>
      </c>
    </row>
    <row r="480" spans="1:15" x14ac:dyDescent="0.2">
      <c r="A480" s="18">
        <v>100060</v>
      </c>
      <c r="B480" s="14">
        <v>20642830</v>
      </c>
      <c r="C480">
        <v>2.59</v>
      </c>
      <c r="D480">
        <v>0</v>
      </c>
      <c r="E480" s="13">
        <v>689710.6</v>
      </c>
      <c r="F480">
        <v>0</v>
      </c>
      <c r="G480" s="13">
        <v>16368.46</v>
      </c>
      <c r="H480" s="13">
        <v>8678.86</v>
      </c>
      <c r="I480" s="13">
        <v>85573.04</v>
      </c>
      <c r="J480" s="13">
        <v>5514.99</v>
      </c>
      <c r="K480">
        <v>0</v>
      </c>
      <c r="L480" s="13">
        <v>212482.26</v>
      </c>
      <c r="M480" s="13">
        <v>328617.59999999998</v>
      </c>
      <c r="N480" s="13">
        <v>1018328.2</v>
      </c>
    </row>
    <row r="481" spans="1:14" x14ac:dyDescent="0.2">
      <c r="A481" s="18">
        <v>100061</v>
      </c>
      <c r="B481" s="14">
        <v>41988330</v>
      </c>
      <c r="C481">
        <v>2.61</v>
      </c>
      <c r="D481">
        <v>0</v>
      </c>
      <c r="E481" s="13">
        <v>1402610.51</v>
      </c>
      <c r="F481">
        <v>0</v>
      </c>
      <c r="G481" s="13">
        <v>27064.13</v>
      </c>
      <c r="H481">
        <v>0</v>
      </c>
      <c r="I481" s="13">
        <v>154189.32999999999</v>
      </c>
      <c r="J481">
        <v>0</v>
      </c>
      <c r="K481">
        <v>0</v>
      </c>
      <c r="L481" s="13">
        <v>400703.28</v>
      </c>
      <c r="M481" s="13">
        <v>581956.74</v>
      </c>
      <c r="N481" s="13">
        <v>1984567.25</v>
      </c>
    </row>
    <row r="482" spans="1:14" x14ac:dyDescent="0.2">
      <c r="A482" s="18">
        <v>100062</v>
      </c>
      <c r="B482" s="14">
        <v>12755570</v>
      </c>
      <c r="C482">
        <v>2.56</v>
      </c>
      <c r="D482">
        <v>0</v>
      </c>
      <c r="E482" s="13">
        <v>426315.64</v>
      </c>
      <c r="F482">
        <v>0</v>
      </c>
      <c r="G482" s="13">
        <v>11651.77</v>
      </c>
      <c r="H482">
        <v>0</v>
      </c>
      <c r="I482" s="13">
        <v>60083.78</v>
      </c>
      <c r="J482" s="13">
        <v>1538.8</v>
      </c>
      <c r="K482">
        <v>0</v>
      </c>
      <c r="L482" s="13">
        <v>170572.48</v>
      </c>
      <c r="M482" s="13">
        <v>243846.83</v>
      </c>
      <c r="N482" s="13">
        <v>670162.47</v>
      </c>
    </row>
    <row r="483" spans="1:14" x14ac:dyDescent="0.2">
      <c r="A483" s="18">
        <v>100063</v>
      </c>
      <c r="B483" s="14">
        <v>194164229</v>
      </c>
      <c r="C483">
        <v>2.61</v>
      </c>
      <c r="D483">
        <v>0</v>
      </c>
      <c r="E483" s="13">
        <v>6486011.4100000001</v>
      </c>
      <c r="F483">
        <v>0</v>
      </c>
      <c r="G483" s="13">
        <v>117218.09</v>
      </c>
      <c r="H483">
        <v>0</v>
      </c>
      <c r="I483" s="13">
        <v>620303.56000000006</v>
      </c>
      <c r="J483">
        <v>0</v>
      </c>
      <c r="K483">
        <v>0</v>
      </c>
      <c r="L483" s="13">
        <v>1536123.11</v>
      </c>
      <c r="M483" s="13">
        <v>2273644.7599999998</v>
      </c>
      <c r="N483" s="13">
        <v>8759656.1699999999</v>
      </c>
    </row>
    <row r="484" spans="1:14" x14ac:dyDescent="0.2">
      <c r="A484" s="18">
        <v>100064</v>
      </c>
      <c r="B484" s="14">
        <v>18936960</v>
      </c>
      <c r="C484">
        <v>2.68</v>
      </c>
      <c r="D484">
        <v>0</v>
      </c>
      <c r="E484" s="13">
        <v>632130.12</v>
      </c>
      <c r="F484">
        <v>259.02</v>
      </c>
      <c r="G484" s="13">
        <v>6284.82</v>
      </c>
      <c r="H484">
        <v>0</v>
      </c>
      <c r="I484" s="13">
        <v>28947.119999999999</v>
      </c>
      <c r="J484" s="13">
        <v>2033.63</v>
      </c>
      <c r="K484">
        <v>0</v>
      </c>
      <c r="L484" s="13">
        <v>71664.62</v>
      </c>
      <c r="M484" s="13">
        <v>109189.21</v>
      </c>
      <c r="N484" s="13">
        <v>741319.33</v>
      </c>
    </row>
    <row r="485" spans="1:14" x14ac:dyDescent="0.2">
      <c r="A485" s="18">
        <v>100065</v>
      </c>
      <c r="B485" s="14">
        <v>16448340</v>
      </c>
      <c r="C485">
        <v>2.61</v>
      </c>
      <c r="D485">
        <v>0</v>
      </c>
      <c r="E485" s="13">
        <v>549453.01</v>
      </c>
      <c r="F485">
        <v>0</v>
      </c>
      <c r="G485" s="13">
        <v>9450.69</v>
      </c>
      <c r="H485">
        <v>0</v>
      </c>
      <c r="I485" s="13">
        <v>53292.51</v>
      </c>
      <c r="J485">
        <v>0</v>
      </c>
      <c r="K485">
        <v>0</v>
      </c>
      <c r="L485" s="13">
        <v>146892.85</v>
      </c>
      <c r="M485" s="13">
        <v>209636.04</v>
      </c>
      <c r="N485" s="13">
        <v>759089.05</v>
      </c>
    </row>
    <row r="486" spans="1:14" x14ac:dyDescent="0.2">
      <c r="A486" s="18">
        <v>101105</v>
      </c>
      <c r="B486" s="14">
        <v>13468954</v>
      </c>
      <c r="C486">
        <v>3.24</v>
      </c>
      <c r="D486">
        <v>0</v>
      </c>
      <c r="E486" s="13">
        <v>447016.8</v>
      </c>
      <c r="F486">
        <v>0</v>
      </c>
      <c r="G486" s="13">
        <v>83509.7</v>
      </c>
      <c r="H486">
        <v>0</v>
      </c>
      <c r="I486" s="13">
        <v>41939.65</v>
      </c>
      <c r="J486">
        <v>0</v>
      </c>
      <c r="K486">
        <v>0</v>
      </c>
      <c r="L486" s="13">
        <v>250701.74</v>
      </c>
      <c r="M486" s="13">
        <v>376151.09</v>
      </c>
      <c r="N486" s="13">
        <v>823167.89</v>
      </c>
    </row>
    <row r="487" spans="1:14" x14ac:dyDescent="0.2">
      <c r="A487" s="18">
        <v>101107</v>
      </c>
      <c r="B487" s="14">
        <v>15592215</v>
      </c>
      <c r="C487">
        <v>3.18</v>
      </c>
      <c r="D487">
        <v>0</v>
      </c>
      <c r="E487" s="13">
        <v>517805.92</v>
      </c>
      <c r="F487">
        <v>0</v>
      </c>
      <c r="G487" s="13">
        <v>42644.55</v>
      </c>
      <c r="H487">
        <v>0</v>
      </c>
      <c r="I487" s="13">
        <v>17306.63</v>
      </c>
      <c r="J487">
        <v>0</v>
      </c>
      <c r="K487">
        <v>0</v>
      </c>
      <c r="L487" s="13">
        <v>111623.5</v>
      </c>
      <c r="M487" s="13">
        <v>171574.68</v>
      </c>
      <c r="N487" s="13">
        <v>689380.6</v>
      </c>
    </row>
    <row r="488" spans="1:14" x14ac:dyDescent="0.2">
      <c r="A488" s="18">
        <v>102081</v>
      </c>
      <c r="B488" s="14">
        <v>23478719</v>
      </c>
      <c r="C488">
        <v>2.65</v>
      </c>
      <c r="D488">
        <v>0</v>
      </c>
      <c r="E488" s="13">
        <v>783979.08</v>
      </c>
      <c r="F488">
        <v>0</v>
      </c>
      <c r="G488" s="13">
        <v>21938.85</v>
      </c>
      <c r="H488">
        <v>0</v>
      </c>
      <c r="I488" s="13">
        <v>69091.520000000004</v>
      </c>
      <c r="J488" s="13">
        <v>6422.51</v>
      </c>
      <c r="K488">
        <v>0</v>
      </c>
      <c r="L488" s="13">
        <v>160701.4</v>
      </c>
      <c r="M488" s="13">
        <v>258154.28</v>
      </c>
      <c r="N488" s="13">
        <v>1042133.36</v>
      </c>
    </row>
    <row r="489" spans="1:14" x14ac:dyDescent="0.2">
      <c r="A489" s="18">
        <v>102085</v>
      </c>
      <c r="B489" s="14">
        <v>45947703</v>
      </c>
      <c r="C489">
        <v>2.5099999999999998</v>
      </c>
      <c r="D489">
        <v>0</v>
      </c>
      <c r="E489" s="13">
        <v>1536448.46</v>
      </c>
      <c r="F489">
        <v>0</v>
      </c>
      <c r="G489" s="13">
        <v>48146.42</v>
      </c>
      <c r="H489">
        <v>0</v>
      </c>
      <c r="I489" s="13">
        <v>154138.9</v>
      </c>
      <c r="J489">
        <v>0</v>
      </c>
      <c r="K489">
        <v>74.489999999999995</v>
      </c>
      <c r="L489" s="13">
        <v>314275.24</v>
      </c>
      <c r="M489" s="13">
        <v>516635.05</v>
      </c>
      <c r="N489" s="13">
        <v>2053083.51</v>
      </c>
    </row>
    <row r="490" spans="1:14" x14ac:dyDescent="0.2">
      <c r="A490" s="18">
        <v>103127</v>
      </c>
      <c r="B490" s="14">
        <v>20001457</v>
      </c>
      <c r="C490">
        <v>1.18</v>
      </c>
      <c r="D490">
        <v>0</v>
      </c>
      <c r="E490" s="13">
        <v>677954.59</v>
      </c>
      <c r="F490">
        <v>0</v>
      </c>
      <c r="G490" s="13">
        <v>6120.32</v>
      </c>
      <c r="H490">
        <v>0</v>
      </c>
      <c r="I490" s="13">
        <v>88359.84</v>
      </c>
      <c r="J490" s="13">
        <v>3028.44</v>
      </c>
      <c r="K490">
        <v>0</v>
      </c>
      <c r="L490" s="13">
        <v>169495.54</v>
      </c>
      <c r="M490" s="13">
        <v>267004.14</v>
      </c>
      <c r="N490" s="13">
        <v>944958.73</v>
      </c>
    </row>
    <row r="491" spans="1:14" x14ac:dyDescent="0.2">
      <c r="A491" s="18">
        <v>103128</v>
      </c>
      <c r="B491" s="14">
        <v>19377270</v>
      </c>
      <c r="C491">
        <v>1.21</v>
      </c>
      <c r="D491">
        <v>0</v>
      </c>
      <c r="E491" s="13">
        <v>656598.21</v>
      </c>
      <c r="F491">
        <v>13.39</v>
      </c>
      <c r="G491" s="13">
        <v>4627.99</v>
      </c>
      <c r="H491">
        <v>0</v>
      </c>
      <c r="I491" s="13">
        <v>66813.960000000006</v>
      </c>
      <c r="J491" s="13">
        <v>1027.07</v>
      </c>
      <c r="K491">
        <v>0</v>
      </c>
      <c r="L491" s="13">
        <v>128268.62</v>
      </c>
      <c r="M491" s="13">
        <v>200751.02</v>
      </c>
      <c r="N491" s="13">
        <v>857349.23</v>
      </c>
    </row>
    <row r="492" spans="1:14" x14ac:dyDescent="0.2">
      <c r="A492" s="18">
        <v>103129</v>
      </c>
      <c r="B492" s="14">
        <v>25201184</v>
      </c>
      <c r="C492">
        <v>1.31</v>
      </c>
      <c r="D492">
        <v>0</v>
      </c>
      <c r="E492" s="13">
        <v>853076.96</v>
      </c>
      <c r="F492">
        <v>0</v>
      </c>
      <c r="G492" s="13">
        <v>8043.39</v>
      </c>
      <c r="H492">
        <v>0</v>
      </c>
      <c r="I492" s="13">
        <v>96408.2</v>
      </c>
      <c r="J492">
        <v>0</v>
      </c>
      <c r="K492">
        <v>0</v>
      </c>
      <c r="L492" s="13">
        <v>188863.51</v>
      </c>
      <c r="M492" s="13">
        <v>293315.09999999998</v>
      </c>
      <c r="N492" s="13">
        <v>1146392.06</v>
      </c>
    </row>
    <row r="493" spans="1:14" x14ac:dyDescent="0.2">
      <c r="A493" s="18">
        <v>103130</v>
      </c>
      <c r="B493" s="14">
        <v>32441582</v>
      </c>
      <c r="C493">
        <v>1.85</v>
      </c>
      <c r="D493">
        <v>0</v>
      </c>
      <c r="E493" s="13">
        <v>1092160.46</v>
      </c>
      <c r="F493">
        <v>0</v>
      </c>
      <c r="G493" s="13">
        <v>31475.43</v>
      </c>
      <c r="H493">
        <v>0</v>
      </c>
      <c r="I493" s="13">
        <v>187201.54</v>
      </c>
      <c r="J493" s="13">
        <v>5169.34</v>
      </c>
      <c r="K493" s="13">
        <v>2037.02</v>
      </c>
      <c r="L493" s="13">
        <v>401995.8</v>
      </c>
      <c r="M493" s="13">
        <v>627879.12</v>
      </c>
      <c r="N493" s="13">
        <v>1720039.58</v>
      </c>
    </row>
    <row r="494" spans="1:14" x14ac:dyDescent="0.2">
      <c r="A494" s="18">
        <v>103131</v>
      </c>
      <c r="B494" s="14">
        <v>34863604</v>
      </c>
      <c r="C494">
        <v>1.0900000000000001</v>
      </c>
      <c r="D494">
        <v>0</v>
      </c>
      <c r="E494" s="13">
        <v>1182787.1599999999</v>
      </c>
      <c r="F494">
        <v>0</v>
      </c>
      <c r="G494" s="13">
        <v>12150.13</v>
      </c>
      <c r="H494">
        <v>0</v>
      </c>
      <c r="I494" s="13">
        <v>175413.86</v>
      </c>
      <c r="J494">
        <v>0</v>
      </c>
      <c r="K494">
        <v>0</v>
      </c>
      <c r="L494" s="13">
        <v>338938.11</v>
      </c>
      <c r="M494" s="13">
        <v>526502.1</v>
      </c>
      <c r="N494" s="13">
        <v>1709289.26</v>
      </c>
    </row>
    <row r="495" spans="1:14" x14ac:dyDescent="0.2">
      <c r="A495" s="18">
        <v>103132</v>
      </c>
      <c r="B495" s="14">
        <v>135872661</v>
      </c>
      <c r="C495">
        <v>1.17</v>
      </c>
      <c r="D495">
        <v>0</v>
      </c>
      <c r="E495" s="13">
        <v>4605905.21</v>
      </c>
      <c r="F495">
        <v>0</v>
      </c>
      <c r="G495" s="13">
        <v>31068.83</v>
      </c>
      <c r="H495">
        <v>0</v>
      </c>
      <c r="I495" s="13">
        <v>448545.87</v>
      </c>
      <c r="J495">
        <v>0</v>
      </c>
      <c r="K495">
        <v>0</v>
      </c>
      <c r="L495" s="13">
        <v>817483.11</v>
      </c>
      <c r="M495" s="13">
        <v>1297097.81</v>
      </c>
      <c r="N495" s="13">
        <v>5903003.0199999996</v>
      </c>
    </row>
    <row r="496" spans="1:14" x14ac:dyDescent="0.2">
      <c r="A496" s="18">
        <v>103135</v>
      </c>
      <c r="B496" s="14">
        <v>27531923</v>
      </c>
      <c r="C496">
        <v>1.2</v>
      </c>
      <c r="D496">
        <v>0</v>
      </c>
      <c r="E496" s="13">
        <v>933012.82</v>
      </c>
      <c r="F496">
        <v>0</v>
      </c>
      <c r="G496" s="13">
        <v>8788.59</v>
      </c>
      <c r="H496">
        <v>0</v>
      </c>
      <c r="I496" s="13">
        <v>126140.1</v>
      </c>
      <c r="J496">
        <v>0</v>
      </c>
      <c r="K496">
        <v>0</v>
      </c>
      <c r="L496" s="13">
        <v>232821.25</v>
      </c>
      <c r="M496" s="13">
        <v>367749.94</v>
      </c>
      <c r="N496" s="13">
        <v>1300762.76</v>
      </c>
    </row>
    <row r="497" spans="1:14" x14ac:dyDescent="0.2">
      <c r="A497" s="18">
        <v>104041</v>
      </c>
      <c r="B497" s="14">
        <v>7770031</v>
      </c>
      <c r="C497">
        <v>2.62</v>
      </c>
      <c r="D497">
        <v>0</v>
      </c>
      <c r="E497" s="13">
        <v>259529.45</v>
      </c>
      <c r="F497">
        <v>0</v>
      </c>
      <c r="G497" s="13">
        <v>6872.22</v>
      </c>
      <c r="H497">
        <v>0</v>
      </c>
      <c r="I497" s="13">
        <v>26477.25</v>
      </c>
      <c r="J497">
        <v>0</v>
      </c>
      <c r="K497">
        <v>0</v>
      </c>
      <c r="L497" s="13">
        <v>110526.35</v>
      </c>
      <c r="M497" s="13">
        <v>143875.82</v>
      </c>
      <c r="N497" s="13">
        <v>403405.27</v>
      </c>
    </row>
    <row r="498" spans="1:14" x14ac:dyDescent="0.2">
      <c r="A498" s="18">
        <v>104042</v>
      </c>
      <c r="B498" s="14">
        <v>20716732</v>
      </c>
      <c r="C498">
        <v>2.57</v>
      </c>
      <c r="D498">
        <v>0</v>
      </c>
      <c r="E498" s="13">
        <v>692321.9</v>
      </c>
      <c r="F498">
        <v>0</v>
      </c>
      <c r="G498" s="13">
        <v>13543.25</v>
      </c>
      <c r="H498">
        <v>0</v>
      </c>
      <c r="I498" s="13">
        <v>51534.7</v>
      </c>
      <c r="J498">
        <v>0</v>
      </c>
      <c r="K498">
        <v>326.60000000000002</v>
      </c>
      <c r="L498" s="13">
        <v>221678.32</v>
      </c>
      <c r="M498" s="13">
        <v>287082.86</v>
      </c>
      <c r="N498" s="13">
        <v>979404.76</v>
      </c>
    </row>
    <row r="499" spans="1:14" x14ac:dyDescent="0.2">
      <c r="A499" s="18">
        <v>104043</v>
      </c>
      <c r="B499" s="14">
        <v>18493232</v>
      </c>
      <c r="C499">
        <v>2.52</v>
      </c>
      <c r="D499">
        <v>0</v>
      </c>
      <c r="E499" s="13">
        <v>618333.05000000005</v>
      </c>
      <c r="F499">
        <v>0</v>
      </c>
      <c r="G499" s="13">
        <v>15713.27</v>
      </c>
      <c r="H499">
        <v>0</v>
      </c>
      <c r="I499" s="13">
        <v>63729.75</v>
      </c>
      <c r="J499">
        <v>0</v>
      </c>
      <c r="K499">
        <v>0</v>
      </c>
      <c r="L499" s="13">
        <v>293021.69</v>
      </c>
      <c r="M499" s="13">
        <v>372464.71</v>
      </c>
      <c r="N499" s="13">
        <v>990797.76</v>
      </c>
    </row>
    <row r="500" spans="1:14" x14ac:dyDescent="0.2">
      <c r="A500" s="18">
        <v>104044</v>
      </c>
      <c r="B500" s="14">
        <v>223885247</v>
      </c>
      <c r="C500">
        <v>2.66</v>
      </c>
      <c r="D500">
        <v>0</v>
      </c>
      <c r="E500" s="13">
        <v>7474995.5499999998</v>
      </c>
      <c r="F500">
        <v>0</v>
      </c>
      <c r="G500" s="13">
        <v>56587.32</v>
      </c>
      <c r="H500">
        <v>0</v>
      </c>
      <c r="I500" s="13">
        <v>204711.94</v>
      </c>
      <c r="J500">
        <v>0</v>
      </c>
      <c r="K500" s="13">
        <v>82251.839999999997</v>
      </c>
      <c r="L500" s="13">
        <v>789317.39</v>
      </c>
      <c r="M500" s="13">
        <v>1132868.49</v>
      </c>
      <c r="N500" s="13">
        <v>8607864.0399999991</v>
      </c>
    </row>
    <row r="501" spans="1:14" x14ac:dyDescent="0.2">
      <c r="A501" s="18">
        <v>104045</v>
      </c>
      <c r="B501" s="14">
        <v>63575703</v>
      </c>
      <c r="C501">
        <v>2.66</v>
      </c>
      <c r="D501">
        <v>0</v>
      </c>
      <c r="E501" s="13">
        <v>2122641.41</v>
      </c>
      <c r="F501">
        <v>0</v>
      </c>
      <c r="G501" s="13">
        <v>23326.080000000002</v>
      </c>
      <c r="H501">
        <v>0</v>
      </c>
      <c r="I501" s="13">
        <v>67972.539999999994</v>
      </c>
      <c r="J501">
        <v>0</v>
      </c>
      <c r="K501" s="13">
        <v>34766.69</v>
      </c>
      <c r="L501" s="13">
        <v>278197.32</v>
      </c>
      <c r="M501" s="13">
        <v>404262.62</v>
      </c>
      <c r="N501" s="13">
        <v>2526904.0299999998</v>
      </c>
    </row>
    <row r="502" spans="1:14" x14ac:dyDescent="0.2">
      <c r="A502" s="18">
        <v>105123</v>
      </c>
      <c r="B502" s="14">
        <v>17200957</v>
      </c>
      <c r="C502">
        <v>2.2400000000000002</v>
      </c>
      <c r="D502">
        <v>0</v>
      </c>
      <c r="E502" s="13">
        <v>576776.99</v>
      </c>
      <c r="F502">
        <v>0</v>
      </c>
      <c r="G502" s="13">
        <v>19984.95</v>
      </c>
      <c r="H502">
        <v>0</v>
      </c>
      <c r="I502" s="13">
        <v>52626.96</v>
      </c>
      <c r="J502">
        <v>0</v>
      </c>
      <c r="K502">
        <v>0</v>
      </c>
      <c r="L502" s="13">
        <v>137034.06</v>
      </c>
      <c r="M502" s="13">
        <v>209645.96</v>
      </c>
      <c r="N502" s="13">
        <v>786422.95</v>
      </c>
    </row>
    <row r="503" spans="1:14" x14ac:dyDescent="0.2">
      <c r="A503" s="18">
        <v>105124</v>
      </c>
      <c r="B503" s="14">
        <v>30994315</v>
      </c>
      <c r="C503">
        <v>2.19</v>
      </c>
      <c r="D503">
        <v>0</v>
      </c>
      <c r="E503" s="13">
        <v>1039823</v>
      </c>
      <c r="F503">
        <v>0</v>
      </c>
      <c r="G503" s="13">
        <v>42949</v>
      </c>
      <c r="H503">
        <v>0</v>
      </c>
      <c r="I503" s="13">
        <v>113098.94</v>
      </c>
      <c r="J503">
        <v>0</v>
      </c>
      <c r="K503">
        <v>0</v>
      </c>
      <c r="L503" s="13">
        <v>292533.96999999997</v>
      </c>
      <c r="M503" s="13">
        <v>448581.91</v>
      </c>
      <c r="N503" s="13">
        <v>1488404.91</v>
      </c>
    </row>
    <row r="504" spans="1:14" x14ac:dyDescent="0.2">
      <c r="A504" s="18">
        <v>105125</v>
      </c>
      <c r="B504" s="14">
        <v>9241370</v>
      </c>
      <c r="C504">
        <v>2.2799999999999998</v>
      </c>
      <c r="D504">
        <v>0</v>
      </c>
      <c r="E504" s="13">
        <v>309751.87</v>
      </c>
      <c r="F504">
        <v>0</v>
      </c>
      <c r="G504" s="13">
        <v>7458.31</v>
      </c>
      <c r="H504">
        <v>0</v>
      </c>
      <c r="I504" s="13">
        <v>23112.37</v>
      </c>
      <c r="J504">
        <v>0</v>
      </c>
      <c r="K504">
        <v>0</v>
      </c>
      <c r="L504" s="13">
        <v>48228.77</v>
      </c>
      <c r="M504" s="13">
        <v>78799.44</v>
      </c>
      <c r="N504" s="13">
        <v>388551.31</v>
      </c>
    </row>
    <row r="505" spans="1:14" x14ac:dyDescent="0.2">
      <c r="A505" s="18">
        <v>106001</v>
      </c>
      <c r="B505" s="14">
        <v>6332694</v>
      </c>
      <c r="C505">
        <v>2.44</v>
      </c>
      <c r="D505">
        <v>0</v>
      </c>
      <c r="E505" s="13">
        <v>211911.45</v>
      </c>
      <c r="F505">
        <v>0</v>
      </c>
      <c r="G505" s="13">
        <v>3342.33</v>
      </c>
      <c r="H505">
        <v>0</v>
      </c>
      <c r="I505" s="13">
        <v>15675.31</v>
      </c>
      <c r="J505">
        <v>0</v>
      </c>
      <c r="K505" s="13">
        <v>63036.34</v>
      </c>
      <c r="L505" s="13">
        <v>61988.67</v>
      </c>
      <c r="M505" s="13">
        <v>144042.65</v>
      </c>
      <c r="N505" s="13">
        <v>355954.1</v>
      </c>
    </row>
    <row r="506" spans="1:14" x14ac:dyDescent="0.2">
      <c r="A506" s="18">
        <v>106002</v>
      </c>
      <c r="B506" s="14">
        <v>7863685</v>
      </c>
      <c r="C506">
        <v>1.88</v>
      </c>
      <c r="D506">
        <v>0</v>
      </c>
      <c r="E506" s="13">
        <v>264653.58</v>
      </c>
      <c r="F506">
        <v>0</v>
      </c>
      <c r="G506" s="13">
        <v>7755.81</v>
      </c>
      <c r="H506">
        <v>0</v>
      </c>
      <c r="I506" s="13">
        <v>35738.21</v>
      </c>
      <c r="J506">
        <v>0</v>
      </c>
      <c r="K506" s="13">
        <v>3809.18</v>
      </c>
      <c r="L506" s="13">
        <v>121734.13</v>
      </c>
      <c r="M506" s="13">
        <v>169037.32</v>
      </c>
      <c r="N506" s="13">
        <v>433690.9</v>
      </c>
    </row>
    <row r="507" spans="1:14" x14ac:dyDescent="0.2">
      <c r="A507" s="18">
        <v>106003</v>
      </c>
      <c r="B507" s="14">
        <v>57012409</v>
      </c>
      <c r="C507">
        <v>1.9</v>
      </c>
      <c r="D507">
        <v>0</v>
      </c>
      <c r="E507" s="13">
        <v>1918370.64</v>
      </c>
      <c r="F507">
        <v>0</v>
      </c>
      <c r="G507" s="13">
        <v>27918.720000000001</v>
      </c>
      <c r="H507">
        <v>0</v>
      </c>
      <c r="I507" s="13">
        <v>128647.37</v>
      </c>
      <c r="J507">
        <v>0</v>
      </c>
      <c r="K507" s="13">
        <v>38105.47</v>
      </c>
      <c r="L507" s="13">
        <v>427422.4</v>
      </c>
      <c r="M507" s="13">
        <v>622093.96</v>
      </c>
      <c r="N507" s="13">
        <v>2540464.6</v>
      </c>
    </row>
    <row r="508" spans="1:14" x14ac:dyDescent="0.2">
      <c r="A508" s="18">
        <v>106004</v>
      </c>
      <c r="B508" s="14">
        <v>474284709</v>
      </c>
      <c r="C508">
        <v>1.86</v>
      </c>
      <c r="D508">
        <v>0</v>
      </c>
      <c r="E508" s="13">
        <v>15965381.359999999</v>
      </c>
      <c r="F508">
        <v>0</v>
      </c>
      <c r="G508" s="13">
        <v>85141.03</v>
      </c>
      <c r="H508">
        <v>0</v>
      </c>
      <c r="I508" s="13">
        <v>392323.46</v>
      </c>
      <c r="J508">
        <v>0</v>
      </c>
      <c r="K508">
        <v>0</v>
      </c>
      <c r="L508" s="13">
        <v>1228320.96</v>
      </c>
      <c r="M508" s="13">
        <v>1705785.44</v>
      </c>
      <c r="N508" s="13">
        <v>17671166.800000001</v>
      </c>
    </row>
    <row r="509" spans="1:14" x14ac:dyDescent="0.2">
      <c r="A509" s="18">
        <v>106005</v>
      </c>
      <c r="B509" s="14">
        <v>103302527</v>
      </c>
      <c r="C509">
        <v>1.92</v>
      </c>
      <c r="D509">
        <v>0</v>
      </c>
      <c r="E509" s="13">
        <v>3475245.76</v>
      </c>
      <c r="F509">
        <v>0</v>
      </c>
      <c r="G509" s="13">
        <v>29326.720000000001</v>
      </c>
      <c r="H509">
        <v>0</v>
      </c>
      <c r="I509" s="13">
        <v>135135.29999999999</v>
      </c>
      <c r="J509">
        <v>0</v>
      </c>
      <c r="K509" s="13">
        <v>7710.69</v>
      </c>
      <c r="L509" s="13">
        <v>454946.54</v>
      </c>
      <c r="M509" s="13">
        <v>627119.25</v>
      </c>
      <c r="N509" s="13">
        <v>4102365.01</v>
      </c>
    </row>
    <row r="510" spans="1:14" x14ac:dyDescent="0.2">
      <c r="A510" s="18">
        <v>106006</v>
      </c>
      <c r="B510" s="14">
        <v>25676559</v>
      </c>
      <c r="C510">
        <v>1.9</v>
      </c>
      <c r="D510">
        <v>0</v>
      </c>
      <c r="E510" s="13">
        <v>863972.56</v>
      </c>
      <c r="F510">
        <v>0</v>
      </c>
      <c r="G510" s="13">
        <v>12711.13</v>
      </c>
      <c r="H510">
        <v>0</v>
      </c>
      <c r="I510" s="13">
        <v>58571.96</v>
      </c>
      <c r="J510">
        <v>0</v>
      </c>
      <c r="K510" s="13">
        <v>5440.61</v>
      </c>
      <c r="L510" s="13">
        <v>195641.76</v>
      </c>
      <c r="M510" s="13">
        <v>272365.46000000002</v>
      </c>
      <c r="N510" s="13">
        <v>1136338.02</v>
      </c>
    </row>
    <row r="511" spans="1:14" x14ac:dyDescent="0.2">
      <c r="A511" s="18">
        <v>106008</v>
      </c>
      <c r="B511" s="14">
        <v>4990676</v>
      </c>
      <c r="C511">
        <v>1.88</v>
      </c>
      <c r="D511">
        <v>0</v>
      </c>
      <c r="E511" s="13">
        <v>167962</v>
      </c>
      <c r="F511">
        <v>0</v>
      </c>
      <c r="G511" s="13">
        <v>1786.93</v>
      </c>
      <c r="H511">
        <v>0</v>
      </c>
      <c r="I511" s="13">
        <v>8234.0499999999993</v>
      </c>
      <c r="J511">
        <v>0</v>
      </c>
      <c r="K511" s="13">
        <v>41017.18</v>
      </c>
      <c r="L511" s="13">
        <v>27324.79</v>
      </c>
      <c r="M511" s="13">
        <v>78362.95</v>
      </c>
      <c r="N511" s="13">
        <v>246324.95</v>
      </c>
    </row>
    <row r="512" spans="1:14" x14ac:dyDescent="0.2">
      <c r="A512" s="18">
        <v>107151</v>
      </c>
      <c r="B512" s="14">
        <v>5363550</v>
      </c>
      <c r="C512">
        <v>2.5099999999999998</v>
      </c>
      <c r="D512">
        <v>0</v>
      </c>
      <c r="E512" s="13">
        <v>179352.12</v>
      </c>
      <c r="F512">
        <v>0</v>
      </c>
      <c r="G512" s="13">
        <v>6350.36</v>
      </c>
      <c r="H512">
        <v>0</v>
      </c>
      <c r="I512" s="13">
        <v>11081.79</v>
      </c>
      <c r="J512">
        <v>45.75</v>
      </c>
      <c r="K512" s="13">
        <v>26854</v>
      </c>
      <c r="L512" s="13">
        <v>66568.56</v>
      </c>
      <c r="M512" s="13">
        <v>110900.46</v>
      </c>
      <c r="N512" s="13">
        <v>290252.58</v>
      </c>
    </row>
    <row r="513" spans="1:14" x14ac:dyDescent="0.2">
      <c r="A513" s="18">
        <v>107152</v>
      </c>
      <c r="B513" s="14">
        <v>39473159</v>
      </c>
      <c r="C513">
        <v>2.2599999999999998</v>
      </c>
      <c r="D513">
        <v>0</v>
      </c>
      <c r="E513" s="13">
        <v>1323330.55</v>
      </c>
      <c r="F513" s="13">
        <v>5480.93</v>
      </c>
      <c r="G513" s="13">
        <v>36539.760000000002</v>
      </c>
      <c r="H513">
        <v>51.1</v>
      </c>
      <c r="I513" s="13">
        <v>61878.61</v>
      </c>
      <c r="J513" s="13">
        <v>46237.97</v>
      </c>
      <c r="K513">
        <v>0</v>
      </c>
      <c r="L513" s="13">
        <v>386057.63</v>
      </c>
      <c r="M513" s="13">
        <v>536246</v>
      </c>
      <c r="N513" s="13">
        <v>1859576.55</v>
      </c>
    </row>
    <row r="514" spans="1:14" x14ac:dyDescent="0.2">
      <c r="A514" s="18">
        <v>107153</v>
      </c>
      <c r="B514" s="14">
        <v>18848349</v>
      </c>
      <c r="C514">
        <v>3.05</v>
      </c>
      <c r="D514">
        <v>0</v>
      </c>
      <c r="E514" s="13">
        <v>626780.17000000004</v>
      </c>
      <c r="F514">
        <v>0</v>
      </c>
      <c r="G514" s="13">
        <v>31503.919999999998</v>
      </c>
      <c r="H514">
        <v>0</v>
      </c>
      <c r="I514" s="13">
        <v>33613.360000000001</v>
      </c>
      <c r="J514">
        <v>0</v>
      </c>
      <c r="K514">
        <v>0</v>
      </c>
      <c r="L514" s="13">
        <v>206642.51</v>
      </c>
      <c r="M514" s="13">
        <v>271759.78000000003</v>
      </c>
      <c r="N514" s="13">
        <v>898539.95</v>
      </c>
    </row>
    <row r="515" spans="1:14" x14ac:dyDescent="0.2">
      <c r="A515" s="18">
        <v>107154</v>
      </c>
      <c r="B515" s="14">
        <v>25231005</v>
      </c>
      <c r="C515">
        <v>2.38</v>
      </c>
      <c r="D515">
        <v>0</v>
      </c>
      <c r="E515" s="13">
        <v>844826.39</v>
      </c>
      <c r="F515">
        <v>0</v>
      </c>
      <c r="G515" s="13">
        <v>29656.81</v>
      </c>
      <c r="H515">
        <v>0</v>
      </c>
      <c r="I515" s="13">
        <v>51878.97</v>
      </c>
      <c r="J515" s="13">
        <v>18983.240000000002</v>
      </c>
      <c r="K515" s="13">
        <v>18026.849999999999</v>
      </c>
      <c r="L515" s="13">
        <v>336130.14</v>
      </c>
      <c r="M515" s="13">
        <v>454676.01</v>
      </c>
      <c r="N515" s="13">
        <v>1299502.3999999999</v>
      </c>
    </row>
    <row r="516" spans="1:14" x14ac:dyDescent="0.2">
      <c r="A516" s="18">
        <v>107155</v>
      </c>
      <c r="B516" s="14">
        <v>33226466</v>
      </c>
      <c r="C516">
        <v>2.44</v>
      </c>
      <c r="D516">
        <v>0</v>
      </c>
      <c r="E516" s="13">
        <v>1111859.8899999999</v>
      </c>
      <c r="F516">
        <v>0</v>
      </c>
      <c r="G516" s="13">
        <v>34403.58</v>
      </c>
      <c r="H516">
        <v>0</v>
      </c>
      <c r="I516" s="13">
        <v>60244.37</v>
      </c>
      <c r="J516">
        <v>0</v>
      </c>
      <c r="K516" s="13">
        <v>20925.580000000002</v>
      </c>
      <c r="L516" s="13">
        <v>348036.89</v>
      </c>
      <c r="M516" s="13">
        <v>463610.42</v>
      </c>
      <c r="N516" s="13">
        <v>1575470.31</v>
      </c>
    </row>
    <row r="517" spans="1:14" x14ac:dyDescent="0.2">
      <c r="A517" s="18">
        <v>107156</v>
      </c>
      <c r="B517" s="14">
        <v>19245679</v>
      </c>
      <c r="C517">
        <v>2.6</v>
      </c>
      <c r="D517">
        <v>0</v>
      </c>
      <c r="E517" s="13">
        <v>642963.49</v>
      </c>
      <c r="F517">
        <v>0</v>
      </c>
      <c r="G517" s="13">
        <v>21893.7</v>
      </c>
      <c r="H517">
        <v>0</v>
      </c>
      <c r="I517" s="13">
        <v>35689.58</v>
      </c>
      <c r="J517">
        <v>0</v>
      </c>
      <c r="K517" s="13">
        <v>83175.83</v>
      </c>
      <c r="L517" s="13">
        <v>225672.83</v>
      </c>
      <c r="M517" s="13">
        <v>366431.94</v>
      </c>
      <c r="N517" s="13">
        <v>1009395.43</v>
      </c>
    </row>
    <row r="518" spans="1:14" x14ac:dyDescent="0.2">
      <c r="A518" s="18">
        <v>107158</v>
      </c>
      <c r="B518" s="14">
        <v>6016816</v>
      </c>
      <c r="C518">
        <v>2.29</v>
      </c>
      <c r="D518">
        <v>0</v>
      </c>
      <c r="E518" s="13">
        <v>201650.76</v>
      </c>
      <c r="F518">
        <v>0</v>
      </c>
      <c r="G518" s="13">
        <v>6853.75</v>
      </c>
      <c r="H518">
        <v>0</v>
      </c>
      <c r="I518" s="13">
        <v>11222.3</v>
      </c>
      <c r="J518" s="13">
        <v>1548.4</v>
      </c>
      <c r="K518">
        <v>0</v>
      </c>
      <c r="L518" s="13">
        <v>74801.679999999993</v>
      </c>
      <c r="M518" s="13">
        <v>94426.12</v>
      </c>
      <c r="N518" s="13">
        <v>296076.88</v>
      </c>
    </row>
    <row r="519" spans="1:14" x14ac:dyDescent="0.2">
      <c r="A519" s="18">
        <v>108142</v>
      </c>
      <c r="B519" s="14">
        <v>134787867</v>
      </c>
      <c r="C519">
        <v>2.12</v>
      </c>
      <c r="D519">
        <v>0</v>
      </c>
      <c r="E519" s="13">
        <v>4525211.49</v>
      </c>
      <c r="F519" s="13">
        <v>21941.07</v>
      </c>
      <c r="G519" s="13">
        <v>72392.350000000006</v>
      </c>
      <c r="H519" s="13">
        <v>4092.82</v>
      </c>
      <c r="I519" s="13">
        <v>401967.96</v>
      </c>
      <c r="J519">
        <v>0</v>
      </c>
      <c r="K519">
        <v>0</v>
      </c>
      <c r="L519" s="13">
        <v>1062129.8799999999</v>
      </c>
      <c r="M519" s="13">
        <v>1562524.08</v>
      </c>
      <c r="N519" s="13">
        <v>6087735.5700000003</v>
      </c>
    </row>
    <row r="520" spans="1:14" x14ac:dyDescent="0.2">
      <c r="A520" s="18">
        <v>108143</v>
      </c>
      <c r="B520" s="14">
        <v>10130724</v>
      </c>
      <c r="C520">
        <v>2.4300000000000002</v>
      </c>
      <c r="D520">
        <v>0</v>
      </c>
      <c r="E520" s="13">
        <v>339039.98</v>
      </c>
      <c r="F520">
        <v>0</v>
      </c>
      <c r="G520" s="13">
        <v>6675.97</v>
      </c>
      <c r="H520" s="13">
        <v>5659.96</v>
      </c>
      <c r="I520" s="13">
        <v>36194.03</v>
      </c>
      <c r="J520">
        <v>615.01</v>
      </c>
      <c r="K520">
        <v>0</v>
      </c>
      <c r="L520" s="13">
        <v>94596.3</v>
      </c>
      <c r="M520" s="13">
        <v>143741.26999999999</v>
      </c>
      <c r="N520" s="13">
        <v>482781.25</v>
      </c>
    </row>
    <row r="521" spans="1:14" x14ac:dyDescent="0.2">
      <c r="A521" s="18">
        <v>108144</v>
      </c>
      <c r="B521" s="14">
        <v>8525129</v>
      </c>
      <c r="C521">
        <v>2.2999999999999998</v>
      </c>
      <c r="D521">
        <v>0</v>
      </c>
      <c r="E521" s="13">
        <v>285686.45</v>
      </c>
      <c r="F521">
        <v>0</v>
      </c>
      <c r="G521" s="13">
        <v>5333.4</v>
      </c>
      <c r="H521">
        <v>379.01</v>
      </c>
      <c r="I521" s="13">
        <v>29511.85</v>
      </c>
      <c r="J521">
        <v>460.11</v>
      </c>
      <c r="K521">
        <v>0</v>
      </c>
      <c r="L521" s="13">
        <v>80023.61</v>
      </c>
      <c r="M521" s="13">
        <v>115707.98</v>
      </c>
      <c r="N521" s="13">
        <v>401394.43</v>
      </c>
    </row>
    <row r="522" spans="1:14" x14ac:dyDescent="0.2">
      <c r="A522" s="18">
        <v>108147</v>
      </c>
      <c r="B522" s="14">
        <v>14142215</v>
      </c>
      <c r="C522">
        <v>2.48</v>
      </c>
      <c r="D522">
        <v>0</v>
      </c>
      <c r="E522" s="13">
        <v>473048.04</v>
      </c>
      <c r="F522" s="13">
        <v>1286.44</v>
      </c>
      <c r="G522" s="13">
        <v>6589.68</v>
      </c>
      <c r="H522" s="13">
        <v>6900.06</v>
      </c>
      <c r="I522" s="13">
        <v>36684.75</v>
      </c>
      <c r="J522" s="13">
        <v>3472.87</v>
      </c>
      <c r="K522">
        <v>0</v>
      </c>
      <c r="L522" s="13">
        <v>92227.12</v>
      </c>
      <c r="M522" s="13">
        <v>147160.92000000001</v>
      </c>
      <c r="N522" s="13">
        <v>620208.96</v>
      </c>
    </row>
    <row r="523" spans="1:14" x14ac:dyDescent="0.2">
      <c r="A523" s="18">
        <v>109002</v>
      </c>
      <c r="B523" s="14">
        <v>121489679</v>
      </c>
      <c r="C523">
        <v>2.4500000000000002</v>
      </c>
      <c r="D523">
        <v>0</v>
      </c>
      <c r="E523" s="13">
        <v>4065002.14</v>
      </c>
      <c r="F523">
        <v>0</v>
      </c>
      <c r="G523" s="13">
        <v>130446.83</v>
      </c>
      <c r="H523">
        <v>0</v>
      </c>
      <c r="I523" s="13">
        <v>252041.37</v>
      </c>
      <c r="J523">
        <v>0</v>
      </c>
      <c r="K523">
        <v>0</v>
      </c>
      <c r="L523" s="13">
        <v>566277.26</v>
      </c>
      <c r="M523" s="13">
        <v>948765.46</v>
      </c>
      <c r="N523" s="13">
        <v>5013767.5999999996</v>
      </c>
    </row>
    <row r="524" spans="1:14" x14ac:dyDescent="0.2">
      <c r="A524" s="18">
        <v>109003</v>
      </c>
      <c r="B524" s="14">
        <v>182448543</v>
      </c>
      <c r="C524">
        <v>2.54</v>
      </c>
      <c r="D524">
        <v>0</v>
      </c>
      <c r="E524" s="13">
        <v>6099032.21</v>
      </c>
      <c r="F524">
        <v>0</v>
      </c>
      <c r="G524" s="13">
        <v>272183.92</v>
      </c>
      <c r="H524">
        <v>0</v>
      </c>
      <c r="I524" s="13">
        <v>512462.72</v>
      </c>
      <c r="J524">
        <v>0</v>
      </c>
      <c r="K524">
        <v>0</v>
      </c>
      <c r="L524" s="13">
        <v>1056761.52</v>
      </c>
      <c r="M524" s="13">
        <v>1841408.16</v>
      </c>
      <c r="N524" s="13">
        <v>7940440.3700000001</v>
      </c>
    </row>
    <row r="525" spans="1:14" x14ac:dyDescent="0.2">
      <c r="A525" s="18">
        <v>110014</v>
      </c>
      <c r="B525" s="14">
        <v>19677715</v>
      </c>
      <c r="C525">
        <v>2.37</v>
      </c>
      <c r="D525">
        <v>0</v>
      </c>
      <c r="E525" s="13">
        <v>658949.41</v>
      </c>
      <c r="F525">
        <v>0</v>
      </c>
      <c r="G525" s="13">
        <v>24880.799999999999</v>
      </c>
      <c r="H525">
        <v>0</v>
      </c>
      <c r="I525" s="13">
        <v>303619.59999999998</v>
      </c>
      <c r="J525">
        <v>0</v>
      </c>
      <c r="K525">
        <v>0</v>
      </c>
      <c r="L525" s="13">
        <v>367981.94</v>
      </c>
      <c r="M525" s="13">
        <v>696482.34</v>
      </c>
      <c r="N525" s="13">
        <v>1355431.75</v>
      </c>
    </row>
    <row r="526" spans="1:14" x14ac:dyDescent="0.2">
      <c r="A526" s="18">
        <v>110029</v>
      </c>
      <c r="B526" s="14">
        <v>63335323</v>
      </c>
      <c r="C526">
        <v>2.42</v>
      </c>
      <c r="D526">
        <v>0</v>
      </c>
      <c r="E526" s="13">
        <v>2119829.46</v>
      </c>
      <c r="F526">
        <v>0</v>
      </c>
      <c r="G526" s="13">
        <v>66955.05</v>
      </c>
      <c r="H526">
        <v>0</v>
      </c>
      <c r="I526" s="13">
        <v>816270.52</v>
      </c>
      <c r="J526">
        <v>0</v>
      </c>
      <c r="K526" s="13">
        <v>43153.599999999999</v>
      </c>
      <c r="L526" s="13">
        <v>903634.76</v>
      </c>
      <c r="M526" s="13">
        <v>1830013.93</v>
      </c>
      <c r="N526" s="13">
        <v>3949843.39</v>
      </c>
    </row>
    <row r="527" spans="1:14" x14ac:dyDescent="0.2">
      <c r="A527" s="18">
        <v>110030</v>
      </c>
      <c r="B527" s="14">
        <v>7577767</v>
      </c>
      <c r="C527">
        <v>2.35</v>
      </c>
      <c r="D527">
        <v>0</v>
      </c>
      <c r="E527" s="13">
        <v>253809.35</v>
      </c>
      <c r="F527">
        <v>0</v>
      </c>
      <c r="G527" s="13">
        <v>7869.48</v>
      </c>
      <c r="H527">
        <v>0</v>
      </c>
      <c r="I527" s="13">
        <v>84559.64</v>
      </c>
      <c r="J527">
        <v>164.43</v>
      </c>
      <c r="K527">
        <v>0</v>
      </c>
      <c r="L527" s="13">
        <v>95762.61</v>
      </c>
      <c r="M527" s="13">
        <v>188356.16</v>
      </c>
      <c r="N527" s="13">
        <v>442165.51</v>
      </c>
    </row>
    <row r="528" spans="1:14" x14ac:dyDescent="0.2">
      <c r="A528" s="18">
        <v>110031</v>
      </c>
      <c r="B528" s="14">
        <v>15508312</v>
      </c>
      <c r="C528">
        <v>2.42</v>
      </c>
      <c r="D528">
        <v>0</v>
      </c>
      <c r="E528" s="13">
        <v>519062.27</v>
      </c>
      <c r="F528">
        <v>0</v>
      </c>
      <c r="G528" s="13">
        <v>13792.27</v>
      </c>
      <c r="H528">
        <v>0</v>
      </c>
      <c r="I528" s="13">
        <v>166905.72</v>
      </c>
      <c r="J528">
        <v>0</v>
      </c>
      <c r="K528" s="13">
        <v>60855.7</v>
      </c>
      <c r="L528" s="13">
        <v>179175.52</v>
      </c>
      <c r="M528" s="13">
        <v>420729.21</v>
      </c>
      <c r="N528" s="13">
        <v>939791.48</v>
      </c>
    </row>
    <row r="529" spans="1:14" x14ac:dyDescent="0.2">
      <c r="A529" s="18">
        <v>111086</v>
      </c>
      <c r="B529" s="14">
        <v>30787687</v>
      </c>
      <c r="C529">
        <v>3.91</v>
      </c>
      <c r="D529">
        <v>0</v>
      </c>
      <c r="E529" s="13">
        <v>1014727.37</v>
      </c>
      <c r="F529">
        <v>224.85</v>
      </c>
      <c r="G529" s="13">
        <v>67466.429999999993</v>
      </c>
      <c r="H529">
        <v>0</v>
      </c>
      <c r="I529" s="13">
        <v>130616.11</v>
      </c>
      <c r="J529" s="13">
        <v>4402.22</v>
      </c>
      <c r="K529">
        <v>0</v>
      </c>
      <c r="L529" s="13">
        <v>330709.07</v>
      </c>
      <c r="M529" s="13">
        <v>533418.68000000005</v>
      </c>
      <c r="N529" s="13">
        <v>1548146.05</v>
      </c>
    </row>
    <row r="530" spans="1:14" x14ac:dyDescent="0.2">
      <c r="A530" s="18">
        <v>111087</v>
      </c>
      <c r="B530" s="14">
        <v>51653562</v>
      </c>
      <c r="C530">
        <v>4</v>
      </c>
      <c r="D530">
        <v>0</v>
      </c>
      <c r="E530" s="13">
        <v>1700848.49</v>
      </c>
      <c r="F530" s="13">
        <v>4001.87</v>
      </c>
      <c r="G530" s="13">
        <v>98009.14</v>
      </c>
      <c r="H530">
        <v>0</v>
      </c>
      <c r="I530" s="13">
        <v>188728.2</v>
      </c>
      <c r="J530" s="13">
        <v>22212.31</v>
      </c>
      <c r="K530" s="13">
        <v>67456.13</v>
      </c>
      <c r="L530" s="13">
        <v>491552.59</v>
      </c>
      <c r="M530" s="13">
        <v>871960.24</v>
      </c>
      <c r="N530" s="13">
        <v>2572808.73</v>
      </c>
    </row>
    <row r="531" spans="1:14" x14ac:dyDescent="0.2">
      <c r="A531" s="18">
        <v>112099</v>
      </c>
      <c r="B531" s="14">
        <v>10933737</v>
      </c>
      <c r="C531">
        <v>2.73</v>
      </c>
      <c r="D531">
        <v>0</v>
      </c>
      <c r="E531" s="13">
        <v>364788.94</v>
      </c>
      <c r="F531">
        <v>0</v>
      </c>
      <c r="G531" s="13">
        <v>6403.64</v>
      </c>
      <c r="H531">
        <v>0</v>
      </c>
      <c r="I531" s="13">
        <v>20522.25</v>
      </c>
      <c r="J531">
        <v>255.72</v>
      </c>
      <c r="K531">
        <v>0</v>
      </c>
      <c r="L531" s="13">
        <v>87444.33</v>
      </c>
      <c r="M531" s="13">
        <v>114625.94</v>
      </c>
      <c r="N531" s="13">
        <v>479414.88</v>
      </c>
    </row>
    <row r="532" spans="1:14" x14ac:dyDescent="0.2">
      <c r="A532" s="18">
        <v>112101</v>
      </c>
      <c r="B532" s="14">
        <v>24047871</v>
      </c>
      <c r="C532">
        <v>2.65</v>
      </c>
      <c r="D532">
        <v>0</v>
      </c>
      <c r="E532" s="13">
        <v>802983.66</v>
      </c>
      <c r="F532">
        <v>0</v>
      </c>
      <c r="G532" s="13">
        <v>15554.98</v>
      </c>
      <c r="H532">
        <v>0</v>
      </c>
      <c r="I532" s="13">
        <v>49583.17</v>
      </c>
      <c r="J532">
        <v>0</v>
      </c>
      <c r="K532">
        <v>0</v>
      </c>
      <c r="L532" s="13">
        <v>258674.81</v>
      </c>
      <c r="M532" s="13">
        <v>323812.96000000002</v>
      </c>
      <c r="N532" s="13">
        <v>1126796.6200000001</v>
      </c>
    </row>
    <row r="533" spans="1:14" x14ac:dyDescent="0.2">
      <c r="A533" s="18">
        <v>112102</v>
      </c>
      <c r="B533" s="14">
        <v>129756824</v>
      </c>
      <c r="C533">
        <v>2.65</v>
      </c>
      <c r="D533">
        <v>0</v>
      </c>
      <c r="E533" s="13">
        <v>4332716.5999999996</v>
      </c>
      <c r="F533">
        <v>0</v>
      </c>
      <c r="G533" s="13">
        <v>77867.429999999993</v>
      </c>
      <c r="H533">
        <v>0</v>
      </c>
      <c r="I533" s="13">
        <v>246014.13</v>
      </c>
      <c r="J533">
        <v>0</v>
      </c>
      <c r="K533">
        <v>0</v>
      </c>
      <c r="L533" s="13">
        <v>1171842.6399999999</v>
      </c>
      <c r="M533" s="13">
        <v>1495724.2</v>
      </c>
      <c r="N533" s="13">
        <v>5828440.7999999998</v>
      </c>
    </row>
    <row r="534" spans="1:14" x14ac:dyDescent="0.2">
      <c r="A534" s="18">
        <v>112103</v>
      </c>
      <c r="B534" s="14">
        <v>32763032</v>
      </c>
      <c r="C534">
        <v>2.62</v>
      </c>
      <c r="D534">
        <v>0</v>
      </c>
      <c r="E534" s="13">
        <v>1094329.17</v>
      </c>
      <c r="F534" s="13">
        <v>24512.62</v>
      </c>
      <c r="G534" s="13">
        <v>24123.45</v>
      </c>
      <c r="H534">
        <v>0</v>
      </c>
      <c r="I534" s="13">
        <v>75953.34</v>
      </c>
      <c r="J534" s="13">
        <v>16318.99</v>
      </c>
      <c r="K534">
        <v>0</v>
      </c>
      <c r="L534" s="13">
        <v>375886.01</v>
      </c>
      <c r="M534" s="13">
        <v>516794.4</v>
      </c>
      <c r="N534" s="13">
        <v>1611123.57</v>
      </c>
    </row>
    <row r="535" spans="1:14" x14ac:dyDescent="0.2">
      <c r="A535" s="18">
        <v>113001</v>
      </c>
      <c r="B535" s="14">
        <v>19909730</v>
      </c>
      <c r="C535">
        <v>3.05</v>
      </c>
      <c r="D535">
        <v>0</v>
      </c>
      <c r="E535" s="13">
        <v>662075.17000000004</v>
      </c>
      <c r="F535">
        <v>0</v>
      </c>
      <c r="G535" s="13">
        <v>10811.02</v>
      </c>
      <c r="H535">
        <v>0</v>
      </c>
      <c r="I535" s="13">
        <v>124051.36</v>
      </c>
      <c r="J535">
        <v>0</v>
      </c>
      <c r="K535">
        <v>0</v>
      </c>
      <c r="L535" s="13">
        <v>155918.5</v>
      </c>
      <c r="M535" s="13">
        <v>290780.88</v>
      </c>
      <c r="N535" s="13">
        <v>952856.05</v>
      </c>
    </row>
    <row r="536" spans="1:14" x14ac:dyDescent="0.2">
      <c r="A536" s="18">
        <v>114112</v>
      </c>
      <c r="B536" s="14">
        <v>11361710</v>
      </c>
      <c r="C536">
        <v>2.71</v>
      </c>
      <c r="D536">
        <v>0</v>
      </c>
      <c r="E536" s="13">
        <v>379145.6</v>
      </c>
      <c r="F536">
        <v>0</v>
      </c>
      <c r="G536" s="13">
        <v>18724.37</v>
      </c>
      <c r="H536">
        <v>0</v>
      </c>
      <c r="I536" s="13">
        <v>29783.95</v>
      </c>
      <c r="J536">
        <v>0</v>
      </c>
      <c r="K536">
        <v>0</v>
      </c>
      <c r="L536" s="13">
        <v>175530.29</v>
      </c>
      <c r="M536" s="13">
        <v>224038.6</v>
      </c>
      <c r="N536" s="13">
        <v>603184.19999999995</v>
      </c>
    </row>
    <row r="537" spans="1:14" x14ac:dyDescent="0.2">
      <c r="A537" s="18">
        <v>114113</v>
      </c>
      <c r="B537" s="14">
        <v>25594076</v>
      </c>
      <c r="C537">
        <v>2.69</v>
      </c>
      <c r="D537">
        <v>0</v>
      </c>
      <c r="E537" s="13">
        <v>854261.92</v>
      </c>
      <c r="F537">
        <v>0</v>
      </c>
      <c r="G537" s="13">
        <v>35244.82</v>
      </c>
      <c r="H537">
        <v>0</v>
      </c>
      <c r="I537" s="13">
        <v>52319.55</v>
      </c>
      <c r="J537">
        <v>0</v>
      </c>
      <c r="K537">
        <v>0</v>
      </c>
      <c r="L537" s="13">
        <v>307159.74</v>
      </c>
      <c r="M537" s="13">
        <v>394724.11</v>
      </c>
      <c r="N537" s="13">
        <v>1248986.03</v>
      </c>
    </row>
    <row r="538" spans="1:14" x14ac:dyDescent="0.2">
      <c r="A538" s="18">
        <v>114114</v>
      </c>
      <c r="B538" s="14">
        <v>65408622</v>
      </c>
      <c r="C538">
        <v>2.68</v>
      </c>
      <c r="D538">
        <v>0</v>
      </c>
      <c r="E538" s="13">
        <v>2183389.5099999998</v>
      </c>
      <c r="F538">
        <v>0</v>
      </c>
      <c r="G538" s="13">
        <v>70604.69</v>
      </c>
      <c r="H538">
        <v>0</v>
      </c>
      <c r="I538" s="13">
        <v>109256.56</v>
      </c>
      <c r="J538">
        <v>0</v>
      </c>
      <c r="K538" s="13">
        <v>3198.2</v>
      </c>
      <c r="L538" s="13">
        <v>638767.06000000006</v>
      </c>
      <c r="M538" s="13">
        <v>821826.5</v>
      </c>
      <c r="N538" s="13">
        <v>3005216.01</v>
      </c>
    </row>
    <row r="539" spans="1:14" x14ac:dyDescent="0.2">
      <c r="A539" s="18">
        <v>114115</v>
      </c>
      <c r="B539" s="14">
        <v>24662772</v>
      </c>
      <c r="C539">
        <v>2.69</v>
      </c>
      <c r="D539">
        <v>0</v>
      </c>
      <c r="E539" s="13">
        <v>823177.48</v>
      </c>
      <c r="F539">
        <v>0</v>
      </c>
      <c r="G539" s="13">
        <v>31809.63</v>
      </c>
      <c r="H539" s="13">
        <v>4055.09</v>
      </c>
      <c r="I539" s="13">
        <v>50553.99</v>
      </c>
      <c r="J539" s="13">
        <v>16644.62</v>
      </c>
      <c r="K539">
        <v>0</v>
      </c>
      <c r="L539" s="13">
        <v>297605.65000000002</v>
      </c>
      <c r="M539" s="13">
        <v>400668.98</v>
      </c>
      <c r="N539" s="13">
        <v>1223846.46</v>
      </c>
    </row>
    <row r="540" spans="1:14" x14ac:dyDescent="0.2">
      <c r="A540" s="18">
        <v>114116</v>
      </c>
      <c r="B540" s="14">
        <v>3714975</v>
      </c>
      <c r="C540">
        <v>2.7</v>
      </c>
      <c r="D540">
        <v>0</v>
      </c>
      <c r="E540" s="13">
        <v>123983.2</v>
      </c>
      <c r="F540">
        <v>0</v>
      </c>
      <c r="G540" s="13">
        <v>4656.07</v>
      </c>
      <c r="H540">
        <v>309.95</v>
      </c>
      <c r="I540" s="13">
        <v>6969.1</v>
      </c>
      <c r="J540">
        <v>35.44</v>
      </c>
      <c r="K540" s="13">
        <v>11737.83</v>
      </c>
      <c r="L540" s="13">
        <v>39609.51</v>
      </c>
      <c r="M540" s="13">
        <v>63317.9</v>
      </c>
      <c r="N540" s="13">
        <v>187301.1</v>
      </c>
    </row>
    <row r="541" spans="1:14" x14ac:dyDescent="0.2">
      <c r="A541" s="18">
        <v>115115</v>
      </c>
      <c r="B541" s="14">
        <v>3307808188</v>
      </c>
      <c r="C541">
        <v>3.74</v>
      </c>
      <c r="D541">
        <v>0</v>
      </c>
      <c r="E541" s="13">
        <v>109214498.34999999</v>
      </c>
      <c r="F541" s="13">
        <v>344171.93</v>
      </c>
      <c r="G541" s="13">
        <v>437015.64</v>
      </c>
      <c r="H541" s="13">
        <v>249124.75</v>
      </c>
      <c r="I541" s="13">
        <v>2674046.71</v>
      </c>
      <c r="J541" s="13">
        <v>6571684.7699999996</v>
      </c>
      <c r="K541">
        <v>0</v>
      </c>
      <c r="L541" s="13">
        <v>15957555.33</v>
      </c>
      <c r="M541" s="13">
        <v>26233599.120000001</v>
      </c>
      <c r="N541" s="13">
        <v>135448097.47</v>
      </c>
    </row>
    <row r="543" spans="1:14" x14ac:dyDescent="0.2">
      <c r="A543" s="52" t="s">
        <v>771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D31D-7F4F-44CD-9A07-3FEEAABB2974}">
  <sheetPr>
    <tabColor rgb="FFFF0000"/>
  </sheetPr>
  <dimension ref="A1:P33"/>
  <sheetViews>
    <sheetView view="pageLayout" zoomScaleNormal="100" workbookViewId="0">
      <selection activeCell="A2" sqref="A2:P2"/>
    </sheetView>
  </sheetViews>
  <sheetFormatPr defaultRowHeight="12.75" x14ac:dyDescent="0.2"/>
  <cols>
    <col min="1" max="1" width="5.85546875" style="19" customWidth="1"/>
    <col min="2" max="2" width="5.85546875" customWidth="1"/>
    <col min="3" max="4" width="11" customWidth="1"/>
    <col min="5" max="6" width="12.5703125" customWidth="1"/>
    <col min="7" max="16" width="10.140625" customWidth="1"/>
  </cols>
  <sheetData>
    <row r="1" spans="1:16" ht="13.5" thickBot="1" x14ac:dyDescent="0.25"/>
    <row r="2" spans="1:16" ht="21" thickBot="1" x14ac:dyDescent="0.35">
      <c r="A2" s="596" t="s">
        <v>1225</v>
      </c>
      <c r="B2" s="597"/>
      <c r="C2" s="597"/>
      <c r="D2" s="597"/>
      <c r="E2" s="597"/>
      <c r="F2" s="597"/>
      <c r="G2" s="597"/>
      <c r="H2" s="597"/>
      <c r="I2" s="597"/>
      <c r="J2" s="597"/>
      <c r="K2" s="597"/>
      <c r="L2" s="597"/>
      <c r="M2" s="597"/>
      <c r="N2" s="597"/>
      <c r="O2" s="597"/>
      <c r="P2" s="598"/>
    </row>
    <row r="3" spans="1:16" ht="12.75" customHeight="1" thickBot="1" x14ac:dyDescent="0.35">
      <c r="A3" s="25"/>
      <c r="B3" s="24"/>
      <c r="C3" s="24"/>
      <c r="D3" s="24"/>
      <c r="E3" s="24"/>
      <c r="F3" s="24"/>
      <c r="G3" s="24"/>
      <c r="H3" s="24"/>
      <c r="I3" s="24"/>
      <c r="J3" s="24"/>
      <c r="K3" s="24"/>
      <c r="L3" s="24"/>
      <c r="M3" s="24"/>
      <c r="N3" s="24"/>
      <c r="O3" s="24"/>
      <c r="P3" s="26"/>
    </row>
    <row r="4" spans="1:16" ht="15.75" thickBot="1" x14ac:dyDescent="0.25">
      <c r="A4" s="599" t="s">
        <v>1229</v>
      </c>
      <c r="B4" s="600"/>
      <c r="C4" s="600"/>
      <c r="D4" s="600"/>
      <c r="E4" s="600"/>
      <c r="F4" s="600"/>
      <c r="G4" s="600"/>
      <c r="H4" s="600"/>
      <c r="I4" s="600"/>
      <c r="J4" s="600"/>
      <c r="K4" s="600"/>
      <c r="L4" s="600"/>
      <c r="M4" s="600"/>
      <c r="N4" s="600"/>
      <c r="O4" s="600"/>
      <c r="P4" s="601"/>
    </row>
    <row r="5" spans="1:16" s="6" customFormat="1" ht="13.5" customHeight="1" x14ac:dyDescent="0.3">
      <c r="A5" s="282"/>
      <c r="B5" s="90"/>
      <c r="C5" s="90"/>
      <c r="D5" s="90"/>
      <c r="E5" s="90"/>
      <c r="F5" s="90"/>
      <c r="G5" s="90"/>
      <c r="H5" s="90"/>
      <c r="I5" s="90"/>
      <c r="J5" s="90"/>
      <c r="K5" s="90"/>
      <c r="L5" s="90"/>
      <c r="M5" s="90"/>
      <c r="N5" s="90"/>
      <c r="O5" s="90"/>
      <c r="P5" s="137"/>
    </row>
    <row r="6" spans="1:16" ht="15" x14ac:dyDescent="0.25">
      <c r="A6" s="431">
        <v>1</v>
      </c>
      <c r="B6" s="90" t="s">
        <v>1230</v>
      </c>
      <c r="C6" s="90"/>
      <c r="D6" s="90"/>
      <c r="E6" s="90"/>
      <c r="F6" s="90"/>
      <c r="G6" s="90"/>
      <c r="H6" s="90"/>
      <c r="I6" s="90"/>
      <c r="J6" s="90"/>
      <c r="K6" s="90"/>
      <c r="L6" s="90"/>
      <c r="M6" s="90"/>
      <c r="N6" s="90"/>
      <c r="O6" s="90"/>
      <c r="P6" s="137"/>
    </row>
    <row r="7" spans="1:16" ht="15" x14ac:dyDescent="0.25">
      <c r="A7" s="430"/>
      <c r="B7" s="90" t="s">
        <v>1235</v>
      </c>
      <c r="C7" s="90"/>
      <c r="D7" s="90"/>
      <c r="E7" s="90"/>
      <c r="F7" s="90"/>
      <c r="G7" s="90"/>
      <c r="H7" s="90"/>
      <c r="I7" s="90"/>
      <c r="J7" s="90"/>
      <c r="K7" s="90"/>
      <c r="L7" s="90"/>
      <c r="M7" s="90"/>
      <c r="N7" s="90"/>
      <c r="O7" s="90"/>
      <c r="P7" s="137"/>
    </row>
    <row r="8" spans="1:16" ht="15" x14ac:dyDescent="0.25">
      <c r="A8" s="431">
        <v>2</v>
      </c>
      <c r="B8" s="90" t="s">
        <v>1231</v>
      </c>
      <c r="C8" s="90"/>
      <c r="D8" s="90"/>
      <c r="E8" s="90"/>
      <c r="F8" s="90"/>
      <c r="G8" s="90"/>
      <c r="H8" s="90"/>
      <c r="I8" s="90"/>
      <c r="J8" s="90"/>
      <c r="K8" s="90"/>
      <c r="L8" s="90"/>
      <c r="M8" s="90"/>
      <c r="N8" s="90"/>
      <c r="O8" s="90"/>
      <c r="P8" s="137"/>
    </row>
    <row r="9" spans="1:16" ht="15" x14ac:dyDescent="0.25">
      <c r="A9" s="430"/>
      <c r="B9" s="90" t="s">
        <v>1232</v>
      </c>
      <c r="C9" s="90"/>
      <c r="D9" s="90"/>
      <c r="E9" s="90"/>
      <c r="F9" s="90"/>
      <c r="G9" s="90"/>
      <c r="H9" s="90"/>
      <c r="I9" s="90"/>
      <c r="J9" s="90"/>
      <c r="K9" s="90"/>
      <c r="L9" s="90"/>
      <c r="M9" s="90"/>
      <c r="N9" s="90"/>
      <c r="O9" s="90"/>
      <c r="P9" s="137"/>
    </row>
    <row r="10" spans="1:16" ht="15" x14ac:dyDescent="0.25">
      <c r="A10" s="431">
        <v>3</v>
      </c>
      <c r="B10" s="90" t="s">
        <v>1233</v>
      </c>
      <c r="C10" s="90"/>
      <c r="D10" s="90"/>
      <c r="E10" s="90"/>
      <c r="F10" s="90"/>
      <c r="G10" s="90"/>
      <c r="H10" s="90"/>
      <c r="I10" s="90"/>
      <c r="J10" s="90"/>
      <c r="K10" s="90"/>
      <c r="L10" s="90"/>
      <c r="M10" s="90"/>
      <c r="N10" s="90"/>
      <c r="O10" s="90"/>
      <c r="P10" s="137"/>
    </row>
    <row r="11" spans="1:16" ht="15" x14ac:dyDescent="0.25">
      <c r="A11" s="430"/>
      <c r="B11" s="90"/>
      <c r="C11" s="433" t="s">
        <v>1234</v>
      </c>
      <c r="D11" s="90"/>
      <c r="E11" s="90"/>
      <c r="F11" s="90"/>
      <c r="G11" s="90"/>
      <c r="H11" s="90"/>
      <c r="I11" s="90"/>
      <c r="J11" s="90"/>
      <c r="K11" s="90"/>
      <c r="L11" s="90"/>
      <c r="M11" s="90"/>
      <c r="N11" s="90"/>
      <c r="O11" s="90"/>
      <c r="P11" s="137"/>
    </row>
    <row r="12" spans="1:16" ht="15" x14ac:dyDescent="0.25">
      <c r="A12" s="431">
        <v>4</v>
      </c>
      <c r="B12" s="90" t="s">
        <v>1226</v>
      </c>
      <c r="C12" s="90"/>
      <c r="D12" s="90"/>
      <c r="E12" s="90"/>
      <c r="F12" s="90"/>
      <c r="G12" s="90"/>
      <c r="H12" s="90"/>
      <c r="I12" s="90"/>
      <c r="J12" s="90"/>
      <c r="K12" s="90"/>
      <c r="L12" s="90"/>
      <c r="M12" s="90"/>
      <c r="N12" s="90"/>
      <c r="O12" s="90"/>
      <c r="P12" s="137"/>
    </row>
    <row r="13" spans="1:16" ht="15" x14ac:dyDescent="0.25">
      <c r="A13" s="431">
        <v>5</v>
      </c>
      <c r="B13" s="532" t="s">
        <v>1243</v>
      </c>
      <c r="C13" s="532"/>
      <c r="D13" s="532"/>
      <c r="E13" s="532"/>
      <c r="F13" s="532"/>
      <c r="G13" s="532"/>
      <c r="H13" s="532"/>
      <c r="I13" s="532"/>
      <c r="J13" s="532"/>
      <c r="K13" s="532"/>
      <c r="L13" s="532"/>
      <c r="M13" s="532"/>
      <c r="N13" s="532"/>
      <c r="O13" s="532"/>
      <c r="P13" s="533"/>
    </row>
    <row r="14" spans="1:16" ht="15" x14ac:dyDescent="0.25">
      <c r="A14" s="282"/>
      <c r="B14" s="90" t="s">
        <v>1244</v>
      </c>
      <c r="C14" s="90"/>
      <c r="D14" s="90"/>
      <c r="E14" s="90"/>
      <c r="F14" s="90"/>
      <c r="G14" s="90"/>
      <c r="H14" s="90"/>
      <c r="I14" s="90"/>
      <c r="J14" s="90"/>
      <c r="K14" s="90"/>
      <c r="L14" s="90"/>
      <c r="M14" s="90"/>
      <c r="N14" s="90"/>
      <c r="O14" s="90"/>
      <c r="P14" s="137"/>
    </row>
    <row r="15" spans="1:16" ht="15" x14ac:dyDescent="0.25">
      <c r="A15" s="431">
        <v>6</v>
      </c>
      <c r="B15" s="90" t="s">
        <v>1227</v>
      </c>
      <c r="C15" s="90"/>
      <c r="D15" s="90"/>
      <c r="E15" s="90"/>
      <c r="F15" s="90"/>
      <c r="G15" s="90"/>
      <c r="H15" s="90"/>
      <c r="I15" s="90"/>
      <c r="J15" s="90"/>
      <c r="K15" s="90"/>
      <c r="L15" s="90"/>
      <c r="M15" s="90"/>
      <c r="N15" s="90"/>
      <c r="O15" s="90"/>
      <c r="P15" s="137"/>
    </row>
    <row r="16" spans="1:16" ht="15" x14ac:dyDescent="0.25">
      <c r="A16" s="431"/>
      <c r="B16" s="90"/>
      <c r="C16" s="90" t="s">
        <v>1228</v>
      </c>
      <c r="D16" s="90"/>
      <c r="E16" s="90"/>
      <c r="F16" s="90"/>
      <c r="G16" s="90"/>
      <c r="H16" s="90"/>
      <c r="I16" s="90"/>
      <c r="J16" s="90"/>
      <c r="K16" s="90"/>
      <c r="L16" s="90"/>
      <c r="M16" s="90"/>
      <c r="N16" s="90"/>
      <c r="O16" s="90"/>
      <c r="P16" s="137"/>
    </row>
    <row r="17" spans="1:16" ht="15" x14ac:dyDescent="0.25">
      <c r="A17" s="282"/>
      <c r="B17" s="428"/>
      <c r="C17" s="432" t="s">
        <v>1236</v>
      </c>
      <c r="D17" s="90"/>
      <c r="E17" s="90"/>
      <c r="F17" s="90"/>
      <c r="G17" s="90"/>
      <c r="H17" s="90"/>
      <c r="I17" s="90"/>
      <c r="J17" s="90"/>
      <c r="K17" s="90"/>
      <c r="L17" s="90"/>
      <c r="M17" s="90"/>
      <c r="N17" s="90"/>
      <c r="O17" s="90"/>
      <c r="P17" s="137"/>
    </row>
    <row r="18" spans="1:16" ht="15" x14ac:dyDescent="0.25">
      <c r="A18" s="430"/>
      <c r="B18" s="90"/>
      <c r="C18" s="90"/>
      <c r="D18" s="428"/>
      <c r="E18" s="90"/>
      <c r="F18" s="90"/>
      <c r="G18" s="90"/>
      <c r="H18" s="90"/>
      <c r="I18" s="90"/>
      <c r="J18" s="90"/>
      <c r="K18" s="90"/>
      <c r="L18" s="90"/>
      <c r="M18" s="90"/>
      <c r="N18" s="90"/>
      <c r="O18" s="90"/>
      <c r="P18" s="137"/>
    </row>
    <row r="19" spans="1:16" ht="15" x14ac:dyDescent="0.25">
      <c r="A19" s="282"/>
      <c r="B19" s="90"/>
      <c r="C19" s="90"/>
      <c r="D19" s="90"/>
      <c r="E19" s="90"/>
      <c r="F19" s="90"/>
      <c r="G19" s="90"/>
      <c r="H19" s="90"/>
      <c r="I19" s="90"/>
      <c r="J19" s="90"/>
      <c r="K19" s="90"/>
      <c r="L19" s="90"/>
      <c r="M19" s="90"/>
      <c r="N19" s="90"/>
      <c r="O19" s="90"/>
      <c r="P19" s="137"/>
    </row>
    <row r="20" spans="1:16" ht="15" x14ac:dyDescent="0.25">
      <c r="A20" s="282"/>
      <c r="B20" s="90"/>
      <c r="C20" s="90"/>
      <c r="D20" s="90"/>
      <c r="E20" s="90"/>
      <c r="F20" s="90"/>
      <c r="G20" s="90"/>
      <c r="H20" s="90"/>
      <c r="I20" s="90"/>
      <c r="J20" s="90"/>
      <c r="K20" s="90"/>
      <c r="L20" s="90"/>
      <c r="M20" s="90"/>
      <c r="N20" s="90"/>
      <c r="O20" s="90"/>
      <c r="P20" s="137"/>
    </row>
    <row r="21" spans="1:16" ht="15" x14ac:dyDescent="0.25">
      <c r="A21" s="282"/>
      <c r="B21" s="90"/>
      <c r="C21" s="90"/>
      <c r="D21" s="90"/>
      <c r="E21" s="90"/>
      <c r="F21" s="90"/>
      <c r="G21" s="90"/>
      <c r="H21" s="90"/>
      <c r="I21" s="90"/>
      <c r="J21" s="90"/>
      <c r="K21" s="90"/>
      <c r="L21" s="90"/>
      <c r="M21" s="90"/>
      <c r="N21" s="90"/>
      <c r="O21" s="90"/>
      <c r="P21" s="137"/>
    </row>
    <row r="22" spans="1:16" ht="15" x14ac:dyDescent="0.25">
      <c r="A22" s="430"/>
      <c r="B22" s="90"/>
      <c r="C22" s="90"/>
      <c r="D22" s="90"/>
      <c r="E22" s="90"/>
      <c r="F22" s="90"/>
      <c r="G22" s="90"/>
      <c r="H22" s="90"/>
      <c r="I22" s="90"/>
      <c r="J22" s="90"/>
      <c r="K22" s="90"/>
      <c r="L22" s="90"/>
      <c r="M22" s="90"/>
      <c r="N22" s="90"/>
      <c r="O22" s="90"/>
      <c r="P22" s="137"/>
    </row>
    <row r="23" spans="1:16" ht="15" x14ac:dyDescent="0.25">
      <c r="A23" s="282"/>
      <c r="B23" s="90"/>
      <c r="C23" s="90"/>
      <c r="D23" s="90"/>
      <c r="E23" s="90"/>
      <c r="F23" s="90"/>
      <c r="G23" s="90"/>
      <c r="H23" s="90"/>
      <c r="I23" s="90"/>
      <c r="J23" s="90"/>
      <c r="K23" s="90"/>
      <c r="L23" s="90"/>
      <c r="M23" s="90"/>
      <c r="N23" s="90"/>
      <c r="O23" s="90"/>
      <c r="P23" s="137"/>
    </row>
    <row r="24" spans="1:16" ht="15" x14ac:dyDescent="0.25">
      <c r="A24" s="282"/>
      <c r="B24" s="90"/>
      <c r="C24" s="90"/>
      <c r="D24" s="90"/>
      <c r="E24" s="90"/>
      <c r="F24" s="90"/>
      <c r="G24" s="90"/>
      <c r="H24" s="90"/>
      <c r="I24" s="90"/>
      <c r="J24" s="90"/>
      <c r="K24" s="90"/>
      <c r="L24" s="90"/>
      <c r="M24" s="90"/>
      <c r="N24" s="90"/>
      <c r="O24" s="90"/>
      <c r="P24" s="137"/>
    </row>
    <row r="25" spans="1:16" ht="15" x14ac:dyDescent="0.25">
      <c r="A25" s="282"/>
      <c r="B25" s="90"/>
      <c r="C25" s="90"/>
      <c r="D25" s="90"/>
      <c r="E25" s="90"/>
      <c r="F25" s="90"/>
      <c r="G25" s="90"/>
      <c r="H25" s="90"/>
      <c r="I25" s="90"/>
      <c r="J25" s="90"/>
      <c r="K25" s="90"/>
      <c r="L25" s="90"/>
      <c r="M25" s="90"/>
      <c r="N25" s="90"/>
      <c r="O25" s="90"/>
      <c r="P25" s="137"/>
    </row>
    <row r="26" spans="1:16" ht="15.75" thickBot="1" x14ac:dyDescent="0.3">
      <c r="A26" s="429"/>
      <c r="B26" s="244"/>
      <c r="C26" s="244"/>
      <c r="D26" s="244"/>
      <c r="E26" s="244"/>
      <c r="F26" s="244"/>
      <c r="G26" s="244"/>
      <c r="H26" s="244"/>
      <c r="I26" s="244"/>
      <c r="J26" s="244"/>
      <c r="K26" s="244"/>
      <c r="L26" s="244"/>
      <c r="M26" s="244"/>
      <c r="N26" s="244"/>
      <c r="O26" s="244"/>
      <c r="P26" s="313"/>
    </row>
    <row r="27" spans="1:16" ht="14.25" x14ac:dyDescent="0.2">
      <c r="A27" s="425"/>
      <c r="B27" s="23"/>
      <c r="C27" s="23"/>
    </row>
    <row r="28" spans="1:16" ht="15" x14ac:dyDescent="0.25">
      <c r="A28" s="426" t="s">
        <v>714</v>
      </c>
      <c r="B28" s="23"/>
      <c r="C28" s="23"/>
    </row>
    <row r="29" spans="1:16" ht="14.25" x14ac:dyDescent="0.2">
      <c r="A29" s="427" t="s">
        <v>713</v>
      </c>
      <c r="B29" s="23"/>
      <c r="C29" s="23"/>
    </row>
    <row r="30" spans="1:16" ht="14.25" x14ac:dyDescent="0.2">
      <c r="A30" s="425"/>
      <c r="B30" s="23"/>
      <c r="C30" s="23"/>
    </row>
    <row r="31" spans="1:16" ht="14.25" x14ac:dyDescent="0.2">
      <c r="A31" s="425"/>
      <c r="B31" s="23"/>
      <c r="C31" s="23"/>
    </row>
    <row r="32" spans="1:16" ht="14.25" x14ac:dyDescent="0.2">
      <c r="A32" s="425"/>
    </row>
    <row r="33" spans="1:1" ht="14.25" x14ac:dyDescent="0.2">
      <c r="A33" s="425"/>
    </row>
  </sheetData>
  <sheetProtection algorithmName="SHA-512" hashValue="SCnH4vprUYdT7ktUGhkexCG2l8T/yeBb8yfAcrCCOZfNAdG/rDbG1OuSa3Foq9GJwyLZWgDLngZyx9k+8iikyg==" saltValue="OhqNt+judUwwu43ipqT6Eg==" spinCount="100000" sheet="1" objects="1" scenarios="1"/>
  <mergeCells count="2">
    <mergeCell ref="A2:P2"/>
    <mergeCell ref="A4:P4"/>
  </mergeCells>
  <hyperlinks>
    <hyperlink ref="C11" r:id="rId1" xr:uid="{9D79D101-8EAE-4AB9-956C-E168AF682969}"/>
  </hyperlinks>
  <pageMargins left="0.75" right="0.75" top="1.0078125" bottom="0.75" header="0.25" footer="0.5"/>
  <pageSetup scale="75" orientation="landscape" horizontalDpi="1200" verticalDpi="1200" r:id="rId2"/>
  <headerFooter alignWithMargins="0">
    <oddHeader>&amp;L&amp;G&amp;C&amp;"Arial,Bold"&amp;14Division of Financial and Administrative Services
School Finance
Basic Formula Projection Tool</oddHeader>
    <oddFooter>&amp;L&amp;P</oddFooter>
  </headerFooter>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20"/>
  <sheetViews>
    <sheetView workbookViewId="0">
      <selection sqref="A1:A1048576"/>
    </sheetView>
  </sheetViews>
  <sheetFormatPr defaultRowHeight="12.75" x14ac:dyDescent="0.2"/>
  <cols>
    <col min="1" max="1" width="11.140625" style="77" bestFit="1" customWidth="1"/>
    <col min="2" max="2" width="12.7109375" style="77" bestFit="1" customWidth="1"/>
    <col min="3" max="3" width="9.140625" style="77"/>
    <col min="4" max="4" width="11.140625" style="77" bestFit="1" customWidth="1"/>
    <col min="5" max="5" width="13.85546875" style="77" bestFit="1" customWidth="1"/>
    <col min="6" max="6" width="18.28515625" style="77" bestFit="1" customWidth="1"/>
    <col min="7" max="8" width="10.140625" style="77" bestFit="1" customWidth="1"/>
    <col min="9" max="10" width="11.7109375" style="77" bestFit="1" customWidth="1"/>
    <col min="11" max="11" width="10.140625" style="77" bestFit="1" customWidth="1"/>
    <col min="12" max="13" width="12.7109375" style="77" bestFit="1" customWidth="1"/>
    <col min="14" max="14" width="13.85546875" style="77" bestFit="1" customWidth="1"/>
    <col min="15" max="16384" width="9.140625" style="77"/>
  </cols>
  <sheetData>
    <row r="1" spans="1:14" x14ac:dyDescent="0.2">
      <c r="A1" s="77" t="s">
        <v>772</v>
      </c>
      <c r="B1" s="77" t="s">
        <v>773</v>
      </c>
      <c r="C1" s="77" t="s">
        <v>766</v>
      </c>
      <c r="D1" s="77" t="s">
        <v>985</v>
      </c>
      <c r="E1" s="77" t="s">
        <v>986</v>
      </c>
      <c r="F1" s="77" t="s">
        <v>987</v>
      </c>
      <c r="G1" s="77" t="s">
        <v>778</v>
      </c>
      <c r="H1" s="77" t="s">
        <v>988</v>
      </c>
      <c r="I1" s="77" t="s">
        <v>989</v>
      </c>
      <c r="J1" s="77" t="s">
        <v>779</v>
      </c>
      <c r="K1" s="77" t="s">
        <v>780</v>
      </c>
      <c r="L1" s="77" t="s">
        <v>980</v>
      </c>
      <c r="M1" s="77" t="s">
        <v>990</v>
      </c>
      <c r="N1" s="77" t="s">
        <v>991</v>
      </c>
    </row>
    <row r="2" spans="1:14" x14ac:dyDescent="0.2">
      <c r="A2" s="77">
        <v>1090</v>
      </c>
      <c r="B2" s="78">
        <v>11127150</v>
      </c>
      <c r="C2" s="77">
        <v>2.62</v>
      </c>
      <c r="D2" s="77">
        <v>0</v>
      </c>
      <c r="E2" s="79">
        <v>371661.72</v>
      </c>
      <c r="F2" s="77">
        <v>0</v>
      </c>
      <c r="G2" s="79">
        <v>13763.71</v>
      </c>
      <c r="H2" s="79">
        <v>1725.21</v>
      </c>
      <c r="I2" s="79">
        <v>79505.39</v>
      </c>
      <c r="J2" s="77">
        <v>80.19</v>
      </c>
      <c r="K2" s="77">
        <v>0</v>
      </c>
      <c r="L2" s="79">
        <v>120856.36</v>
      </c>
      <c r="M2" s="79">
        <v>215930.86</v>
      </c>
      <c r="N2" s="79">
        <v>587592.57999999996</v>
      </c>
    </row>
    <row r="3" spans="1:14" x14ac:dyDescent="0.2">
      <c r="A3" s="77">
        <v>1091</v>
      </c>
      <c r="B3" s="78">
        <v>166902396</v>
      </c>
      <c r="C3" s="77">
        <v>2.76</v>
      </c>
      <c r="D3" s="77">
        <v>0</v>
      </c>
      <c r="E3" s="79">
        <v>5566749.0199999996</v>
      </c>
      <c r="F3" s="77">
        <v>0</v>
      </c>
      <c r="G3" s="79">
        <v>105786.23</v>
      </c>
      <c r="H3" s="77">
        <v>0</v>
      </c>
      <c r="I3" s="79">
        <v>620470.35</v>
      </c>
      <c r="J3" s="77">
        <v>0</v>
      </c>
      <c r="K3" s="77">
        <v>0</v>
      </c>
      <c r="L3" s="79">
        <v>1027717.58</v>
      </c>
      <c r="M3" s="79">
        <v>1753974.16</v>
      </c>
      <c r="N3" s="79">
        <v>7320723.1799999997</v>
      </c>
    </row>
    <row r="4" spans="1:14" x14ac:dyDescent="0.2">
      <c r="A4" s="77">
        <v>1092</v>
      </c>
      <c r="B4" s="78">
        <v>9672117</v>
      </c>
      <c r="C4" s="77">
        <v>2.63</v>
      </c>
      <c r="D4" s="77">
        <v>0</v>
      </c>
      <c r="E4" s="79">
        <v>323028.49</v>
      </c>
      <c r="F4" s="77">
        <v>0</v>
      </c>
      <c r="G4" s="79">
        <v>11465.04</v>
      </c>
      <c r="H4" s="77">
        <v>0</v>
      </c>
      <c r="I4" s="79">
        <v>66858.48</v>
      </c>
      <c r="J4" s="77">
        <v>214.54</v>
      </c>
      <c r="K4" s="77">
        <v>0</v>
      </c>
      <c r="L4" s="79">
        <v>104138.08</v>
      </c>
      <c r="M4" s="79">
        <v>182676.14</v>
      </c>
      <c r="N4" s="79">
        <v>505704.63</v>
      </c>
    </row>
    <row r="5" spans="1:14" x14ac:dyDescent="0.2">
      <c r="A5" s="77">
        <v>2089</v>
      </c>
      <c r="B5" s="78">
        <v>15246640</v>
      </c>
      <c r="C5" s="77">
        <v>2.58</v>
      </c>
      <c r="D5" s="77">
        <v>0</v>
      </c>
      <c r="E5" s="79">
        <v>509467.39</v>
      </c>
      <c r="F5" s="77">
        <v>0</v>
      </c>
      <c r="G5" s="79">
        <v>28903.98</v>
      </c>
      <c r="H5" s="77">
        <v>0</v>
      </c>
      <c r="I5" s="79">
        <v>70931.929999999993</v>
      </c>
      <c r="J5" s="79">
        <v>1487.3</v>
      </c>
      <c r="K5" s="77">
        <v>0</v>
      </c>
      <c r="L5" s="79">
        <v>160819.26</v>
      </c>
      <c r="M5" s="79">
        <v>262142.46</v>
      </c>
      <c r="N5" s="79">
        <v>771609.85</v>
      </c>
    </row>
    <row r="6" spans="1:14" x14ac:dyDescent="0.2">
      <c r="A6" s="77">
        <v>2090</v>
      </c>
      <c r="B6" s="78">
        <v>12290577</v>
      </c>
      <c r="C6" s="77">
        <v>2.68</v>
      </c>
      <c r="D6" s="77">
        <v>0</v>
      </c>
      <c r="E6" s="79">
        <v>410268.8</v>
      </c>
      <c r="F6" s="77">
        <v>0</v>
      </c>
      <c r="G6" s="79">
        <v>13778</v>
      </c>
      <c r="H6" s="77">
        <v>0</v>
      </c>
      <c r="I6" s="79">
        <v>33541.449999999997</v>
      </c>
      <c r="J6" s="77">
        <v>0</v>
      </c>
      <c r="K6" s="77">
        <v>0</v>
      </c>
      <c r="L6" s="79">
        <v>72180.570000000007</v>
      </c>
      <c r="M6" s="79">
        <v>119500.02</v>
      </c>
      <c r="N6" s="79">
        <v>529768.81999999995</v>
      </c>
    </row>
    <row r="7" spans="1:14" x14ac:dyDescent="0.2">
      <c r="A7" s="77">
        <v>2097</v>
      </c>
      <c r="B7" s="78">
        <v>122627323</v>
      </c>
      <c r="C7" s="77">
        <v>2.64</v>
      </c>
      <c r="D7" s="77">
        <v>0</v>
      </c>
      <c r="E7" s="79">
        <v>4095075.69</v>
      </c>
      <c r="F7" s="77">
        <v>0</v>
      </c>
      <c r="G7" s="79">
        <v>176754.62</v>
      </c>
      <c r="H7" s="77">
        <v>0</v>
      </c>
      <c r="I7" s="79">
        <v>430540.27</v>
      </c>
      <c r="J7" s="77">
        <v>0</v>
      </c>
      <c r="K7" s="77">
        <v>0</v>
      </c>
      <c r="L7" s="79">
        <v>942366.52</v>
      </c>
      <c r="M7" s="79">
        <v>1549661.41</v>
      </c>
      <c r="N7" s="79">
        <v>5644737.0999999996</v>
      </c>
    </row>
    <row r="8" spans="1:14" x14ac:dyDescent="0.2">
      <c r="A8" s="77">
        <v>3031</v>
      </c>
      <c r="B8" s="78">
        <v>26181935</v>
      </c>
      <c r="C8" s="77">
        <v>2.68</v>
      </c>
      <c r="D8" s="77">
        <v>0</v>
      </c>
      <c r="E8" s="79">
        <v>873972.89</v>
      </c>
      <c r="F8" s="77">
        <v>0</v>
      </c>
      <c r="G8" s="79">
        <v>135959.09</v>
      </c>
      <c r="H8" s="77">
        <v>6.98</v>
      </c>
      <c r="I8" s="79">
        <v>184502.73</v>
      </c>
      <c r="J8" s="77">
        <v>0</v>
      </c>
      <c r="K8" s="77">
        <v>0</v>
      </c>
      <c r="L8" s="79">
        <v>225514.61</v>
      </c>
      <c r="M8" s="79">
        <v>545983.41</v>
      </c>
      <c r="N8" s="79">
        <v>1419956.3</v>
      </c>
    </row>
    <row r="9" spans="1:14" x14ac:dyDescent="0.2">
      <c r="A9" s="77">
        <v>3032</v>
      </c>
      <c r="B9" s="78">
        <v>29971722</v>
      </c>
      <c r="C9" s="77">
        <v>2.67</v>
      </c>
      <c r="D9" s="77">
        <v>0</v>
      </c>
      <c r="E9" s="79">
        <v>1000581.66</v>
      </c>
      <c r="F9" s="77">
        <v>0</v>
      </c>
      <c r="G9" s="79">
        <v>91129.88</v>
      </c>
      <c r="H9" s="77">
        <v>0</v>
      </c>
      <c r="I9" s="79">
        <v>124523.45</v>
      </c>
      <c r="J9" s="77">
        <v>0</v>
      </c>
      <c r="K9" s="77">
        <v>0</v>
      </c>
      <c r="L9" s="79">
        <v>146775.07999999999</v>
      </c>
      <c r="M9" s="79">
        <v>362428.4</v>
      </c>
      <c r="N9" s="79">
        <v>1363010.06</v>
      </c>
    </row>
    <row r="10" spans="1:14" x14ac:dyDescent="0.2">
      <c r="A10" s="77">
        <v>3033</v>
      </c>
      <c r="B10" s="78">
        <v>13017738</v>
      </c>
      <c r="C10" s="77">
        <v>2.65</v>
      </c>
      <c r="D10" s="77">
        <v>0</v>
      </c>
      <c r="E10" s="79">
        <v>434675.94</v>
      </c>
      <c r="F10" s="77">
        <v>0</v>
      </c>
      <c r="G10" s="79">
        <v>40493.11</v>
      </c>
      <c r="H10" s="77">
        <v>0</v>
      </c>
      <c r="I10" s="79">
        <v>56342.06</v>
      </c>
      <c r="J10" s="77">
        <v>0</v>
      </c>
      <c r="K10" s="77">
        <v>0</v>
      </c>
      <c r="L10" s="79">
        <v>66162.13</v>
      </c>
      <c r="M10" s="79">
        <v>162997.29999999999</v>
      </c>
      <c r="N10" s="79">
        <v>597673.24</v>
      </c>
    </row>
    <row r="11" spans="1:14" x14ac:dyDescent="0.2">
      <c r="A11" s="77">
        <v>4106</v>
      </c>
      <c r="B11" s="78">
        <v>23479395</v>
      </c>
      <c r="C11" s="77">
        <v>1.92</v>
      </c>
      <c r="D11" s="77">
        <v>0</v>
      </c>
      <c r="E11" s="79">
        <v>789880.66</v>
      </c>
      <c r="F11" s="77">
        <v>0</v>
      </c>
      <c r="G11" s="79">
        <v>19849.990000000002</v>
      </c>
      <c r="H11" s="77">
        <v>0</v>
      </c>
      <c r="I11" s="79">
        <v>101099.61</v>
      </c>
      <c r="J11" s="79">
        <v>8712.64</v>
      </c>
      <c r="K11" s="77">
        <v>0</v>
      </c>
      <c r="L11" s="79">
        <v>148563.06</v>
      </c>
      <c r="M11" s="79">
        <v>278225.3</v>
      </c>
      <c r="N11" s="79">
        <v>1068105.96</v>
      </c>
    </row>
    <row r="12" spans="1:14" x14ac:dyDescent="0.2">
      <c r="A12" s="77">
        <v>4109</v>
      </c>
      <c r="B12" s="78">
        <v>36420155</v>
      </c>
      <c r="C12" s="77">
        <v>2.35</v>
      </c>
      <c r="D12" s="77">
        <v>0</v>
      </c>
      <c r="E12" s="79">
        <v>1219854.8500000001</v>
      </c>
      <c r="F12" s="77">
        <v>0</v>
      </c>
      <c r="G12" s="79">
        <v>34021.870000000003</v>
      </c>
      <c r="H12" s="77">
        <v>0</v>
      </c>
      <c r="I12" s="79">
        <v>191769.88</v>
      </c>
      <c r="J12" s="77">
        <v>0</v>
      </c>
      <c r="K12" s="77">
        <v>0</v>
      </c>
      <c r="L12" s="79">
        <v>255456.5</v>
      </c>
      <c r="M12" s="79">
        <v>481248.24</v>
      </c>
      <c r="N12" s="79">
        <v>1701103.09</v>
      </c>
    </row>
    <row r="13" spans="1:14" x14ac:dyDescent="0.2">
      <c r="A13" s="77">
        <v>4110</v>
      </c>
      <c r="B13" s="78">
        <v>148163005</v>
      </c>
      <c r="C13" s="77">
        <v>2.75</v>
      </c>
      <c r="D13" s="77">
        <v>0</v>
      </c>
      <c r="E13" s="79">
        <v>4942236.32</v>
      </c>
      <c r="F13" s="77">
        <v>0</v>
      </c>
      <c r="G13" s="79">
        <v>133903.54</v>
      </c>
      <c r="H13" s="77">
        <v>0</v>
      </c>
      <c r="I13" s="79">
        <v>703588.95</v>
      </c>
      <c r="J13" s="77">
        <v>0</v>
      </c>
      <c r="K13" s="77">
        <v>0</v>
      </c>
      <c r="L13" s="79">
        <v>1045070.02</v>
      </c>
      <c r="M13" s="79">
        <v>1882562.51</v>
      </c>
      <c r="N13" s="79">
        <v>6824798.8300000001</v>
      </c>
    </row>
    <row r="14" spans="1:14" x14ac:dyDescent="0.2">
      <c r="A14" s="77">
        <v>5120</v>
      </c>
      <c r="B14" s="78">
        <v>14198132</v>
      </c>
      <c r="C14" s="77">
        <v>3.44</v>
      </c>
      <c r="D14" s="77">
        <v>0</v>
      </c>
      <c r="E14" s="79">
        <v>470243.27</v>
      </c>
      <c r="F14" s="77">
        <v>0</v>
      </c>
      <c r="G14" s="79">
        <v>9742.9</v>
      </c>
      <c r="H14" s="77">
        <v>0</v>
      </c>
      <c r="I14" s="79">
        <v>39305.46</v>
      </c>
      <c r="J14" s="77">
        <v>0</v>
      </c>
      <c r="K14" s="77">
        <v>0</v>
      </c>
      <c r="L14" s="79">
        <v>186815.14</v>
      </c>
      <c r="M14" s="79">
        <v>235863.5</v>
      </c>
      <c r="N14" s="79">
        <v>706106.77</v>
      </c>
    </row>
    <row r="15" spans="1:14" x14ac:dyDescent="0.2">
      <c r="A15" s="77">
        <v>5121</v>
      </c>
      <c r="B15" s="78">
        <v>24805612</v>
      </c>
      <c r="C15" s="77">
        <v>2.61</v>
      </c>
      <c r="D15" s="77">
        <v>0</v>
      </c>
      <c r="E15" s="79">
        <v>828625.76</v>
      </c>
      <c r="F15" s="77">
        <v>0</v>
      </c>
      <c r="G15" s="79">
        <v>16339.79</v>
      </c>
      <c r="H15" s="77">
        <v>0</v>
      </c>
      <c r="I15" s="79">
        <v>71926.070000000007</v>
      </c>
      <c r="J15" s="77">
        <v>0</v>
      </c>
      <c r="K15" s="79">
        <v>13785.79</v>
      </c>
      <c r="L15" s="79">
        <v>319765.76000000001</v>
      </c>
      <c r="M15" s="79">
        <v>421817.41</v>
      </c>
      <c r="N15" s="79">
        <v>1250443.17</v>
      </c>
    </row>
    <row r="16" spans="1:14" x14ac:dyDescent="0.2">
      <c r="A16" s="77">
        <v>5122</v>
      </c>
      <c r="B16" s="78">
        <v>10889730</v>
      </c>
      <c r="C16" s="77">
        <v>3.04</v>
      </c>
      <c r="D16" s="77">
        <v>0</v>
      </c>
      <c r="E16" s="79">
        <v>362162.8</v>
      </c>
      <c r="F16" s="77">
        <v>0</v>
      </c>
      <c r="G16" s="79">
        <v>5528.07</v>
      </c>
      <c r="H16" s="77">
        <v>0</v>
      </c>
      <c r="I16" s="79">
        <v>27011.64</v>
      </c>
      <c r="J16" s="77">
        <v>0</v>
      </c>
      <c r="K16" s="77">
        <v>0</v>
      </c>
      <c r="L16" s="79">
        <v>138570.16</v>
      </c>
      <c r="M16" s="79">
        <v>171109.86</v>
      </c>
      <c r="N16" s="79">
        <v>533272.66</v>
      </c>
    </row>
    <row r="17" spans="1:14" x14ac:dyDescent="0.2">
      <c r="A17" s="77">
        <v>5123</v>
      </c>
      <c r="B17" s="78">
        <v>114654183</v>
      </c>
      <c r="C17" s="77">
        <v>2.66</v>
      </c>
      <c r="D17" s="77">
        <v>0</v>
      </c>
      <c r="E17" s="79">
        <v>3828030.29</v>
      </c>
      <c r="F17" s="77">
        <v>0</v>
      </c>
      <c r="G17" s="79">
        <v>36647.050000000003</v>
      </c>
      <c r="H17" s="77">
        <v>0</v>
      </c>
      <c r="I17" s="79">
        <v>156410.51999999999</v>
      </c>
      <c r="J17" s="77">
        <v>0</v>
      </c>
      <c r="K17" s="79">
        <v>54973.45</v>
      </c>
      <c r="L17" s="79">
        <v>770607.7</v>
      </c>
      <c r="M17" s="79">
        <v>1018638.72</v>
      </c>
      <c r="N17" s="79">
        <v>4846669.01</v>
      </c>
    </row>
    <row r="18" spans="1:14" x14ac:dyDescent="0.2">
      <c r="A18" s="77">
        <v>5124</v>
      </c>
      <c r="B18" s="78">
        <v>20487422</v>
      </c>
      <c r="C18" s="77">
        <v>2.61</v>
      </c>
      <c r="D18" s="77">
        <v>0</v>
      </c>
      <c r="E18" s="79">
        <v>684377.62</v>
      </c>
      <c r="F18" s="77">
        <v>0</v>
      </c>
      <c r="G18" s="79">
        <v>13036.85</v>
      </c>
      <c r="H18" s="77">
        <v>0</v>
      </c>
      <c r="I18" s="79">
        <v>59585.83</v>
      </c>
      <c r="J18" s="77">
        <v>0</v>
      </c>
      <c r="K18" s="77">
        <v>0</v>
      </c>
      <c r="L18" s="79">
        <v>309679.07</v>
      </c>
      <c r="M18" s="79">
        <v>382301.75</v>
      </c>
      <c r="N18" s="79">
        <v>1066679.3700000001</v>
      </c>
    </row>
    <row r="19" spans="1:14" x14ac:dyDescent="0.2">
      <c r="A19" s="77">
        <v>5127</v>
      </c>
      <c r="B19" s="78">
        <v>40784051</v>
      </c>
      <c r="C19" s="77">
        <v>2.7</v>
      </c>
      <c r="D19" s="77">
        <v>0</v>
      </c>
      <c r="E19" s="79">
        <v>1361122.84</v>
      </c>
      <c r="F19" s="77">
        <v>303.69</v>
      </c>
      <c r="G19" s="79">
        <v>18170.240000000002</v>
      </c>
      <c r="H19" s="77">
        <v>0</v>
      </c>
      <c r="I19" s="79">
        <v>24810.26</v>
      </c>
      <c r="J19" s="79">
        <v>6044.18</v>
      </c>
      <c r="K19" s="79">
        <v>21379.21</v>
      </c>
      <c r="L19" s="79">
        <v>114525.07</v>
      </c>
      <c r="M19" s="79">
        <v>185232.64000000001</v>
      </c>
      <c r="N19" s="79">
        <v>1546355.48</v>
      </c>
    </row>
    <row r="20" spans="1:14" x14ac:dyDescent="0.2">
      <c r="A20" s="77">
        <v>5128</v>
      </c>
      <c r="B20" s="78">
        <v>120578012</v>
      </c>
      <c r="C20" s="77">
        <v>2.66</v>
      </c>
      <c r="D20" s="77">
        <v>0</v>
      </c>
      <c r="E20" s="79">
        <v>4025812.85</v>
      </c>
      <c r="F20" s="77">
        <v>0</v>
      </c>
      <c r="G20" s="79">
        <v>53459.81</v>
      </c>
      <c r="H20" s="77">
        <v>0</v>
      </c>
      <c r="I20" s="79">
        <v>212012.83</v>
      </c>
      <c r="J20" s="77">
        <v>0</v>
      </c>
      <c r="K20" s="77">
        <v>0</v>
      </c>
      <c r="L20" s="79">
        <v>799070.27</v>
      </c>
      <c r="M20" s="79">
        <v>1064542.9099999999</v>
      </c>
      <c r="N20" s="79">
        <v>5090355.76</v>
      </c>
    </row>
    <row r="21" spans="1:14" x14ac:dyDescent="0.2">
      <c r="A21" s="77">
        <v>6101</v>
      </c>
      <c r="B21" s="78">
        <v>24049300</v>
      </c>
      <c r="C21" s="77">
        <v>2.14</v>
      </c>
      <c r="D21" s="77">
        <v>0</v>
      </c>
      <c r="E21" s="79">
        <v>807238.32</v>
      </c>
      <c r="F21" s="77">
        <v>0</v>
      </c>
      <c r="G21" s="79">
        <v>25468.21</v>
      </c>
      <c r="H21" s="77">
        <v>0</v>
      </c>
      <c r="I21" s="79">
        <v>113230.56</v>
      </c>
      <c r="J21" s="77">
        <v>0</v>
      </c>
      <c r="K21" s="77">
        <v>0</v>
      </c>
      <c r="L21" s="79">
        <v>207633.98</v>
      </c>
      <c r="M21" s="79">
        <v>346332.75</v>
      </c>
      <c r="N21" s="79">
        <v>1153571.07</v>
      </c>
    </row>
    <row r="22" spans="1:14" x14ac:dyDescent="0.2">
      <c r="A22" s="77">
        <v>6103</v>
      </c>
      <c r="B22" s="78">
        <v>14893280</v>
      </c>
      <c r="C22" s="77">
        <v>2.11</v>
      </c>
      <c r="D22" s="77">
        <v>0</v>
      </c>
      <c r="E22" s="79">
        <v>500060.79</v>
      </c>
      <c r="F22" s="77">
        <v>0</v>
      </c>
      <c r="G22" s="79">
        <v>13426.63</v>
      </c>
      <c r="H22" s="77">
        <v>0</v>
      </c>
      <c r="I22" s="79">
        <v>59273.49</v>
      </c>
      <c r="J22" s="77">
        <v>0</v>
      </c>
      <c r="K22" s="77">
        <v>0</v>
      </c>
      <c r="L22" s="79">
        <v>107592.22</v>
      </c>
      <c r="M22" s="79">
        <v>180292.34</v>
      </c>
      <c r="N22" s="79">
        <v>680353.13</v>
      </c>
    </row>
    <row r="23" spans="1:14" x14ac:dyDescent="0.2">
      <c r="A23" s="77">
        <v>6104</v>
      </c>
      <c r="B23" s="78">
        <v>86508940</v>
      </c>
      <c r="C23" s="77">
        <v>2.11</v>
      </c>
      <c r="D23" s="77">
        <v>0</v>
      </c>
      <c r="E23" s="79">
        <v>2904647.53</v>
      </c>
      <c r="F23" s="77">
        <v>1.78</v>
      </c>
      <c r="G23" s="79">
        <v>76437.45</v>
      </c>
      <c r="H23" s="79">
        <v>1498.13</v>
      </c>
      <c r="I23" s="79">
        <v>293442.82</v>
      </c>
      <c r="J23" s="77">
        <v>0</v>
      </c>
      <c r="K23" s="77">
        <v>0</v>
      </c>
      <c r="L23" s="79">
        <v>556154.59</v>
      </c>
      <c r="M23" s="79">
        <v>927534.76</v>
      </c>
      <c r="N23" s="79">
        <v>3832182.29</v>
      </c>
    </row>
    <row r="24" spans="1:14" x14ac:dyDescent="0.2">
      <c r="A24" s="77">
        <v>7121</v>
      </c>
      <c r="B24" s="78">
        <v>11342118</v>
      </c>
      <c r="C24" s="77">
        <v>2.4900000000000002</v>
      </c>
      <c r="D24" s="77">
        <v>0</v>
      </c>
      <c r="E24" s="79">
        <v>379347.68</v>
      </c>
      <c r="F24" s="77">
        <v>0</v>
      </c>
      <c r="G24" s="79">
        <v>18390.5</v>
      </c>
      <c r="H24" s="77">
        <v>0</v>
      </c>
      <c r="I24" s="79">
        <v>45504.78</v>
      </c>
      <c r="J24" s="77">
        <v>895.47</v>
      </c>
      <c r="K24" s="77">
        <v>0</v>
      </c>
      <c r="L24" s="79">
        <v>90292.83</v>
      </c>
      <c r="M24" s="79">
        <v>155083.57999999999</v>
      </c>
      <c r="N24" s="79">
        <v>534431.26</v>
      </c>
    </row>
    <row r="25" spans="1:14" x14ac:dyDescent="0.2">
      <c r="A25" s="77">
        <v>7122</v>
      </c>
      <c r="B25" s="78">
        <v>7656439</v>
      </c>
      <c r="C25" s="77">
        <v>2.73</v>
      </c>
      <c r="D25" s="77">
        <v>0</v>
      </c>
      <c r="E25" s="79">
        <v>255446.44</v>
      </c>
      <c r="F25" s="77">
        <v>0</v>
      </c>
      <c r="G25" s="79">
        <v>13025.27</v>
      </c>
      <c r="H25" s="79">
        <v>5338.51</v>
      </c>
      <c r="I25" s="79">
        <v>33831.279999999999</v>
      </c>
      <c r="J25" s="77">
        <v>626.09</v>
      </c>
      <c r="K25" s="77">
        <v>0</v>
      </c>
      <c r="L25" s="79">
        <v>67161.81</v>
      </c>
      <c r="M25" s="79">
        <v>119982.96</v>
      </c>
      <c r="N25" s="79">
        <v>375429.4</v>
      </c>
    </row>
    <row r="26" spans="1:14" x14ac:dyDescent="0.2">
      <c r="A26" s="77">
        <v>7123</v>
      </c>
      <c r="B26" s="78">
        <v>28566923</v>
      </c>
      <c r="C26" s="77">
        <v>2.4</v>
      </c>
      <c r="D26" s="77">
        <v>0</v>
      </c>
      <c r="E26" s="79">
        <v>956329.17</v>
      </c>
      <c r="F26" s="77">
        <v>0</v>
      </c>
      <c r="G26" s="79">
        <v>75490.13</v>
      </c>
      <c r="H26" s="77">
        <v>0</v>
      </c>
      <c r="I26" s="79">
        <v>134983.37</v>
      </c>
      <c r="J26" s="77">
        <v>0</v>
      </c>
      <c r="K26" s="77">
        <v>0</v>
      </c>
      <c r="L26" s="79">
        <v>266648.12</v>
      </c>
      <c r="M26" s="79">
        <v>477121.62</v>
      </c>
      <c r="N26" s="79">
        <v>1433450.79</v>
      </c>
    </row>
    <row r="27" spans="1:14" x14ac:dyDescent="0.2">
      <c r="A27" s="77">
        <v>7124</v>
      </c>
      <c r="B27" s="78">
        <v>18679690</v>
      </c>
      <c r="C27" s="77">
        <v>2.6</v>
      </c>
      <c r="D27" s="77">
        <v>0</v>
      </c>
      <c r="E27" s="79">
        <v>624054.81999999995</v>
      </c>
      <c r="F27" s="77">
        <v>0</v>
      </c>
      <c r="G27" s="79">
        <v>34863.589999999997</v>
      </c>
      <c r="H27" s="79">
        <v>5753.95</v>
      </c>
      <c r="I27" s="79">
        <v>96758.66</v>
      </c>
      <c r="J27" s="79">
        <v>2801.3</v>
      </c>
      <c r="K27" s="77">
        <v>0</v>
      </c>
      <c r="L27" s="79">
        <v>196771.47</v>
      </c>
      <c r="M27" s="79">
        <v>336948.96</v>
      </c>
      <c r="N27" s="79">
        <v>961003.78</v>
      </c>
    </row>
    <row r="28" spans="1:14" x14ac:dyDescent="0.2">
      <c r="A28" s="77">
        <v>7125</v>
      </c>
      <c r="B28" s="78">
        <v>6594001</v>
      </c>
      <c r="C28" s="77">
        <v>2.73</v>
      </c>
      <c r="D28" s="77">
        <v>0</v>
      </c>
      <c r="E28" s="79">
        <v>219999.68</v>
      </c>
      <c r="F28" s="79">
        <v>2852.04</v>
      </c>
      <c r="G28" s="79">
        <v>14278.54</v>
      </c>
      <c r="H28" s="77">
        <v>0</v>
      </c>
      <c r="I28" s="79">
        <v>26491.09</v>
      </c>
      <c r="J28" s="77">
        <v>0</v>
      </c>
      <c r="K28" s="77">
        <v>0</v>
      </c>
      <c r="L28" s="79">
        <v>54137.51</v>
      </c>
      <c r="M28" s="79">
        <v>97759.18</v>
      </c>
      <c r="N28" s="79">
        <v>317758.86</v>
      </c>
    </row>
    <row r="29" spans="1:14" x14ac:dyDescent="0.2">
      <c r="A29" s="77">
        <v>7126</v>
      </c>
      <c r="B29" s="78">
        <v>5724046</v>
      </c>
      <c r="C29" s="77">
        <v>2.63</v>
      </c>
      <c r="D29" s="77">
        <v>0</v>
      </c>
      <c r="E29" s="79">
        <v>191171.17</v>
      </c>
      <c r="F29" s="77">
        <v>0</v>
      </c>
      <c r="G29" s="79">
        <v>7767.42</v>
      </c>
      <c r="H29" s="77">
        <v>13.52</v>
      </c>
      <c r="I29" s="79">
        <v>14969.17</v>
      </c>
      <c r="J29" s="77">
        <v>134.86000000000001</v>
      </c>
      <c r="K29" s="77">
        <v>0</v>
      </c>
      <c r="L29" s="79">
        <v>28564.2</v>
      </c>
      <c r="M29" s="79">
        <v>51449.16</v>
      </c>
      <c r="N29" s="79">
        <v>242620.33</v>
      </c>
    </row>
    <row r="30" spans="1:14" x14ac:dyDescent="0.2">
      <c r="A30" s="77">
        <v>7129</v>
      </c>
      <c r="B30" s="78">
        <v>62473697</v>
      </c>
      <c r="C30" s="77">
        <v>2.31</v>
      </c>
      <c r="D30" s="77">
        <v>0</v>
      </c>
      <c r="E30" s="79">
        <v>2093348.02</v>
      </c>
      <c r="F30" s="77">
        <v>0</v>
      </c>
      <c r="G30" s="79">
        <v>105521.48</v>
      </c>
      <c r="H30" s="77">
        <v>0</v>
      </c>
      <c r="I30" s="79">
        <v>214583.24</v>
      </c>
      <c r="J30" s="77">
        <v>0</v>
      </c>
      <c r="K30" s="77">
        <v>0</v>
      </c>
      <c r="L30" s="79">
        <v>421318.99</v>
      </c>
      <c r="M30" s="79">
        <v>741423.71</v>
      </c>
      <c r="N30" s="79">
        <v>2834771.73</v>
      </c>
    </row>
    <row r="31" spans="1:14" x14ac:dyDescent="0.2">
      <c r="A31" s="77">
        <v>8106</v>
      </c>
      <c r="B31" s="78">
        <v>30161051</v>
      </c>
      <c r="C31" s="77">
        <v>2.5299999999999998</v>
      </c>
      <c r="D31" s="77">
        <v>0</v>
      </c>
      <c r="E31" s="79">
        <v>1008350.59</v>
      </c>
      <c r="F31" s="77">
        <v>0</v>
      </c>
      <c r="G31" s="79">
        <v>61014.81</v>
      </c>
      <c r="H31" s="77">
        <v>0</v>
      </c>
      <c r="I31" s="79">
        <v>77985.740000000005</v>
      </c>
      <c r="J31" s="77">
        <v>0</v>
      </c>
      <c r="K31" s="77">
        <v>0</v>
      </c>
      <c r="L31" s="79">
        <v>236202.15</v>
      </c>
      <c r="M31" s="79">
        <v>375202.7</v>
      </c>
      <c r="N31" s="79">
        <v>1383553.29</v>
      </c>
    </row>
    <row r="32" spans="1:14" x14ac:dyDescent="0.2">
      <c r="A32" s="77">
        <v>8107</v>
      </c>
      <c r="B32" s="78">
        <v>101474899</v>
      </c>
      <c r="C32" s="77">
        <v>2.4900000000000002</v>
      </c>
      <c r="D32" s="77">
        <v>0</v>
      </c>
      <c r="E32" s="79">
        <v>3393922.37</v>
      </c>
      <c r="F32" s="77">
        <v>0</v>
      </c>
      <c r="G32" s="79">
        <v>141220.1</v>
      </c>
      <c r="H32" s="77">
        <v>746.66</v>
      </c>
      <c r="I32" s="79">
        <v>181403.65</v>
      </c>
      <c r="J32" s="79">
        <v>23541.87</v>
      </c>
      <c r="K32" s="79">
        <v>26703.8</v>
      </c>
      <c r="L32" s="79">
        <v>542703.35</v>
      </c>
      <c r="M32" s="79">
        <v>916319.43</v>
      </c>
      <c r="N32" s="79">
        <v>4310241.8</v>
      </c>
    </row>
    <row r="33" spans="1:14" x14ac:dyDescent="0.2">
      <c r="A33" s="77">
        <v>8111</v>
      </c>
      <c r="B33" s="78">
        <v>37324861</v>
      </c>
      <c r="C33" s="77">
        <v>2.39</v>
      </c>
      <c r="D33" s="77">
        <v>0</v>
      </c>
      <c r="E33" s="79">
        <v>1249644.93</v>
      </c>
      <c r="F33" s="77">
        <v>0</v>
      </c>
      <c r="G33" s="79">
        <v>75471.460000000006</v>
      </c>
      <c r="H33" s="77">
        <v>0</v>
      </c>
      <c r="I33" s="79">
        <v>111293.4</v>
      </c>
      <c r="J33" s="77">
        <v>0</v>
      </c>
      <c r="K33" s="77">
        <v>0</v>
      </c>
      <c r="L33" s="79">
        <v>326214.37</v>
      </c>
      <c r="M33" s="79">
        <v>512979.23</v>
      </c>
      <c r="N33" s="79">
        <v>1762624.16</v>
      </c>
    </row>
    <row r="34" spans="1:14" x14ac:dyDescent="0.2">
      <c r="A34" s="77">
        <v>9077</v>
      </c>
      <c r="B34" s="78">
        <v>25515855</v>
      </c>
      <c r="C34" s="77">
        <v>2.54</v>
      </c>
      <c r="D34" s="77">
        <v>0</v>
      </c>
      <c r="E34" s="79">
        <v>852963.9</v>
      </c>
      <c r="F34" s="77">
        <v>0</v>
      </c>
      <c r="G34" s="79">
        <v>11578.16</v>
      </c>
      <c r="H34" s="77">
        <v>118.06</v>
      </c>
      <c r="I34" s="79">
        <v>92191.64</v>
      </c>
      <c r="J34" s="79">
        <v>1181.21</v>
      </c>
      <c r="K34" s="79">
        <v>2827.11</v>
      </c>
      <c r="L34" s="79">
        <v>232317.42</v>
      </c>
      <c r="M34" s="79">
        <v>340213.6</v>
      </c>
      <c r="N34" s="79">
        <v>1193177.5</v>
      </c>
    </row>
    <row r="35" spans="1:14" x14ac:dyDescent="0.2">
      <c r="A35" s="77">
        <v>9078</v>
      </c>
      <c r="B35" s="78">
        <v>6218830</v>
      </c>
      <c r="C35" s="77">
        <v>2.66</v>
      </c>
      <c r="D35" s="77">
        <v>0</v>
      </c>
      <c r="E35" s="79">
        <v>207631.93</v>
      </c>
      <c r="F35" s="77">
        <v>0</v>
      </c>
      <c r="G35" s="79">
        <v>4308.8100000000004</v>
      </c>
      <c r="H35" s="77">
        <v>0</v>
      </c>
      <c r="I35" s="79">
        <v>34309.11</v>
      </c>
      <c r="J35" s="77">
        <v>126.27</v>
      </c>
      <c r="K35" s="77">
        <v>0</v>
      </c>
      <c r="L35" s="79">
        <v>88569.76</v>
      </c>
      <c r="M35" s="79">
        <v>127313.94</v>
      </c>
      <c r="N35" s="79">
        <v>334945.87</v>
      </c>
    </row>
    <row r="36" spans="1:14" x14ac:dyDescent="0.2">
      <c r="A36" s="77">
        <v>9079</v>
      </c>
      <c r="B36" s="78">
        <v>9839930</v>
      </c>
      <c r="C36" s="77">
        <v>2.4700000000000002</v>
      </c>
      <c r="D36" s="77">
        <v>0</v>
      </c>
      <c r="E36" s="79">
        <v>329173.11</v>
      </c>
      <c r="F36" s="77">
        <v>0</v>
      </c>
      <c r="G36" s="79">
        <v>5461.87</v>
      </c>
      <c r="H36" s="77">
        <v>0</v>
      </c>
      <c r="I36" s="79">
        <v>43490.42</v>
      </c>
      <c r="J36" s="77">
        <v>0</v>
      </c>
      <c r="K36" s="77">
        <v>0</v>
      </c>
      <c r="L36" s="79">
        <v>111379.6</v>
      </c>
      <c r="M36" s="79">
        <v>160331.89000000001</v>
      </c>
      <c r="N36" s="79">
        <v>489505</v>
      </c>
    </row>
    <row r="37" spans="1:14" x14ac:dyDescent="0.2">
      <c r="A37" s="77">
        <v>9080</v>
      </c>
      <c r="B37" s="78">
        <v>41171230</v>
      </c>
      <c r="C37" s="77">
        <v>2.5</v>
      </c>
      <c r="D37" s="77">
        <v>0</v>
      </c>
      <c r="E37" s="79">
        <v>1376868.86</v>
      </c>
      <c r="F37" s="77">
        <v>21.9</v>
      </c>
      <c r="G37" s="79">
        <v>18813.13</v>
      </c>
      <c r="H37" s="79">
        <v>1133.95</v>
      </c>
      <c r="I37" s="79">
        <v>149800.35</v>
      </c>
      <c r="J37" s="79">
        <v>9997.19</v>
      </c>
      <c r="K37" s="77">
        <v>0</v>
      </c>
      <c r="L37" s="79">
        <v>368741.8</v>
      </c>
      <c r="M37" s="79">
        <v>548508.31999999995</v>
      </c>
      <c r="N37" s="79">
        <v>1925377.18</v>
      </c>
    </row>
    <row r="38" spans="1:14" x14ac:dyDescent="0.2">
      <c r="A38" s="77">
        <v>10087</v>
      </c>
      <c r="B38" s="78">
        <v>68882410</v>
      </c>
      <c r="C38" s="77">
        <v>1.56</v>
      </c>
      <c r="D38" s="77">
        <v>0</v>
      </c>
      <c r="E38" s="79">
        <v>2325809.06</v>
      </c>
      <c r="F38" s="79">
        <v>1395.25</v>
      </c>
      <c r="G38" s="79">
        <v>42604.959999999999</v>
      </c>
      <c r="H38" s="79">
        <v>1509.01</v>
      </c>
      <c r="I38" s="79">
        <v>73128.539999999994</v>
      </c>
      <c r="J38" s="79">
        <v>7998.68</v>
      </c>
      <c r="K38" s="77">
        <v>0</v>
      </c>
      <c r="L38" s="79">
        <v>535376.52</v>
      </c>
      <c r="M38" s="79">
        <v>662012.96</v>
      </c>
      <c r="N38" s="79">
        <v>2987822.02</v>
      </c>
    </row>
    <row r="39" spans="1:14" x14ac:dyDescent="0.2">
      <c r="A39" s="77">
        <v>10089</v>
      </c>
      <c r="B39" s="78">
        <v>48440190</v>
      </c>
      <c r="C39" s="77">
        <v>1.54</v>
      </c>
      <c r="D39" s="77">
        <v>0</v>
      </c>
      <c r="E39" s="79">
        <v>1635911.44</v>
      </c>
      <c r="F39" s="77">
        <v>0</v>
      </c>
      <c r="G39" s="79">
        <v>38461.339999999997</v>
      </c>
      <c r="H39" s="77">
        <v>0</v>
      </c>
      <c r="I39" s="79">
        <v>66016.28</v>
      </c>
      <c r="J39" s="77">
        <v>0</v>
      </c>
      <c r="K39" s="77">
        <v>0</v>
      </c>
      <c r="L39" s="79">
        <v>470636.73</v>
      </c>
      <c r="M39" s="79">
        <v>575114.34</v>
      </c>
      <c r="N39" s="79">
        <v>2211025.7799999998</v>
      </c>
    </row>
    <row r="40" spans="1:14" x14ac:dyDescent="0.2">
      <c r="A40" s="77">
        <v>10090</v>
      </c>
      <c r="B40" s="78">
        <v>24512446</v>
      </c>
      <c r="C40" s="77">
        <v>1.93</v>
      </c>
      <c r="D40" s="77">
        <v>0</v>
      </c>
      <c r="E40" s="79">
        <v>824549.9</v>
      </c>
      <c r="F40" s="77">
        <v>0</v>
      </c>
      <c r="G40" s="79">
        <v>20016.55</v>
      </c>
      <c r="H40" s="77">
        <v>0</v>
      </c>
      <c r="I40" s="79">
        <v>63063.59</v>
      </c>
      <c r="J40" s="79">
        <v>2701.26</v>
      </c>
      <c r="K40" s="77">
        <v>0</v>
      </c>
      <c r="L40" s="79">
        <v>210206.02</v>
      </c>
      <c r="M40" s="79">
        <v>295987.42</v>
      </c>
      <c r="N40" s="79">
        <v>1120537.32</v>
      </c>
    </row>
    <row r="41" spans="1:14" x14ac:dyDescent="0.2">
      <c r="A41" s="77">
        <v>10091</v>
      </c>
      <c r="B41" s="78">
        <v>68502606</v>
      </c>
      <c r="C41" s="77">
        <v>1.77</v>
      </c>
      <c r="D41" s="77">
        <v>0</v>
      </c>
      <c r="E41" s="79">
        <v>2308050.77</v>
      </c>
      <c r="F41" s="77">
        <v>0</v>
      </c>
      <c r="G41" s="79">
        <v>52181.38</v>
      </c>
      <c r="H41" s="77">
        <v>0</v>
      </c>
      <c r="I41" s="79">
        <v>159092.6</v>
      </c>
      <c r="J41" s="77">
        <v>0</v>
      </c>
      <c r="K41" s="77">
        <v>0</v>
      </c>
      <c r="L41" s="79">
        <v>550778.02</v>
      </c>
      <c r="M41" s="79">
        <v>762052</v>
      </c>
      <c r="N41" s="79">
        <v>3070102.77</v>
      </c>
    </row>
    <row r="42" spans="1:14" x14ac:dyDescent="0.2">
      <c r="A42" s="77">
        <v>10092</v>
      </c>
      <c r="B42" s="78">
        <v>24999004</v>
      </c>
      <c r="C42" s="77">
        <v>1.67</v>
      </c>
      <c r="D42" s="77">
        <v>0</v>
      </c>
      <c r="E42" s="79">
        <v>843146.16</v>
      </c>
      <c r="F42" s="77">
        <v>0</v>
      </c>
      <c r="G42" s="79">
        <v>19350</v>
      </c>
      <c r="H42" s="77">
        <v>248.73</v>
      </c>
      <c r="I42" s="79">
        <v>44401.16</v>
      </c>
      <c r="J42" s="79">
        <v>1766.33</v>
      </c>
      <c r="K42" s="77">
        <v>0</v>
      </c>
      <c r="L42" s="79">
        <v>228505.38</v>
      </c>
      <c r="M42" s="79">
        <v>294271.59999999998</v>
      </c>
      <c r="N42" s="79">
        <v>1137417.76</v>
      </c>
    </row>
    <row r="43" spans="1:14" x14ac:dyDescent="0.2">
      <c r="A43" s="77">
        <v>10093</v>
      </c>
      <c r="B43" s="78">
        <v>1440787537</v>
      </c>
      <c r="C43" s="77">
        <v>1.57</v>
      </c>
      <c r="D43" s="77">
        <v>0</v>
      </c>
      <c r="E43" s="79">
        <v>48643134.020000003</v>
      </c>
      <c r="F43" s="77">
        <v>0</v>
      </c>
      <c r="G43" s="79">
        <v>750789.11</v>
      </c>
      <c r="H43" s="77">
        <v>0</v>
      </c>
      <c r="I43" s="79">
        <v>892927.96</v>
      </c>
      <c r="J43" s="77">
        <v>0</v>
      </c>
      <c r="K43" s="77">
        <v>0</v>
      </c>
      <c r="L43" s="79">
        <v>6235800.4900000002</v>
      </c>
      <c r="M43" s="79">
        <v>7879517.5599999996</v>
      </c>
      <c r="N43" s="79">
        <v>56522651.579999998</v>
      </c>
    </row>
    <row r="44" spans="1:14" x14ac:dyDescent="0.2">
      <c r="A44" s="77">
        <v>11076</v>
      </c>
      <c r="B44" s="78">
        <v>40129159</v>
      </c>
      <c r="C44" s="77">
        <v>2.61</v>
      </c>
      <c r="D44" s="77">
        <v>0</v>
      </c>
      <c r="E44" s="79">
        <v>1340505.33</v>
      </c>
      <c r="F44" s="77">
        <v>0</v>
      </c>
      <c r="G44" s="79">
        <v>35444.620000000003</v>
      </c>
      <c r="H44" s="77">
        <v>0</v>
      </c>
      <c r="I44" s="79">
        <v>78558.61</v>
      </c>
      <c r="J44" s="77">
        <v>0</v>
      </c>
      <c r="K44" s="77">
        <v>0</v>
      </c>
      <c r="L44" s="79">
        <v>285247.78999999998</v>
      </c>
      <c r="M44" s="79">
        <v>399251.02</v>
      </c>
      <c r="N44" s="79">
        <v>1739756.35</v>
      </c>
    </row>
    <row r="45" spans="1:14" x14ac:dyDescent="0.2">
      <c r="A45" s="77">
        <v>11078</v>
      </c>
      <c r="B45" s="78">
        <v>43096626</v>
      </c>
      <c r="C45" s="77">
        <v>1.47</v>
      </c>
      <c r="D45" s="77">
        <v>0</v>
      </c>
      <c r="E45" s="79">
        <v>1456484.52</v>
      </c>
      <c r="F45" s="77">
        <v>0</v>
      </c>
      <c r="G45" s="79">
        <v>14539.8</v>
      </c>
      <c r="H45" s="77">
        <v>0</v>
      </c>
      <c r="I45" s="79">
        <v>83745.48</v>
      </c>
      <c r="J45" s="79">
        <v>28501.15</v>
      </c>
      <c r="K45" s="77">
        <v>0</v>
      </c>
      <c r="L45" s="79">
        <v>271890.61</v>
      </c>
      <c r="M45" s="79">
        <v>398677.04</v>
      </c>
      <c r="N45" s="79">
        <v>1855161.56</v>
      </c>
    </row>
    <row r="46" spans="1:14" x14ac:dyDescent="0.2">
      <c r="A46" s="77">
        <v>11079</v>
      </c>
      <c r="B46" s="78">
        <v>14879359</v>
      </c>
      <c r="C46" s="77">
        <v>1.39</v>
      </c>
      <c r="D46" s="77">
        <v>0</v>
      </c>
      <c r="E46" s="79">
        <v>503267.98</v>
      </c>
      <c r="F46" s="77">
        <v>0</v>
      </c>
      <c r="G46" s="79">
        <v>7176.11</v>
      </c>
      <c r="H46" s="77">
        <v>0</v>
      </c>
      <c r="I46" s="79">
        <v>41332.53</v>
      </c>
      <c r="J46" s="77">
        <v>0</v>
      </c>
      <c r="K46" s="77">
        <v>0</v>
      </c>
      <c r="L46" s="79">
        <v>136554.71</v>
      </c>
      <c r="M46" s="79">
        <v>185063.34</v>
      </c>
      <c r="N46" s="79">
        <v>688331.32</v>
      </c>
    </row>
    <row r="47" spans="1:14" x14ac:dyDescent="0.2">
      <c r="A47" s="77">
        <v>11082</v>
      </c>
      <c r="B47" s="78">
        <v>808878712</v>
      </c>
      <c r="C47" s="77">
        <v>1.55</v>
      </c>
      <c r="D47" s="77">
        <v>0</v>
      </c>
      <c r="E47" s="79">
        <v>27314499.449999999</v>
      </c>
      <c r="F47" s="77">
        <v>0</v>
      </c>
      <c r="G47" s="79">
        <v>237453.49</v>
      </c>
      <c r="H47" s="77">
        <v>0</v>
      </c>
      <c r="I47" s="79">
        <v>1367670.08</v>
      </c>
      <c r="J47" s="77">
        <v>0</v>
      </c>
      <c r="K47" s="77">
        <v>0</v>
      </c>
      <c r="L47" s="79">
        <v>4799053.24</v>
      </c>
      <c r="M47" s="79">
        <v>6404176.7999999998</v>
      </c>
      <c r="N47" s="79">
        <v>33718676.259999998</v>
      </c>
    </row>
    <row r="48" spans="1:14" x14ac:dyDescent="0.2">
      <c r="A48" s="77">
        <v>12108</v>
      </c>
      <c r="B48" s="78">
        <v>24312231</v>
      </c>
      <c r="C48" s="77">
        <v>2.64</v>
      </c>
      <c r="D48" s="77">
        <v>0</v>
      </c>
      <c r="E48" s="79">
        <v>811894.31</v>
      </c>
      <c r="F48" s="77">
        <v>0</v>
      </c>
      <c r="G48" s="79">
        <v>20615.48</v>
      </c>
      <c r="H48" s="79">
        <v>3794.62</v>
      </c>
      <c r="I48" s="79">
        <v>78445.27</v>
      </c>
      <c r="J48" s="79">
        <v>1457.62</v>
      </c>
      <c r="K48" s="79">
        <v>2247.41</v>
      </c>
      <c r="L48" s="79">
        <v>270492.5</v>
      </c>
      <c r="M48" s="79">
        <v>377052.9</v>
      </c>
      <c r="N48" s="79">
        <v>1188947.21</v>
      </c>
    </row>
    <row r="49" spans="1:14" x14ac:dyDescent="0.2">
      <c r="A49" s="77">
        <v>12109</v>
      </c>
      <c r="B49" s="78">
        <v>310425814</v>
      </c>
      <c r="C49" s="77">
        <v>2.74</v>
      </c>
      <c r="D49" s="77">
        <v>0</v>
      </c>
      <c r="E49" s="79">
        <v>10355861.029999999</v>
      </c>
      <c r="F49" s="77">
        <v>0</v>
      </c>
      <c r="G49" s="79">
        <v>133160.51</v>
      </c>
      <c r="H49" s="77">
        <v>0</v>
      </c>
      <c r="I49" s="79">
        <v>530327.97</v>
      </c>
      <c r="J49" s="77">
        <v>0</v>
      </c>
      <c r="K49" s="79">
        <v>46324.72</v>
      </c>
      <c r="L49" s="79">
        <v>1900755.06</v>
      </c>
      <c r="M49" s="79">
        <v>2610568.2599999998</v>
      </c>
      <c r="N49" s="79">
        <v>12966429.289999999</v>
      </c>
    </row>
    <row r="50" spans="1:14" x14ac:dyDescent="0.2">
      <c r="A50" s="77">
        <v>12110</v>
      </c>
      <c r="B50" s="78">
        <v>45683458</v>
      </c>
      <c r="C50" s="77">
        <v>2.64</v>
      </c>
      <c r="D50" s="77">
        <v>0</v>
      </c>
      <c r="E50" s="79">
        <v>1525575.32</v>
      </c>
      <c r="F50" s="77">
        <v>0</v>
      </c>
      <c r="G50" s="79">
        <v>29411.46</v>
      </c>
      <c r="H50" s="77">
        <v>0</v>
      </c>
      <c r="I50" s="79">
        <v>116680.74</v>
      </c>
      <c r="J50" s="77">
        <v>0</v>
      </c>
      <c r="K50" s="79">
        <v>12546.78</v>
      </c>
      <c r="L50" s="79">
        <v>397700.42</v>
      </c>
      <c r="M50" s="79">
        <v>556339.4</v>
      </c>
      <c r="N50" s="79">
        <v>2081914.72</v>
      </c>
    </row>
    <row r="51" spans="1:14" x14ac:dyDescent="0.2">
      <c r="A51" s="77">
        <v>13054</v>
      </c>
      <c r="B51" s="78">
        <v>4651484</v>
      </c>
      <c r="C51" s="77">
        <v>2.2999999999999998</v>
      </c>
      <c r="D51" s="77">
        <v>0</v>
      </c>
      <c r="E51" s="79">
        <v>155876.35</v>
      </c>
      <c r="F51" s="77">
        <v>675.43</v>
      </c>
      <c r="G51" s="79">
        <v>5964.44</v>
      </c>
      <c r="H51" s="77">
        <v>0</v>
      </c>
      <c r="I51" s="79">
        <v>29772.880000000001</v>
      </c>
      <c r="J51" s="77">
        <v>251.22</v>
      </c>
      <c r="K51" s="77">
        <v>0</v>
      </c>
      <c r="L51" s="79">
        <v>42007.14</v>
      </c>
      <c r="M51" s="79">
        <v>78671.11</v>
      </c>
      <c r="N51" s="79">
        <v>234547.46</v>
      </c>
    </row>
    <row r="52" spans="1:14" x14ac:dyDescent="0.2">
      <c r="A52" s="77">
        <v>13055</v>
      </c>
      <c r="B52" s="78">
        <v>27148598</v>
      </c>
      <c r="C52" s="77">
        <v>2.36</v>
      </c>
      <c r="D52" s="77">
        <v>0</v>
      </c>
      <c r="E52" s="79">
        <v>909220.66</v>
      </c>
      <c r="F52" s="77">
        <v>0</v>
      </c>
      <c r="G52" s="79">
        <v>54095.6</v>
      </c>
      <c r="H52" s="77">
        <v>0</v>
      </c>
      <c r="I52" s="79">
        <v>183473.95</v>
      </c>
      <c r="J52" s="77">
        <v>0</v>
      </c>
      <c r="K52" s="77">
        <v>0</v>
      </c>
      <c r="L52" s="79">
        <v>265477.57</v>
      </c>
      <c r="M52" s="79">
        <v>503047.12</v>
      </c>
      <c r="N52" s="79">
        <v>1412267.78</v>
      </c>
    </row>
    <row r="53" spans="1:14" x14ac:dyDescent="0.2">
      <c r="A53" s="77">
        <v>13057</v>
      </c>
      <c r="B53" s="78">
        <v>2719953</v>
      </c>
      <c r="C53" s="77">
        <v>2.91</v>
      </c>
      <c r="D53" s="77">
        <v>0</v>
      </c>
      <c r="E53" s="79">
        <v>90579.520000000004</v>
      </c>
      <c r="F53" s="77">
        <v>0</v>
      </c>
      <c r="G53" s="79">
        <v>3224.71</v>
      </c>
      <c r="H53" s="77">
        <v>208.31</v>
      </c>
      <c r="I53" s="79">
        <v>14912</v>
      </c>
      <c r="J53" s="77">
        <v>0</v>
      </c>
      <c r="K53" s="77">
        <v>0</v>
      </c>
      <c r="L53" s="79">
        <v>20826.830000000002</v>
      </c>
      <c r="M53" s="79">
        <v>39171.85</v>
      </c>
      <c r="N53" s="79">
        <v>129751.37</v>
      </c>
    </row>
    <row r="54" spans="1:14" x14ac:dyDescent="0.2">
      <c r="A54" s="77">
        <v>13058</v>
      </c>
      <c r="B54" s="78">
        <v>3189355</v>
      </c>
      <c r="C54" s="77">
        <v>2.63</v>
      </c>
      <c r="D54" s="77">
        <v>0</v>
      </c>
      <c r="E54" s="79">
        <v>106517.79</v>
      </c>
      <c r="F54" s="77">
        <v>0</v>
      </c>
      <c r="G54" s="79">
        <v>5213.8</v>
      </c>
      <c r="H54" s="77">
        <v>0</v>
      </c>
      <c r="I54" s="79">
        <v>21649.8</v>
      </c>
      <c r="J54" s="77">
        <v>97.41</v>
      </c>
      <c r="K54" s="77">
        <v>0</v>
      </c>
      <c r="L54" s="79">
        <v>30750.52</v>
      </c>
      <c r="M54" s="79">
        <v>57711.519999999997</v>
      </c>
      <c r="N54" s="79">
        <v>164229.31</v>
      </c>
    </row>
    <row r="55" spans="1:14" x14ac:dyDescent="0.2">
      <c r="A55" s="77">
        <v>13059</v>
      </c>
      <c r="B55" s="78">
        <v>17371823</v>
      </c>
      <c r="C55" s="77">
        <v>2.58</v>
      </c>
      <c r="D55" s="77">
        <v>0</v>
      </c>
      <c r="E55" s="79">
        <v>580480.51</v>
      </c>
      <c r="F55" s="77">
        <v>0</v>
      </c>
      <c r="G55" s="79">
        <v>31573.68</v>
      </c>
      <c r="H55" s="77">
        <v>0</v>
      </c>
      <c r="I55" s="79">
        <v>106386.85</v>
      </c>
      <c r="J55" s="77">
        <v>909.49</v>
      </c>
      <c r="K55" s="77">
        <v>0</v>
      </c>
      <c r="L55" s="79">
        <v>150256.59</v>
      </c>
      <c r="M55" s="79">
        <v>289126.61</v>
      </c>
      <c r="N55" s="79">
        <v>869607.12</v>
      </c>
    </row>
    <row r="56" spans="1:14" x14ac:dyDescent="0.2">
      <c r="A56" s="77">
        <v>13060</v>
      </c>
      <c r="B56" s="78">
        <v>3303616</v>
      </c>
      <c r="C56" s="77">
        <v>2.2999999999999998</v>
      </c>
      <c r="D56" s="77">
        <v>0</v>
      </c>
      <c r="E56" s="79">
        <v>110707.81</v>
      </c>
      <c r="F56" s="77">
        <v>0</v>
      </c>
      <c r="G56" s="79">
        <v>5213.8</v>
      </c>
      <c r="H56" s="77">
        <v>0</v>
      </c>
      <c r="I56" s="79">
        <v>11957.55</v>
      </c>
      <c r="J56" s="77">
        <v>49.57</v>
      </c>
      <c r="K56" s="77">
        <v>0</v>
      </c>
      <c r="L56" s="79">
        <v>21627.3</v>
      </c>
      <c r="M56" s="79">
        <v>38848.22</v>
      </c>
      <c r="N56" s="79">
        <v>149556.03</v>
      </c>
    </row>
    <row r="57" spans="1:14" x14ac:dyDescent="0.2">
      <c r="A57" s="77">
        <v>13061</v>
      </c>
      <c r="B57" s="78">
        <v>14471886</v>
      </c>
      <c r="C57" s="77">
        <v>3</v>
      </c>
      <c r="D57" s="77">
        <v>0</v>
      </c>
      <c r="E57" s="79">
        <v>481494.12</v>
      </c>
      <c r="F57" s="77">
        <v>0</v>
      </c>
      <c r="G57" s="79">
        <v>21311.19</v>
      </c>
      <c r="H57" s="77">
        <v>0</v>
      </c>
      <c r="I57" s="79">
        <v>129562.8</v>
      </c>
      <c r="J57" s="77">
        <v>478.22</v>
      </c>
      <c r="K57" s="77">
        <v>0</v>
      </c>
      <c r="L57" s="79">
        <v>143359.95000000001</v>
      </c>
      <c r="M57" s="79">
        <v>294712.15999999997</v>
      </c>
      <c r="N57" s="79">
        <v>776206.28</v>
      </c>
    </row>
    <row r="58" spans="1:14" x14ac:dyDescent="0.2">
      <c r="A58" s="77">
        <v>13062</v>
      </c>
      <c r="B58" s="78">
        <v>3398872</v>
      </c>
      <c r="C58" s="77">
        <v>2.19</v>
      </c>
      <c r="D58" s="77">
        <v>0</v>
      </c>
      <c r="E58" s="79">
        <v>114028.18</v>
      </c>
      <c r="F58" s="77">
        <v>0</v>
      </c>
      <c r="G58" s="79">
        <v>4257.93</v>
      </c>
      <c r="H58" s="77">
        <v>0</v>
      </c>
      <c r="I58" s="79">
        <v>12722.42</v>
      </c>
      <c r="J58" s="77">
        <v>266.85000000000002</v>
      </c>
      <c r="K58" s="77">
        <v>0</v>
      </c>
      <c r="L58" s="79">
        <v>22842.42</v>
      </c>
      <c r="M58" s="79">
        <v>40089.620000000003</v>
      </c>
      <c r="N58" s="79">
        <v>154117.79999999999</v>
      </c>
    </row>
    <row r="59" spans="1:14" x14ac:dyDescent="0.2">
      <c r="A59" s="77">
        <v>14126</v>
      </c>
      <c r="B59" s="78">
        <v>66627280</v>
      </c>
      <c r="C59" s="77">
        <v>1.41</v>
      </c>
      <c r="D59" s="77">
        <v>0</v>
      </c>
      <c r="E59" s="79">
        <v>2253092.75</v>
      </c>
      <c r="F59" s="77">
        <v>0</v>
      </c>
      <c r="G59" s="79">
        <v>66742.17</v>
      </c>
      <c r="H59" s="77">
        <v>0</v>
      </c>
      <c r="I59" s="79">
        <v>164554.47</v>
      </c>
      <c r="J59" s="79">
        <v>20614.86</v>
      </c>
      <c r="K59" s="77">
        <v>213.14</v>
      </c>
      <c r="L59" s="79">
        <v>527342.66</v>
      </c>
      <c r="M59" s="79">
        <v>779467.3</v>
      </c>
      <c r="N59" s="79">
        <v>3032560.05</v>
      </c>
    </row>
    <row r="60" spans="1:14" x14ac:dyDescent="0.2">
      <c r="A60" s="77">
        <v>14127</v>
      </c>
      <c r="B60" s="78">
        <v>32388889</v>
      </c>
      <c r="C60" s="77">
        <v>1.41</v>
      </c>
      <c r="D60" s="77">
        <v>0</v>
      </c>
      <c r="E60" s="79">
        <v>1095274.6499999999</v>
      </c>
      <c r="F60" s="77">
        <v>0</v>
      </c>
      <c r="G60" s="79">
        <v>36561.089999999997</v>
      </c>
      <c r="H60" s="77">
        <v>0</v>
      </c>
      <c r="I60" s="79">
        <v>87191.94</v>
      </c>
      <c r="J60" s="77">
        <v>0</v>
      </c>
      <c r="K60" s="79">
        <v>8817.31</v>
      </c>
      <c r="L60" s="79">
        <v>291107.78999999998</v>
      </c>
      <c r="M60" s="79">
        <v>423678.13</v>
      </c>
      <c r="N60" s="79">
        <v>1518952.78</v>
      </c>
    </row>
    <row r="61" spans="1:14" x14ac:dyDescent="0.2">
      <c r="A61" s="77">
        <v>14129</v>
      </c>
      <c r="B61" s="78">
        <v>131483556</v>
      </c>
      <c r="C61" s="77">
        <v>1.39</v>
      </c>
      <c r="D61" s="77">
        <v>0</v>
      </c>
      <c r="E61" s="79">
        <v>4447198.5599999996</v>
      </c>
      <c r="F61" s="77">
        <v>0</v>
      </c>
      <c r="G61" s="79">
        <v>118449.12</v>
      </c>
      <c r="H61" s="77">
        <v>0</v>
      </c>
      <c r="I61" s="79">
        <v>282722.64</v>
      </c>
      <c r="J61" s="77">
        <v>7.74</v>
      </c>
      <c r="K61" s="79">
        <v>3019.69</v>
      </c>
      <c r="L61" s="79">
        <v>938498.1</v>
      </c>
      <c r="M61" s="79">
        <v>1342697.28</v>
      </c>
      <c r="N61" s="79">
        <v>5789895.8399999999</v>
      </c>
    </row>
    <row r="62" spans="1:14" x14ac:dyDescent="0.2">
      <c r="A62" s="77">
        <v>14130</v>
      </c>
      <c r="B62" s="78">
        <v>252132221</v>
      </c>
      <c r="C62" s="77">
        <v>1.59</v>
      </c>
      <c r="D62" s="77">
        <v>0</v>
      </c>
      <c r="E62" s="79">
        <v>8510629.8300000001</v>
      </c>
      <c r="F62" s="77">
        <v>36.35</v>
      </c>
      <c r="G62" s="79">
        <v>47930.26</v>
      </c>
      <c r="H62" s="77">
        <v>0</v>
      </c>
      <c r="I62" s="79">
        <v>114414.05</v>
      </c>
      <c r="J62" s="77">
        <v>687.76</v>
      </c>
      <c r="K62" s="77">
        <v>402.3</v>
      </c>
      <c r="L62" s="79">
        <v>349093.6</v>
      </c>
      <c r="M62" s="79">
        <v>512564.32</v>
      </c>
      <c r="N62" s="79">
        <v>9023194.1500000004</v>
      </c>
    </row>
    <row r="63" spans="1:14" x14ac:dyDescent="0.2">
      <c r="A63" s="77">
        <v>15001</v>
      </c>
      <c r="B63" s="78">
        <v>17983675</v>
      </c>
      <c r="C63" s="77">
        <v>2.2999999999999998</v>
      </c>
      <c r="D63" s="77">
        <v>0</v>
      </c>
      <c r="E63" s="79">
        <v>602652.73</v>
      </c>
      <c r="F63" s="77">
        <v>0</v>
      </c>
      <c r="G63" s="79">
        <v>40922.980000000003</v>
      </c>
      <c r="H63" s="77">
        <v>0</v>
      </c>
      <c r="I63" s="79">
        <v>64729.21</v>
      </c>
      <c r="J63" s="77">
        <v>0</v>
      </c>
      <c r="K63" s="77">
        <v>0</v>
      </c>
      <c r="L63" s="79">
        <v>224632.57</v>
      </c>
      <c r="M63" s="79">
        <v>330284.76</v>
      </c>
      <c r="N63" s="79">
        <v>932937.49</v>
      </c>
    </row>
    <row r="64" spans="1:14" x14ac:dyDescent="0.2">
      <c r="A64" s="77">
        <v>15002</v>
      </c>
      <c r="B64" s="78">
        <v>717128382</v>
      </c>
      <c r="C64" s="77">
        <v>2.0099999999999998</v>
      </c>
      <c r="D64" s="77">
        <v>0</v>
      </c>
      <c r="E64" s="79">
        <v>24103093.68</v>
      </c>
      <c r="F64" s="77">
        <v>0</v>
      </c>
      <c r="G64" s="79">
        <v>373874.64</v>
      </c>
      <c r="H64" s="77">
        <v>0</v>
      </c>
      <c r="I64" s="79">
        <v>659559.05000000005</v>
      </c>
      <c r="J64" s="77">
        <v>0</v>
      </c>
      <c r="K64" s="77">
        <v>0</v>
      </c>
      <c r="L64" s="79">
        <v>1574834.38</v>
      </c>
      <c r="M64" s="79">
        <v>2608268.06</v>
      </c>
      <c r="N64" s="79">
        <v>26711361.739999998</v>
      </c>
    </row>
    <row r="65" spans="1:14" x14ac:dyDescent="0.2">
      <c r="A65" s="77">
        <v>15003</v>
      </c>
      <c r="B65" s="78">
        <v>61966910</v>
      </c>
      <c r="C65" s="77">
        <v>1.98</v>
      </c>
      <c r="D65" s="77">
        <v>0</v>
      </c>
      <c r="E65" s="79">
        <v>2083380.81</v>
      </c>
      <c r="F65" s="77">
        <v>0</v>
      </c>
      <c r="G65" s="79">
        <v>21605.97</v>
      </c>
      <c r="H65" s="77">
        <v>926.61</v>
      </c>
      <c r="I65" s="79">
        <v>39300.519999999997</v>
      </c>
      <c r="J65" s="77">
        <v>501.98</v>
      </c>
      <c r="K65" s="77">
        <v>0</v>
      </c>
      <c r="L65" s="79">
        <v>89293.17</v>
      </c>
      <c r="M65" s="79">
        <v>151628.25</v>
      </c>
      <c r="N65" s="79">
        <v>2235009.06</v>
      </c>
    </row>
    <row r="66" spans="1:14" x14ac:dyDescent="0.2">
      <c r="A66" s="77">
        <v>15004</v>
      </c>
      <c r="B66" s="78">
        <v>20913767</v>
      </c>
      <c r="C66" s="77">
        <v>1.95</v>
      </c>
      <c r="D66" s="77">
        <v>0</v>
      </c>
      <c r="E66" s="79">
        <v>703354.04</v>
      </c>
      <c r="F66" s="77">
        <v>0</v>
      </c>
      <c r="G66" s="79">
        <v>34212.22</v>
      </c>
      <c r="H66" s="77">
        <v>0</v>
      </c>
      <c r="I66" s="79">
        <v>58056.58</v>
      </c>
      <c r="J66" s="77">
        <v>0</v>
      </c>
      <c r="K66" s="77">
        <v>0</v>
      </c>
      <c r="L66" s="79">
        <v>142577.26999999999</v>
      </c>
      <c r="M66" s="79">
        <v>234846.06</v>
      </c>
      <c r="N66" s="79">
        <v>938200.1</v>
      </c>
    </row>
    <row r="67" spans="1:14" x14ac:dyDescent="0.2">
      <c r="A67" s="77">
        <v>16090</v>
      </c>
      <c r="B67" s="78">
        <v>281757133</v>
      </c>
      <c r="C67" s="77">
        <v>1.68</v>
      </c>
      <c r="D67" s="77">
        <v>0</v>
      </c>
      <c r="E67" s="79">
        <v>9501909.9299999997</v>
      </c>
      <c r="F67" s="77">
        <v>0</v>
      </c>
      <c r="G67" s="79">
        <v>197053.63</v>
      </c>
      <c r="H67" s="77">
        <v>0</v>
      </c>
      <c r="I67" s="79">
        <v>661724.81000000006</v>
      </c>
      <c r="J67" s="77">
        <v>0</v>
      </c>
      <c r="K67" s="77">
        <v>0</v>
      </c>
      <c r="L67" s="79">
        <v>1773072.9</v>
      </c>
      <c r="M67" s="79">
        <v>2631851.34</v>
      </c>
      <c r="N67" s="79">
        <v>12133761.27</v>
      </c>
    </row>
    <row r="68" spans="1:14" x14ac:dyDescent="0.2">
      <c r="A68" s="77">
        <v>16092</v>
      </c>
      <c r="B68" s="78">
        <v>17142583</v>
      </c>
      <c r="C68" s="77">
        <v>1.65</v>
      </c>
      <c r="D68" s="77">
        <v>0</v>
      </c>
      <c r="E68" s="79">
        <v>578288.75</v>
      </c>
      <c r="F68" s="77">
        <v>0</v>
      </c>
      <c r="G68" s="79">
        <v>14138.45</v>
      </c>
      <c r="H68" s="77">
        <v>0</v>
      </c>
      <c r="I68" s="79">
        <v>49443.13</v>
      </c>
      <c r="J68" s="79">
        <v>2413.83</v>
      </c>
      <c r="K68" s="77">
        <v>0</v>
      </c>
      <c r="L68" s="79">
        <v>143617.45000000001</v>
      </c>
      <c r="M68" s="79">
        <v>209612.86</v>
      </c>
      <c r="N68" s="79">
        <v>787901.61</v>
      </c>
    </row>
    <row r="69" spans="1:14" x14ac:dyDescent="0.2">
      <c r="A69" s="77">
        <v>16094</v>
      </c>
      <c r="B69" s="78">
        <v>17163896</v>
      </c>
      <c r="C69" s="77">
        <v>1.71</v>
      </c>
      <c r="D69" s="77">
        <v>0</v>
      </c>
      <c r="E69" s="79">
        <v>578654.49</v>
      </c>
      <c r="F69" s="77">
        <v>0</v>
      </c>
      <c r="G69" s="79">
        <v>17858.810000000001</v>
      </c>
      <c r="H69" s="77">
        <v>0</v>
      </c>
      <c r="I69" s="79">
        <v>56904.52</v>
      </c>
      <c r="J69" s="77">
        <v>0</v>
      </c>
      <c r="K69" s="77">
        <v>0</v>
      </c>
      <c r="L69" s="79">
        <v>153333.96</v>
      </c>
      <c r="M69" s="79">
        <v>228097.28</v>
      </c>
      <c r="N69" s="79">
        <v>806751.77</v>
      </c>
    </row>
    <row r="70" spans="1:14" x14ac:dyDescent="0.2">
      <c r="A70" s="77">
        <v>16096</v>
      </c>
      <c r="B70" s="78">
        <v>441123249</v>
      </c>
      <c r="C70" s="77">
        <v>1.67</v>
      </c>
      <c r="D70" s="77">
        <v>0</v>
      </c>
      <c r="E70" s="79">
        <v>14877847.630000001</v>
      </c>
      <c r="F70" s="79">
        <v>26232.49</v>
      </c>
      <c r="G70" s="79">
        <v>174520.08</v>
      </c>
      <c r="H70" s="77">
        <v>0</v>
      </c>
      <c r="I70" s="79">
        <v>590637.31999999995</v>
      </c>
      <c r="J70" s="79">
        <v>319145.95</v>
      </c>
      <c r="K70" s="77">
        <v>0</v>
      </c>
      <c r="L70" s="79">
        <v>1533794.23</v>
      </c>
      <c r="M70" s="79">
        <v>2644330.0699999998</v>
      </c>
      <c r="N70" s="79">
        <v>17522177.699999999</v>
      </c>
    </row>
    <row r="71" spans="1:14" x14ac:dyDescent="0.2">
      <c r="A71" s="77">
        <v>16097</v>
      </c>
      <c r="B71" s="78">
        <v>35709705</v>
      </c>
      <c r="C71" s="77">
        <v>1.69</v>
      </c>
      <c r="D71" s="77">
        <v>0</v>
      </c>
      <c r="E71" s="79">
        <v>1204143.04</v>
      </c>
      <c r="F71" s="77">
        <v>0</v>
      </c>
      <c r="G71" s="79">
        <v>20329.87</v>
      </c>
      <c r="H71" s="77">
        <v>0</v>
      </c>
      <c r="I71" s="79">
        <v>67766.63</v>
      </c>
      <c r="J71" s="79">
        <v>1089.05</v>
      </c>
      <c r="K71" s="77">
        <v>0</v>
      </c>
      <c r="L71" s="79">
        <v>178549.63</v>
      </c>
      <c r="M71" s="79">
        <v>267735.18</v>
      </c>
      <c r="N71" s="79">
        <v>1471878.22</v>
      </c>
    </row>
    <row r="72" spans="1:14" x14ac:dyDescent="0.2">
      <c r="A72" s="77">
        <v>17121</v>
      </c>
      <c r="B72" s="78">
        <v>6503040</v>
      </c>
      <c r="C72" s="77">
        <v>2.58</v>
      </c>
      <c r="D72" s="77">
        <v>0</v>
      </c>
      <c r="E72" s="79">
        <v>217299.47</v>
      </c>
      <c r="F72" s="77">
        <v>0</v>
      </c>
      <c r="G72" s="79">
        <v>6087.55</v>
      </c>
      <c r="H72" s="77">
        <v>0</v>
      </c>
      <c r="I72" s="79">
        <v>114674.89</v>
      </c>
      <c r="J72" s="77">
        <v>0</v>
      </c>
      <c r="K72" s="77">
        <v>0</v>
      </c>
      <c r="L72" s="79">
        <v>61375.06</v>
      </c>
      <c r="M72" s="79">
        <v>182137.5</v>
      </c>
      <c r="N72" s="79">
        <v>399436.97</v>
      </c>
    </row>
    <row r="73" spans="1:14" x14ac:dyDescent="0.2">
      <c r="A73" s="77">
        <v>17122</v>
      </c>
      <c r="B73" s="78">
        <v>7491212</v>
      </c>
      <c r="C73" s="77">
        <v>2.57</v>
      </c>
      <c r="D73" s="77">
        <v>0</v>
      </c>
      <c r="E73" s="79">
        <v>250344.99</v>
      </c>
      <c r="F73" s="77">
        <v>0</v>
      </c>
      <c r="G73" s="79">
        <v>8918.15</v>
      </c>
      <c r="H73" s="77">
        <v>0</v>
      </c>
      <c r="I73" s="79">
        <v>133194.07</v>
      </c>
      <c r="J73" s="77">
        <v>0</v>
      </c>
      <c r="K73" s="77">
        <v>0</v>
      </c>
      <c r="L73" s="79">
        <v>77305</v>
      </c>
      <c r="M73" s="79">
        <v>219417.22</v>
      </c>
      <c r="N73" s="79">
        <v>469762.21</v>
      </c>
    </row>
    <row r="74" spans="1:14" x14ac:dyDescent="0.2">
      <c r="A74" s="77">
        <v>17124</v>
      </c>
      <c r="B74" s="78">
        <v>6516452</v>
      </c>
      <c r="C74" s="77">
        <v>2.56</v>
      </c>
      <c r="D74" s="77">
        <v>0</v>
      </c>
      <c r="E74" s="79">
        <v>217792.34</v>
      </c>
      <c r="F74" s="77">
        <v>0</v>
      </c>
      <c r="G74" s="79">
        <v>7027.52</v>
      </c>
      <c r="H74" s="77">
        <v>0</v>
      </c>
      <c r="I74" s="79">
        <v>138465.64000000001</v>
      </c>
      <c r="J74" s="77">
        <v>851.94</v>
      </c>
      <c r="K74" s="77">
        <v>0</v>
      </c>
      <c r="L74" s="79">
        <v>62391</v>
      </c>
      <c r="M74" s="79">
        <v>208736.1</v>
      </c>
      <c r="N74" s="79">
        <v>426528.44</v>
      </c>
    </row>
    <row r="75" spans="1:14" x14ac:dyDescent="0.2">
      <c r="A75" s="77">
        <v>17125</v>
      </c>
      <c r="B75" s="78">
        <v>50047306</v>
      </c>
      <c r="C75" s="77">
        <v>2.31</v>
      </c>
      <c r="D75" s="77">
        <v>0</v>
      </c>
      <c r="E75" s="79">
        <v>1676968.61</v>
      </c>
      <c r="F75" s="77">
        <v>0</v>
      </c>
      <c r="G75" s="79">
        <v>43459.51</v>
      </c>
      <c r="H75" s="77">
        <v>0</v>
      </c>
      <c r="I75" s="79">
        <v>856295.29</v>
      </c>
      <c r="J75" s="77">
        <v>0</v>
      </c>
      <c r="K75" s="77">
        <v>0</v>
      </c>
      <c r="L75" s="79">
        <v>432819.09</v>
      </c>
      <c r="M75" s="79">
        <v>1332573.8899999999</v>
      </c>
      <c r="N75" s="79">
        <v>3009542.5</v>
      </c>
    </row>
    <row r="76" spans="1:14" x14ac:dyDescent="0.2">
      <c r="A76" s="77">
        <v>17126</v>
      </c>
      <c r="B76" s="78">
        <v>12084115</v>
      </c>
      <c r="C76" s="77">
        <v>2.4</v>
      </c>
      <c r="D76" s="77">
        <v>0</v>
      </c>
      <c r="E76" s="79">
        <v>404537.5</v>
      </c>
      <c r="F76" s="77">
        <v>0</v>
      </c>
      <c r="G76" s="79">
        <v>8871.6</v>
      </c>
      <c r="H76" s="77">
        <v>0</v>
      </c>
      <c r="I76" s="79">
        <v>172762.6</v>
      </c>
      <c r="J76" s="77">
        <v>592.17999999999995</v>
      </c>
      <c r="K76" s="77">
        <v>0</v>
      </c>
      <c r="L76" s="79">
        <v>96933.09</v>
      </c>
      <c r="M76" s="79">
        <v>279159.46000000002</v>
      </c>
      <c r="N76" s="79">
        <v>683696.96</v>
      </c>
    </row>
    <row r="77" spans="1:14" x14ac:dyDescent="0.2">
      <c r="A77" s="77">
        <v>18047</v>
      </c>
      <c r="B77" s="78">
        <v>19940420</v>
      </c>
      <c r="C77" s="77">
        <v>2.2599999999999998</v>
      </c>
      <c r="D77" s="77">
        <v>0</v>
      </c>
      <c r="E77" s="79">
        <v>668498.99</v>
      </c>
      <c r="F77" s="79">
        <v>11927.41</v>
      </c>
      <c r="G77" s="79">
        <v>55808.32</v>
      </c>
      <c r="H77" s="77">
        <v>0</v>
      </c>
      <c r="I77" s="79">
        <v>48233.93</v>
      </c>
      <c r="J77" s="79">
        <v>3651.43</v>
      </c>
      <c r="K77" s="79">
        <v>66030.25</v>
      </c>
      <c r="L77" s="79">
        <v>325279.82</v>
      </c>
      <c r="M77" s="79">
        <v>510931.16</v>
      </c>
      <c r="N77" s="79">
        <v>1179430.1499999999</v>
      </c>
    </row>
    <row r="78" spans="1:14" x14ac:dyDescent="0.2">
      <c r="A78" s="77">
        <v>18050</v>
      </c>
      <c r="B78" s="78">
        <v>21413062</v>
      </c>
      <c r="C78" s="77">
        <v>2.0699999999999998</v>
      </c>
      <c r="D78" s="77">
        <v>0</v>
      </c>
      <c r="E78" s="79">
        <v>719264.54</v>
      </c>
      <c r="F78" s="77">
        <v>0</v>
      </c>
      <c r="G78" s="79">
        <v>41256.58</v>
      </c>
      <c r="H78" s="77">
        <v>0</v>
      </c>
      <c r="I78" s="79">
        <v>31765.78</v>
      </c>
      <c r="J78" s="77">
        <v>0</v>
      </c>
      <c r="K78" s="77">
        <v>0</v>
      </c>
      <c r="L78" s="79">
        <v>231605.99</v>
      </c>
      <c r="M78" s="79">
        <v>304628.34000000003</v>
      </c>
      <c r="N78" s="79">
        <v>1023892.88</v>
      </c>
    </row>
    <row r="79" spans="1:14" x14ac:dyDescent="0.2">
      <c r="A79" s="77">
        <v>19139</v>
      </c>
      <c r="B79" s="78">
        <v>24690024</v>
      </c>
      <c r="C79" s="77">
        <v>1.96</v>
      </c>
      <c r="D79" s="77">
        <v>0</v>
      </c>
      <c r="E79" s="79">
        <v>830269.21</v>
      </c>
      <c r="F79" s="77">
        <v>0</v>
      </c>
      <c r="G79" s="79">
        <v>18429.150000000001</v>
      </c>
      <c r="H79" s="77">
        <v>0</v>
      </c>
      <c r="I79" s="79">
        <v>75335.97</v>
      </c>
      <c r="J79" s="77">
        <v>0</v>
      </c>
      <c r="K79" s="77">
        <v>0</v>
      </c>
      <c r="L79" s="79">
        <v>210060.09</v>
      </c>
      <c r="M79" s="79">
        <v>303825.21000000002</v>
      </c>
      <c r="N79" s="79">
        <v>1134094.42</v>
      </c>
    </row>
    <row r="80" spans="1:14" x14ac:dyDescent="0.2">
      <c r="A80" s="77">
        <v>19140</v>
      </c>
      <c r="B80" s="78">
        <v>9585071</v>
      </c>
      <c r="C80" s="77">
        <v>1.96</v>
      </c>
      <c r="D80" s="77">
        <v>0</v>
      </c>
      <c r="E80" s="79">
        <v>322324.08</v>
      </c>
      <c r="F80" s="77">
        <v>0</v>
      </c>
      <c r="G80" s="79">
        <v>5300.78</v>
      </c>
      <c r="H80" s="77">
        <v>0</v>
      </c>
      <c r="I80" s="79">
        <v>22332.13</v>
      </c>
      <c r="J80" s="77">
        <v>149.77000000000001</v>
      </c>
      <c r="K80" s="77">
        <v>0</v>
      </c>
      <c r="L80" s="79">
        <v>61744.88</v>
      </c>
      <c r="M80" s="79">
        <v>89527.56</v>
      </c>
      <c r="N80" s="79">
        <v>411851.64</v>
      </c>
    </row>
    <row r="81" spans="1:14" x14ac:dyDescent="0.2">
      <c r="A81" s="77">
        <v>19142</v>
      </c>
      <c r="B81" s="78">
        <v>320374775</v>
      </c>
      <c r="C81" s="77">
        <v>2</v>
      </c>
      <c r="D81" s="77">
        <v>0</v>
      </c>
      <c r="E81" s="79">
        <v>10769077.689999999</v>
      </c>
      <c r="F81" s="77">
        <v>0</v>
      </c>
      <c r="G81" s="79">
        <v>162711.75</v>
      </c>
      <c r="H81" s="77">
        <v>0</v>
      </c>
      <c r="I81" s="79">
        <v>684908.28</v>
      </c>
      <c r="J81" s="77">
        <v>0</v>
      </c>
      <c r="K81" s="77">
        <v>0</v>
      </c>
      <c r="L81" s="79">
        <v>2059127.4</v>
      </c>
      <c r="M81" s="79">
        <v>2906747.43</v>
      </c>
      <c r="N81" s="79">
        <v>13675825.119999999</v>
      </c>
    </row>
    <row r="82" spans="1:14" x14ac:dyDescent="0.2">
      <c r="A82" s="77">
        <v>19144</v>
      </c>
      <c r="B82" s="78">
        <v>43157737</v>
      </c>
      <c r="C82" s="77">
        <v>2.19</v>
      </c>
      <c r="D82" s="77">
        <v>0</v>
      </c>
      <c r="E82" s="79">
        <v>1447891.58</v>
      </c>
      <c r="F82" s="77">
        <v>0</v>
      </c>
      <c r="G82" s="79">
        <v>40641.14</v>
      </c>
      <c r="H82" s="77">
        <v>0</v>
      </c>
      <c r="I82" s="79">
        <v>141324.10999999999</v>
      </c>
      <c r="J82" s="77">
        <v>0</v>
      </c>
      <c r="K82" s="77">
        <v>0</v>
      </c>
      <c r="L82" s="79">
        <v>385459.84</v>
      </c>
      <c r="M82" s="79">
        <v>567425.07999999996</v>
      </c>
      <c r="N82" s="79">
        <v>2015316.66</v>
      </c>
    </row>
    <row r="83" spans="1:14" x14ac:dyDescent="0.2">
      <c r="A83" s="77">
        <v>19147</v>
      </c>
      <c r="B83" s="78">
        <v>11312807</v>
      </c>
      <c r="C83" s="77">
        <v>1.96</v>
      </c>
      <c r="D83" s="77">
        <v>0</v>
      </c>
      <c r="E83" s="79">
        <v>380423.91</v>
      </c>
      <c r="F83" s="77">
        <v>0</v>
      </c>
      <c r="G83" s="79">
        <v>8334.57</v>
      </c>
      <c r="H83" s="77">
        <v>0</v>
      </c>
      <c r="I83" s="79">
        <v>35087.24</v>
      </c>
      <c r="J83" s="77">
        <v>978.6</v>
      </c>
      <c r="K83" s="77">
        <v>0</v>
      </c>
      <c r="L83" s="79">
        <v>94055.84</v>
      </c>
      <c r="M83" s="79">
        <v>138456.25</v>
      </c>
      <c r="N83" s="79">
        <v>518880.16</v>
      </c>
    </row>
    <row r="84" spans="1:14" x14ac:dyDescent="0.2">
      <c r="A84" s="77">
        <v>19148</v>
      </c>
      <c r="B84" s="78">
        <v>107913774</v>
      </c>
      <c r="C84" s="77">
        <v>1.96</v>
      </c>
      <c r="D84" s="77">
        <v>0</v>
      </c>
      <c r="E84" s="79">
        <v>3628894.18</v>
      </c>
      <c r="F84" s="77">
        <v>0</v>
      </c>
      <c r="G84" s="79">
        <v>64347.519999999997</v>
      </c>
      <c r="H84" s="77">
        <v>0</v>
      </c>
      <c r="I84" s="79">
        <v>270876.28999999998</v>
      </c>
      <c r="J84" s="77">
        <v>0</v>
      </c>
      <c r="K84" s="77">
        <v>0</v>
      </c>
      <c r="L84" s="79">
        <v>776637.94</v>
      </c>
      <c r="M84" s="79">
        <v>1111861.75</v>
      </c>
      <c r="N84" s="79">
        <v>4740755.93</v>
      </c>
    </row>
    <row r="85" spans="1:14" x14ac:dyDescent="0.2">
      <c r="A85" s="77">
        <v>19149</v>
      </c>
      <c r="B85" s="78">
        <v>164660362</v>
      </c>
      <c r="C85" s="77">
        <v>1.98</v>
      </c>
      <c r="D85" s="77">
        <v>0</v>
      </c>
      <c r="E85" s="79">
        <v>5536022.9800000004</v>
      </c>
      <c r="F85" s="77">
        <v>0</v>
      </c>
      <c r="G85" s="79">
        <v>80128.53</v>
      </c>
      <c r="H85" s="77">
        <v>0</v>
      </c>
      <c r="I85" s="79">
        <v>337367.95</v>
      </c>
      <c r="J85" s="77">
        <v>0</v>
      </c>
      <c r="K85" s="77">
        <v>0</v>
      </c>
      <c r="L85" s="79">
        <v>1030472.03</v>
      </c>
      <c r="M85" s="79">
        <v>1447968.51</v>
      </c>
      <c r="N85" s="79">
        <v>6983991.4900000002</v>
      </c>
    </row>
    <row r="86" spans="1:14" x14ac:dyDescent="0.2">
      <c r="A86" s="77">
        <v>19150</v>
      </c>
      <c r="B86" s="78">
        <v>15786802</v>
      </c>
      <c r="C86" s="77">
        <v>2.04</v>
      </c>
      <c r="D86" s="77">
        <v>0</v>
      </c>
      <c r="E86" s="79">
        <v>530440.97</v>
      </c>
      <c r="F86" s="77">
        <v>0</v>
      </c>
      <c r="G86" s="79">
        <v>15708.6</v>
      </c>
      <c r="H86" s="77">
        <v>0</v>
      </c>
      <c r="I86" s="79">
        <v>56375.1</v>
      </c>
      <c r="J86" s="77">
        <v>0</v>
      </c>
      <c r="K86" s="77">
        <v>0</v>
      </c>
      <c r="L86" s="79">
        <v>142101.72</v>
      </c>
      <c r="M86" s="79">
        <v>214185.42</v>
      </c>
      <c r="N86" s="79">
        <v>744626.39</v>
      </c>
    </row>
    <row r="87" spans="1:14" x14ac:dyDescent="0.2">
      <c r="A87" s="77">
        <v>19151</v>
      </c>
      <c r="B87" s="78">
        <v>34620781</v>
      </c>
      <c r="C87" s="77">
        <v>1.92</v>
      </c>
      <c r="D87" s="77">
        <v>0</v>
      </c>
      <c r="E87" s="79">
        <v>1164692.93</v>
      </c>
      <c r="F87" s="77">
        <v>0</v>
      </c>
      <c r="G87" s="79">
        <v>19107.490000000002</v>
      </c>
      <c r="H87" s="77">
        <v>0</v>
      </c>
      <c r="I87" s="79">
        <v>80457.279999999999</v>
      </c>
      <c r="J87" s="77">
        <v>0.01</v>
      </c>
      <c r="K87" s="77">
        <v>0</v>
      </c>
      <c r="L87" s="79">
        <v>229314.16</v>
      </c>
      <c r="M87" s="79">
        <v>328878.94</v>
      </c>
      <c r="N87" s="79">
        <v>1493571.87</v>
      </c>
    </row>
    <row r="88" spans="1:14" x14ac:dyDescent="0.2">
      <c r="A88" s="77">
        <v>19152</v>
      </c>
      <c r="B88" s="78">
        <v>249548115</v>
      </c>
      <c r="C88" s="77">
        <v>2</v>
      </c>
      <c r="D88" s="77">
        <v>0</v>
      </c>
      <c r="E88" s="79">
        <v>8388310.3399999999</v>
      </c>
      <c r="F88" s="77">
        <v>0</v>
      </c>
      <c r="G88" s="79">
        <v>140962.85999999999</v>
      </c>
      <c r="H88" s="77">
        <v>0</v>
      </c>
      <c r="I88" s="79">
        <v>593698.53</v>
      </c>
      <c r="J88" s="77">
        <v>0</v>
      </c>
      <c r="K88" s="77">
        <v>0</v>
      </c>
      <c r="L88" s="79">
        <v>1844241.73</v>
      </c>
      <c r="M88" s="79">
        <v>2578903.12</v>
      </c>
      <c r="N88" s="79">
        <v>10967213.460000001</v>
      </c>
    </row>
    <row r="89" spans="1:14" x14ac:dyDescent="0.2">
      <c r="A89" s="77">
        <v>20001</v>
      </c>
      <c r="B89" s="78">
        <v>63962477</v>
      </c>
      <c r="C89" s="77">
        <v>2.62</v>
      </c>
      <c r="D89" s="77">
        <v>0</v>
      </c>
      <c r="E89" s="79">
        <v>2136432.44</v>
      </c>
      <c r="F89" s="77">
        <v>0</v>
      </c>
      <c r="G89" s="79">
        <v>28562.01</v>
      </c>
      <c r="H89" s="77">
        <v>0</v>
      </c>
      <c r="I89" s="79">
        <v>75912.62</v>
      </c>
      <c r="J89" s="77">
        <v>0</v>
      </c>
      <c r="K89" s="79">
        <v>6668.41</v>
      </c>
      <c r="L89" s="79">
        <v>402166.62</v>
      </c>
      <c r="M89" s="79">
        <v>513309.66</v>
      </c>
      <c r="N89" s="79">
        <v>2649742.1</v>
      </c>
    </row>
    <row r="90" spans="1:14" x14ac:dyDescent="0.2">
      <c r="A90" s="77">
        <v>20002</v>
      </c>
      <c r="B90" s="78">
        <v>67113376</v>
      </c>
      <c r="C90" s="77">
        <v>2.64</v>
      </c>
      <c r="D90" s="77">
        <v>0</v>
      </c>
      <c r="E90" s="79">
        <v>2241216.29</v>
      </c>
      <c r="F90" s="79">
        <v>2114.23</v>
      </c>
      <c r="G90" s="79">
        <v>32690.58</v>
      </c>
      <c r="H90" s="79">
        <v>1410.35</v>
      </c>
      <c r="I90" s="79">
        <v>114682.89</v>
      </c>
      <c r="J90" s="79">
        <v>35366.6</v>
      </c>
      <c r="K90" s="77">
        <v>804.04</v>
      </c>
      <c r="L90" s="79">
        <v>563904.07999999996</v>
      </c>
      <c r="M90" s="79">
        <v>750972.77</v>
      </c>
      <c r="N90" s="79">
        <v>2992189.06</v>
      </c>
    </row>
    <row r="91" spans="1:14" x14ac:dyDescent="0.2">
      <c r="A91" s="77">
        <v>21148</v>
      </c>
      <c r="B91" s="78">
        <v>11221305</v>
      </c>
      <c r="C91" s="77">
        <v>2.65</v>
      </c>
      <c r="D91" s="77">
        <v>0</v>
      </c>
      <c r="E91" s="79">
        <v>374691.16</v>
      </c>
      <c r="F91" s="77">
        <v>0</v>
      </c>
      <c r="G91" s="79">
        <v>19171.62</v>
      </c>
      <c r="H91" s="77">
        <v>0</v>
      </c>
      <c r="I91" s="79">
        <v>182901.36</v>
      </c>
      <c r="J91" s="77">
        <v>0</v>
      </c>
      <c r="K91" s="77">
        <v>0</v>
      </c>
      <c r="L91" s="79">
        <v>73127.509999999995</v>
      </c>
      <c r="M91" s="79">
        <v>275200.48</v>
      </c>
      <c r="N91" s="79">
        <v>649891.64</v>
      </c>
    </row>
    <row r="92" spans="1:14" x14ac:dyDescent="0.2">
      <c r="A92" s="77">
        <v>21149</v>
      </c>
      <c r="B92" s="78">
        <v>13782902</v>
      </c>
      <c r="C92" s="77">
        <v>2.4300000000000002</v>
      </c>
      <c r="D92" s="77">
        <v>0</v>
      </c>
      <c r="E92" s="79">
        <v>461265.63</v>
      </c>
      <c r="F92" s="77">
        <v>0</v>
      </c>
      <c r="G92" s="79">
        <v>24726.85</v>
      </c>
      <c r="H92" s="77">
        <v>0</v>
      </c>
      <c r="I92" s="79">
        <v>257723.57</v>
      </c>
      <c r="J92" s="77">
        <v>0</v>
      </c>
      <c r="K92" s="77">
        <v>0</v>
      </c>
      <c r="L92" s="79">
        <v>110371.87</v>
      </c>
      <c r="M92" s="79">
        <v>392822.28</v>
      </c>
      <c r="N92" s="79">
        <v>854087.91</v>
      </c>
    </row>
    <row r="93" spans="1:14" x14ac:dyDescent="0.2">
      <c r="A93" s="77">
        <v>21150</v>
      </c>
      <c r="B93" s="78">
        <v>11228862</v>
      </c>
      <c r="C93" s="77">
        <v>2.56</v>
      </c>
      <c r="D93" s="77">
        <v>0</v>
      </c>
      <c r="E93" s="79">
        <v>375290.13</v>
      </c>
      <c r="F93" s="77">
        <v>0</v>
      </c>
      <c r="G93" s="79">
        <v>18146.400000000001</v>
      </c>
      <c r="H93" s="77">
        <v>0</v>
      </c>
      <c r="I93" s="79">
        <v>173904.91</v>
      </c>
      <c r="J93" s="79">
        <v>1725.13</v>
      </c>
      <c r="K93" s="77">
        <v>0</v>
      </c>
      <c r="L93" s="79">
        <v>70116.210000000006</v>
      </c>
      <c r="M93" s="79">
        <v>263892.65000000002</v>
      </c>
      <c r="N93" s="79">
        <v>639182.78</v>
      </c>
    </row>
    <row r="94" spans="1:14" x14ac:dyDescent="0.2">
      <c r="A94" s="77">
        <v>21151</v>
      </c>
      <c r="B94" s="78">
        <v>35407437</v>
      </c>
      <c r="C94" s="77">
        <v>2.5499999999999998</v>
      </c>
      <c r="D94" s="77">
        <v>0</v>
      </c>
      <c r="E94" s="79">
        <v>1183505.97</v>
      </c>
      <c r="F94" s="79">
        <v>1685.19</v>
      </c>
      <c r="G94" s="79">
        <v>49897.51</v>
      </c>
      <c r="H94" s="77">
        <v>0</v>
      </c>
      <c r="I94" s="79">
        <v>464957.32</v>
      </c>
      <c r="J94" s="79">
        <v>14387.45</v>
      </c>
      <c r="K94" s="77">
        <v>0</v>
      </c>
      <c r="L94" s="79">
        <v>205045.49</v>
      </c>
      <c r="M94" s="79">
        <v>735972.96</v>
      </c>
      <c r="N94" s="79">
        <v>1919478.93</v>
      </c>
    </row>
    <row r="95" spans="1:14" x14ac:dyDescent="0.2">
      <c r="A95" s="77">
        <v>22088</v>
      </c>
      <c r="B95" s="78">
        <v>8158036</v>
      </c>
      <c r="C95" s="77">
        <v>2.5299999999999998</v>
      </c>
      <c r="D95" s="77">
        <v>0</v>
      </c>
      <c r="E95" s="79">
        <v>272741.17</v>
      </c>
      <c r="F95" s="77">
        <v>0</v>
      </c>
      <c r="G95" s="79">
        <v>3781.82</v>
      </c>
      <c r="H95" s="77">
        <v>0</v>
      </c>
      <c r="I95" s="79">
        <v>15285.84</v>
      </c>
      <c r="J95" s="77">
        <v>249.41</v>
      </c>
      <c r="K95" s="79">
        <v>56044.3</v>
      </c>
      <c r="L95" s="79">
        <v>91873.57</v>
      </c>
      <c r="M95" s="79">
        <v>167234.94</v>
      </c>
      <c r="N95" s="79">
        <v>439976.11</v>
      </c>
    </row>
    <row r="96" spans="1:14" x14ac:dyDescent="0.2">
      <c r="A96" s="77">
        <v>22089</v>
      </c>
      <c r="B96" s="78">
        <v>233824071</v>
      </c>
      <c r="C96" s="77">
        <v>2.57</v>
      </c>
      <c r="D96" s="77">
        <v>0</v>
      </c>
      <c r="E96" s="79">
        <v>7814047.3799999999</v>
      </c>
      <c r="F96" s="77">
        <v>0</v>
      </c>
      <c r="G96" s="79">
        <v>89890.35</v>
      </c>
      <c r="H96" s="77">
        <v>0</v>
      </c>
      <c r="I96" s="79">
        <v>303587.88</v>
      </c>
      <c r="J96" s="77">
        <v>0</v>
      </c>
      <c r="K96" s="77">
        <v>0</v>
      </c>
      <c r="L96" s="79">
        <v>1711298.97</v>
      </c>
      <c r="M96" s="79">
        <v>2104777.2000000002</v>
      </c>
      <c r="N96" s="79">
        <v>9918824.5800000001</v>
      </c>
    </row>
    <row r="97" spans="1:14" x14ac:dyDescent="0.2">
      <c r="A97" s="77">
        <v>22090</v>
      </c>
      <c r="B97" s="78">
        <v>23332518</v>
      </c>
      <c r="C97" s="77">
        <v>2.4900000000000002</v>
      </c>
      <c r="D97" s="77">
        <v>0</v>
      </c>
      <c r="E97" s="79">
        <v>780377.76</v>
      </c>
      <c r="F97" s="77">
        <v>0</v>
      </c>
      <c r="G97" s="79">
        <v>9313.2800000000007</v>
      </c>
      <c r="H97" s="77">
        <v>0</v>
      </c>
      <c r="I97" s="79">
        <v>52087.34</v>
      </c>
      <c r="J97" s="77">
        <v>0</v>
      </c>
      <c r="K97" s="77">
        <v>717.59</v>
      </c>
      <c r="L97" s="79">
        <v>301323.90000000002</v>
      </c>
      <c r="M97" s="79">
        <v>363442.11</v>
      </c>
      <c r="N97" s="79">
        <v>1143819.8700000001</v>
      </c>
    </row>
    <row r="98" spans="1:14" x14ac:dyDescent="0.2">
      <c r="A98" s="77">
        <v>22091</v>
      </c>
      <c r="B98" s="78">
        <v>20695941</v>
      </c>
      <c r="C98" s="77">
        <v>2.4900000000000002</v>
      </c>
      <c r="D98" s="77">
        <v>0</v>
      </c>
      <c r="E98" s="79">
        <v>692194.99</v>
      </c>
      <c r="F98" s="77">
        <v>0</v>
      </c>
      <c r="G98" s="79">
        <v>5129.3</v>
      </c>
      <c r="H98" s="77">
        <v>0</v>
      </c>
      <c r="I98" s="79">
        <v>31344.080000000002</v>
      </c>
      <c r="J98" s="77">
        <v>0</v>
      </c>
      <c r="K98" s="77">
        <v>0</v>
      </c>
      <c r="L98" s="79">
        <v>176977</v>
      </c>
      <c r="M98" s="79">
        <v>213450.38</v>
      </c>
      <c r="N98" s="79">
        <v>905645.37</v>
      </c>
    </row>
    <row r="99" spans="1:14" x14ac:dyDescent="0.2">
      <c r="A99" s="77">
        <v>22092</v>
      </c>
      <c r="B99" s="78">
        <v>30918304</v>
      </c>
      <c r="C99" s="77">
        <v>2.5099999999999998</v>
      </c>
      <c r="D99" s="77">
        <v>0</v>
      </c>
      <c r="E99" s="79">
        <v>1033879.33</v>
      </c>
      <c r="F99" s="77">
        <v>0</v>
      </c>
      <c r="G99" s="79">
        <v>15920.7</v>
      </c>
      <c r="H99" s="77">
        <v>0</v>
      </c>
      <c r="I99" s="79">
        <v>50535.76</v>
      </c>
      <c r="J99" s="77">
        <v>0</v>
      </c>
      <c r="K99" s="77">
        <v>0</v>
      </c>
      <c r="L99" s="79">
        <v>288815.55</v>
      </c>
      <c r="M99" s="79">
        <v>355272</v>
      </c>
      <c r="N99" s="79">
        <v>1389151.33</v>
      </c>
    </row>
    <row r="100" spans="1:14" x14ac:dyDescent="0.2">
      <c r="A100" s="77">
        <v>22093</v>
      </c>
      <c r="B100" s="78">
        <v>228758418</v>
      </c>
      <c r="C100" s="77">
        <v>2.5499999999999998</v>
      </c>
      <c r="D100" s="77">
        <v>0</v>
      </c>
      <c r="E100" s="79">
        <v>7646330.1900000004</v>
      </c>
      <c r="F100" s="77">
        <v>0</v>
      </c>
      <c r="G100" s="79">
        <v>77031.75</v>
      </c>
      <c r="H100" s="77">
        <v>117.96</v>
      </c>
      <c r="I100" s="79">
        <v>298622.67</v>
      </c>
      <c r="J100" s="77">
        <v>0</v>
      </c>
      <c r="K100" s="79">
        <v>2271.61</v>
      </c>
      <c r="L100" s="79">
        <v>1665463.65</v>
      </c>
      <c r="M100" s="79">
        <v>2043507.64</v>
      </c>
      <c r="N100" s="79">
        <v>9689837.8300000001</v>
      </c>
    </row>
    <row r="101" spans="1:14" x14ac:dyDescent="0.2">
      <c r="A101" s="77">
        <v>22094</v>
      </c>
      <c r="B101" s="78">
        <v>32285872</v>
      </c>
      <c r="C101" s="77">
        <v>2.5299999999999998</v>
      </c>
      <c r="D101" s="77">
        <v>0</v>
      </c>
      <c r="E101" s="79">
        <v>1079388.05</v>
      </c>
      <c r="F101" s="77">
        <v>0</v>
      </c>
      <c r="G101" s="79">
        <v>28240.51</v>
      </c>
      <c r="H101" s="77">
        <v>0</v>
      </c>
      <c r="I101" s="79">
        <v>52351.48</v>
      </c>
      <c r="J101" s="77">
        <v>0</v>
      </c>
      <c r="K101" s="77">
        <v>400.29</v>
      </c>
      <c r="L101" s="79">
        <v>302754.37</v>
      </c>
      <c r="M101" s="79">
        <v>383746.64</v>
      </c>
      <c r="N101" s="79">
        <v>1463134.69</v>
      </c>
    </row>
    <row r="102" spans="1:14" x14ac:dyDescent="0.2">
      <c r="A102" s="77">
        <v>23101</v>
      </c>
      <c r="B102" s="78">
        <v>51797529</v>
      </c>
      <c r="C102" s="77">
        <v>3.32</v>
      </c>
      <c r="D102" s="77">
        <v>0</v>
      </c>
      <c r="E102" s="79">
        <v>1717670.29</v>
      </c>
      <c r="F102" s="79">
        <v>25132.54</v>
      </c>
      <c r="G102" s="79">
        <v>200390.43</v>
      </c>
      <c r="H102" s="79">
        <v>5746.93</v>
      </c>
      <c r="I102" s="79">
        <v>391155.65</v>
      </c>
      <c r="J102" s="79">
        <v>33019.14</v>
      </c>
      <c r="K102" s="77">
        <v>0</v>
      </c>
      <c r="L102" s="79">
        <v>472354.97</v>
      </c>
      <c r="M102" s="79">
        <v>1127799.6599999999</v>
      </c>
      <c r="N102" s="79">
        <v>2845469.95</v>
      </c>
    </row>
    <row r="103" spans="1:14" x14ac:dyDescent="0.2">
      <c r="A103" s="77">
        <v>24086</v>
      </c>
      <c r="B103" s="78">
        <v>236639431</v>
      </c>
      <c r="C103" s="77">
        <v>1.56</v>
      </c>
      <c r="D103" s="77">
        <v>0</v>
      </c>
      <c r="E103" s="79">
        <v>7990111.46</v>
      </c>
      <c r="F103" s="77">
        <v>0</v>
      </c>
      <c r="G103" s="79">
        <v>66154.45</v>
      </c>
      <c r="H103" s="77">
        <v>0</v>
      </c>
      <c r="I103" s="79">
        <v>369058.78</v>
      </c>
      <c r="J103" s="77">
        <v>0</v>
      </c>
      <c r="K103" s="79">
        <v>1321.35</v>
      </c>
      <c r="L103" s="79">
        <v>1367915.5</v>
      </c>
      <c r="M103" s="79">
        <v>1804450.08</v>
      </c>
      <c r="N103" s="79">
        <v>9794561.5399999991</v>
      </c>
    </row>
    <row r="104" spans="1:14" x14ac:dyDescent="0.2">
      <c r="A104" s="77">
        <v>24087</v>
      </c>
      <c r="B104" s="78">
        <v>146455433</v>
      </c>
      <c r="C104" s="77">
        <v>1.64</v>
      </c>
      <c r="D104" s="77">
        <v>0</v>
      </c>
      <c r="E104" s="79">
        <v>4941037.24</v>
      </c>
      <c r="F104" s="77">
        <v>0</v>
      </c>
      <c r="G104" s="79">
        <v>44770.91</v>
      </c>
      <c r="H104" s="79">
        <v>1023.1</v>
      </c>
      <c r="I104" s="79">
        <v>233319.31</v>
      </c>
      <c r="J104" s="77">
        <v>0</v>
      </c>
      <c r="K104" s="79">
        <v>29226.73</v>
      </c>
      <c r="L104" s="79">
        <v>757631.28</v>
      </c>
      <c r="M104" s="79">
        <v>1065971.33</v>
      </c>
      <c r="N104" s="79">
        <v>6007008.5700000003</v>
      </c>
    </row>
    <row r="105" spans="1:14" x14ac:dyDescent="0.2">
      <c r="A105" s="77">
        <v>24089</v>
      </c>
      <c r="B105" s="78">
        <v>178623333</v>
      </c>
      <c r="C105" s="77">
        <v>1.99</v>
      </c>
      <c r="D105" s="77">
        <v>0</v>
      </c>
      <c r="E105" s="79">
        <v>6004857.3899999997</v>
      </c>
      <c r="F105" s="77">
        <v>0</v>
      </c>
      <c r="G105" s="79">
        <v>67478.850000000006</v>
      </c>
      <c r="H105" s="77">
        <v>0</v>
      </c>
      <c r="I105" s="79">
        <v>476285.04</v>
      </c>
      <c r="J105" s="79">
        <v>153637.71</v>
      </c>
      <c r="K105" s="77">
        <v>0</v>
      </c>
      <c r="L105" s="79">
        <v>1350421.35</v>
      </c>
      <c r="M105" s="79">
        <v>2047822.94</v>
      </c>
      <c r="N105" s="79">
        <v>8052680.3300000001</v>
      </c>
    </row>
    <row r="106" spans="1:14" x14ac:dyDescent="0.2">
      <c r="A106" s="77">
        <v>24090</v>
      </c>
      <c r="B106" s="78">
        <v>542775235</v>
      </c>
      <c r="C106" s="77">
        <v>1.72</v>
      </c>
      <c r="D106" s="77">
        <v>0</v>
      </c>
      <c r="E106" s="79">
        <v>18296974.879999999</v>
      </c>
      <c r="F106" s="77">
        <v>0</v>
      </c>
      <c r="G106" s="79">
        <v>186980.31</v>
      </c>
      <c r="H106" s="79">
        <v>15036.53</v>
      </c>
      <c r="I106" s="79">
        <v>869111.95</v>
      </c>
      <c r="J106" s="77">
        <v>0</v>
      </c>
      <c r="K106" s="77">
        <v>0</v>
      </c>
      <c r="L106" s="79">
        <v>3128718.72</v>
      </c>
      <c r="M106" s="79">
        <v>4199847.5</v>
      </c>
      <c r="N106" s="79">
        <v>22496822.379999999</v>
      </c>
    </row>
    <row r="107" spans="1:14" x14ac:dyDescent="0.2">
      <c r="A107" s="77">
        <v>24091</v>
      </c>
      <c r="B107" s="78">
        <v>5405870</v>
      </c>
      <c r="C107" s="77">
        <v>1.74</v>
      </c>
      <c r="D107" s="77">
        <v>0</v>
      </c>
      <c r="E107" s="79">
        <v>182195.01</v>
      </c>
      <c r="F107" s="77">
        <v>0</v>
      </c>
      <c r="G107" s="79">
        <v>1059.74</v>
      </c>
      <c r="H107" s="79">
        <v>3773.27</v>
      </c>
      <c r="I107" s="79">
        <v>8193.2199999999993</v>
      </c>
      <c r="J107" s="77">
        <v>156.97</v>
      </c>
      <c r="K107" s="77">
        <v>0</v>
      </c>
      <c r="L107" s="79">
        <v>26703</v>
      </c>
      <c r="M107" s="79">
        <v>39886.199999999997</v>
      </c>
      <c r="N107" s="79">
        <v>222081.21</v>
      </c>
    </row>
    <row r="108" spans="1:14" x14ac:dyDescent="0.2">
      <c r="A108" s="77">
        <v>24093</v>
      </c>
      <c r="B108" s="78">
        <v>1861292743</v>
      </c>
      <c r="C108" s="77">
        <v>1.64</v>
      </c>
      <c r="D108" s="77">
        <v>0</v>
      </c>
      <c r="E108" s="79">
        <v>62795326.689999998</v>
      </c>
      <c r="F108" s="77">
        <v>0</v>
      </c>
      <c r="G108" s="79">
        <v>299991.62</v>
      </c>
      <c r="H108" s="79">
        <v>206876.38</v>
      </c>
      <c r="I108" s="79">
        <v>1912581.44</v>
      </c>
      <c r="J108" s="77">
        <v>0</v>
      </c>
      <c r="K108" s="77">
        <v>0</v>
      </c>
      <c r="L108" s="79">
        <v>6498699.21</v>
      </c>
      <c r="M108" s="79">
        <v>8918148.6400000006</v>
      </c>
      <c r="N108" s="79">
        <v>71713475.329999998</v>
      </c>
    </row>
    <row r="109" spans="1:14" x14ac:dyDescent="0.2">
      <c r="A109" s="77">
        <v>25001</v>
      </c>
      <c r="B109" s="78">
        <v>87026177</v>
      </c>
      <c r="C109" s="77">
        <v>2.13</v>
      </c>
      <c r="D109" s="77">
        <v>0</v>
      </c>
      <c r="E109" s="79">
        <v>2921417.42</v>
      </c>
      <c r="F109" s="77">
        <v>0</v>
      </c>
      <c r="G109" s="79">
        <v>103192.92</v>
      </c>
      <c r="H109" s="77">
        <v>0</v>
      </c>
      <c r="I109" s="79">
        <v>214394.08</v>
      </c>
      <c r="J109" s="77">
        <v>0</v>
      </c>
      <c r="K109" s="77">
        <v>0</v>
      </c>
      <c r="L109" s="79">
        <v>646179.01</v>
      </c>
      <c r="M109" s="79">
        <v>963766</v>
      </c>
      <c r="N109" s="79">
        <v>3885183.42</v>
      </c>
    </row>
    <row r="110" spans="1:14" x14ac:dyDescent="0.2">
      <c r="A110" s="77">
        <v>25002</v>
      </c>
      <c r="B110" s="78">
        <v>45652667</v>
      </c>
      <c r="C110" s="77">
        <v>3.28</v>
      </c>
      <c r="D110" s="77">
        <v>0</v>
      </c>
      <c r="E110" s="79">
        <v>1514525.4</v>
      </c>
      <c r="F110" s="77">
        <v>0</v>
      </c>
      <c r="G110" s="79">
        <v>55402.1</v>
      </c>
      <c r="H110" s="77">
        <v>0</v>
      </c>
      <c r="I110" s="79">
        <v>97701.72</v>
      </c>
      <c r="J110" s="77">
        <v>0</v>
      </c>
      <c r="K110" s="77">
        <v>0</v>
      </c>
      <c r="L110" s="79">
        <v>372163.27</v>
      </c>
      <c r="M110" s="79">
        <v>525267.09</v>
      </c>
      <c r="N110" s="79">
        <v>2039792.49</v>
      </c>
    </row>
    <row r="111" spans="1:14" x14ac:dyDescent="0.2">
      <c r="A111" s="77">
        <v>25003</v>
      </c>
      <c r="B111" s="78">
        <v>57639918</v>
      </c>
      <c r="C111" s="77">
        <v>3.34</v>
      </c>
      <c r="D111" s="77">
        <v>0</v>
      </c>
      <c r="E111" s="79">
        <v>1911015.74</v>
      </c>
      <c r="F111" s="77">
        <v>0</v>
      </c>
      <c r="G111" s="79">
        <v>51082.98</v>
      </c>
      <c r="H111" s="77">
        <v>0</v>
      </c>
      <c r="I111" s="79">
        <v>84901.69</v>
      </c>
      <c r="J111" s="79">
        <v>25739.18</v>
      </c>
      <c r="K111" s="79">
        <v>16402.439999999999</v>
      </c>
      <c r="L111" s="79">
        <v>340689.63</v>
      </c>
      <c r="M111" s="79">
        <v>518815.92</v>
      </c>
      <c r="N111" s="79">
        <v>2429831.66</v>
      </c>
    </row>
    <row r="112" spans="1:14" x14ac:dyDescent="0.2">
      <c r="A112" s="77">
        <v>26001</v>
      </c>
      <c r="B112" s="78">
        <v>39090487</v>
      </c>
      <c r="C112" s="77">
        <v>1.9</v>
      </c>
      <c r="D112" s="77">
        <v>0</v>
      </c>
      <c r="E112" s="79">
        <v>1315328.43</v>
      </c>
      <c r="F112" s="77">
        <v>0</v>
      </c>
      <c r="G112" s="79">
        <v>26717.97</v>
      </c>
      <c r="H112" s="77">
        <v>0</v>
      </c>
      <c r="I112" s="79">
        <v>117036.46</v>
      </c>
      <c r="J112" s="77">
        <v>0</v>
      </c>
      <c r="K112" s="77">
        <v>0</v>
      </c>
      <c r="L112" s="79">
        <v>316790.45</v>
      </c>
      <c r="M112" s="79">
        <v>460544.88</v>
      </c>
      <c r="N112" s="79">
        <v>1775873.31</v>
      </c>
    </row>
    <row r="113" spans="1:14" x14ac:dyDescent="0.2">
      <c r="A113" s="77">
        <v>26002</v>
      </c>
      <c r="B113" s="78">
        <v>63432946</v>
      </c>
      <c r="C113" s="77">
        <v>1.75</v>
      </c>
      <c r="D113" s="77">
        <v>0</v>
      </c>
      <c r="E113" s="79">
        <v>2137674.42</v>
      </c>
      <c r="F113" s="77">
        <v>0</v>
      </c>
      <c r="G113" s="79">
        <v>50796.94</v>
      </c>
      <c r="H113" s="77">
        <v>0</v>
      </c>
      <c r="I113" s="79">
        <v>94210.14</v>
      </c>
      <c r="J113" s="77">
        <v>0</v>
      </c>
      <c r="K113" s="77">
        <v>0</v>
      </c>
      <c r="L113" s="79">
        <v>276791.01</v>
      </c>
      <c r="M113" s="79">
        <v>421798.08</v>
      </c>
      <c r="N113" s="79">
        <v>2559472.5</v>
      </c>
    </row>
    <row r="114" spans="1:14" x14ac:dyDescent="0.2">
      <c r="A114" s="77">
        <v>26005</v>
      </c>
      <c r="B114" s="78">
        <v>46196829</v>
      </c>
      <c r="C114" s="77">
        <v>2.0499999999999998</v>
      </c>
      <c r="D114" s="77">
        <v>0</v>
      </c>
      <c r="E114" s="79">
        <v>1552067.93</v>
      </c>
      <c r="F114" s="79">
        <v>1022.47</v>
      </c>
      <c r="G114" s="79">
        <v>29452.84</v>
      </c>
      <c r="H114" s="77">
        <v>0</v>
      </c>
      <c r="I114" s="79">
        <v>118089.32</v>
      </c>
      <c r="J114" s="77">
        <v>447.9</v>
      </c>
      <c r="K114" s="77">
        <v>0</v>
      </c>
      <c r="L114" s="79">
        <v>281850.84000000003</v>
      </c>
      <c r="M114" s="79">
        <v>430863.35999999999</v>
      </c>
      <c r="N114" s="79">
        <v>1982931.29</v>
      </c>
    </row>
    <row r="115" spans="1:14" x14ac:dyDescent="0.2">
      <c r="A115" s="77">
        <v>26006</v>
      </c>
      <c r="B115" s="78">
        <v>958072292</v>
      </c>
      <c r="C115" s="77">
        <v>1.84</v>
      </c>
      <c r="D115" s="77">
        <v>0</v>
      </c>
      <c r="E115" s="79">
        <v>32257221.030000001</v>
      </c>
      <c r="F115" s="77">
        <v>0</v>
      </c>
      <c r="G115" s="79">
        <v>354771.08</v>
      </c>
      <c r="H115" s="77">
        <v>0</v>
      </c>
      <c r="I115" s="79">
        <v>1118160.1100000001</v>
      </c>
      <c r="J115" s="77">
        <v>283.77999999999997</v>
      </c>
      <c r="K115" s="77">
        <v>0</v>
      </c>
      <c r="L115" s="79">
        <v>3049733.21</v>
      </c>
      <c r="M115" s="79">
        <v>4522948.18</v>
      </c>
      <c r="N115" s="79">
        <v>36780169.210000001</v>
      </c>
    </row>
    <row r="116" spans="1:14" x14ac:dyDescent="0.2">
      <c r="A116" s="77">
        <v>27055</v>
      </c>
      <c r="B116" s="78">
        <v>6450564</v>
      </c>
      <c r="C116" s="77">
        <v>2.41</v>
      </c>
      <c r="D116" s="77">
        <v>0</v>
      </c>
      <c r="E116" s="79">
        <v>215922.12</v>
      </c>
      <c r="F116" s="77">
        <v>0</v>
      </c>
      <c r="G116" s="79">
        <v>20702.05</v>
      </c>
      <c r="H116" s="77">
        <v>39.340000000000003</v>
      </c>
      <c r="I116" s="79">
        <v>74493.34</v>
      </c>
      <c r="J116" s="79">
        <v>2112.87</v>
      </c>
      <c r="K116" s="77">
        <v>0</v>
      </c>
      <c r="L116" s="79">
        <v>75175.570000000007</v>
      </c>
      <c r="M116" s="79">
        <v>172523.16</v>
      </c>
      <c r="N116" s="79">
        <v>388445.28</v>
      </c>
    </row>
    <row r="117" spans="1:14" x14ac:dyDescent="0.2">
      <c r="A117" s="77">
        <v>27056</v>
      </c>
      <c r="B117" s="78">
        <v>6972641</v>
      </c>
      <c r="C117" s="77">
        <v>2.67</v>
      </c>
      <c r="D117" s="77">
        <v>0</v>
      </c>
      <c r="E117" s="79">
        <v>232775.97</v>
      </c>
      <c r="F117" s="77">
        <v>0</v>
      </c>
      <c r="G117" s="79">
        <v>20830.189999999999</v>
      </c>
      <c r="H117" s="77">
        <v>0</v>
      </c>
      <c r="I117" s="79">
        <v>89987.14</v>
      </c>
      <c r="J117" s="77">
        <v>0</v>
      </c>
      <c r="K117" s="77">
        <v>0</v>
      </c>
      <c r="L117" s="79">
        <v>86720.69</v>
      </c>
      <c r="M117" s="79">
        <v>197538.02</v>
      </c>
      <c r="N117" s="79">
        <v>430313.99</v>
      </c>
    </row>
    <row r="118" spans="1:14" x14ac:dyDescent="0.2">
      <c r="A118" s="77">
        <v>27057</v>
      </c>
      <c r="B118" s="78">
        <v>9064415</v>
      </c>
      <c r="C118" s="77">
        <v>2.75</v>
      </c>
      <c r="D118" s="77">
        <v>0</v>
      </c>
      <c r="E118" s="79">
        <v>302359.43</v>
      </c>
      <c r="F118" s="77">
        <v>0</v>
      </c>
      <c r="G118" s="79">
        <v>14376.66</v>
      </c>
      <c r="H118" s="79">
        <v>1373.27</v>
      </c>
      <c r="I118" s="79">
        <v>68001.3</v>
      </c>
      <c r="J118" s="79">
        <v>2760.17</v>
      </c>
      <c r="K118" s="77">
        <v>0</v>
      </c>
      <c r="L118" s="79">
        <v>63862.06</v>
      </c>
      <c r="M118" s="79">
        <v>150373.46</v>
      </c>
      <c r="N118" s="79">
        <v>452732.89</v>
      </c>
    </row>
    <row r="119" spans="1:14" x14ac:dyDescent="0.2">
      <c r="A119" s="77">
        <v>27058</v>
      </c>
      <c r="B119" s="78">
        <v>10021747</v>
      </c>
      <c r="C119" s="77">
        <v>2.7</v>
      </c>
      <c r="D119" s="77">
        <v>0</v>
      </c>
      <c r="E119" s="79">
        <v>334464.78000000003</v>
      </c>
      <c r="F119" s="77">
        <v>0</v>
      </c>
      <c r="G119" s="79">
        <v>25906.33</v>
      </c>
      <c r="H119" s="77">
        <v>0</v>
      </c>
      <c r="I119" s="79">
        <v>110779.33</v>
      </c>
      <c r="J119" s="77">
        <v>0</v>
      </c>
      <c r="K119" s="77">
        <v>0</v>
      </c>
      <c r="L119" s="79">
        <v>111168.31</v>
      </c>
      <c r="M119" s="79">
        <v>247853.96</v>
      </c>
      <c r="N119" s="79">
        <v>582318.74</v>
      </c>
    </row>
    <row r="120" spans="1:14" x14ac:dyDescent="0.2">
      <c r="A120" s="77">
        <v>27059</v>
      </c>
      <c r="B120" s="78">
        <v>13241504</v>
      </c>
      <c r="C120" s="77">
        <v>2.61</v>
      </c>
      <c r="D120" s="77">
        <v>0</v>
      </c>
      <c r="E120" s="79">
        <v>442329.4</v>
      </c>
      <c r="F120" s="77">
        <v>0</v>
      </c>
      <c r="G120" s="79">
        <v>26823.21</v>
      </c>
      <c r="H120" s="77">
        <v>0</v>
      </c>
      <c r="I120" s="79">
        <v>120343.11</v>
      </c>
      <c r="J120" s="77">
        <v>0</v>
      </c>
      <c r="K120" s="77">
        <v>0</v>
      </c>
      <c r="L120" s="79">
        <v>107795.39</v>
      </c>
      <c r="M120" s="79">
        <v>254961.7</v>
      </c>
      <c r="N120" s="79">
        <v>697291.1</v>
      </c>
    </row>
    <row r="121" spans="1:14" x14ac:dyDescent="0.2">
      <c r="A121" s="77">
        <v>27061</v>
      </c>
      <c r="B121" s="78">
        <v>102219285</v>
      </c>
      <c r="C121" s="77">
        <v>2.64</v>
      </c>
      <c r="D121" s="77">
        <v>0</v>
      </c>
      <c r="E121" s="79">
        <v>3413559.87</v>
      </c>
      <c r="F121" s="79">
        <v>1724.36</v>
      </c>
      <c r="G121" s="79">
        <v>156867.62</v>
      </c>
      <c r="H121" s="77">
        <v>20.5</v>
      </c>
      <c r="I121" s="79">
        <v>643625.14</v>
      </c>
      <c r="J121" s="77">
        <v>0</v>
      </c>
      <c r="K121" s="77">
        <v>456.4</v>
      </c>
      <c r="L121" s="79">
        <v>568280.81000000006</v>
      </c>
      <c r="M121" s="79">
        <v>1370974.82</v>
      </c>
      <c r="N121" s="79">
        <v>4784534.6900000004</v>
      </c>
    </row>
    <row r="122" spans="1:14" x14ac:dyDescent="0.2">
      <c r="A122" s="77">
        <v>28101</v>
      </c>
      <c r="B122" s="78">
        <v>44522086</v>
      </c>
      <c r="C122" s="77">
        <v>2.59</v>
      </c>
      <c r="D122" s="77">
        <v>0</v>
      </c>
      <c r="E122" s="79">
        <v>1487555.46</v>
      </c>
      <c r="F122" s="77">
        <v>0</v>
      </c>
      <c r="G122" s="79">
        <v>77973.789999999994</v>
      </c>
      <c r="H122" s="77">
        <v>0</v>
      </c>
      <c r="I122" s="79">
        <v>149785.54</v>
      </c>
      <c r="J122" s="77">
        <v>0</v>
      </c>
      <c r="K122" s="79">
        <v>13528.28</v>
      </c>
      <c r="L122" s="79">
        <v>429414.07</v>
      </c>
      <c r="M122" s="79">
        <v>670701.68000000005</v>
      </c>
      <c r="N122" s="79">
        <v>2158257.14</v>
      </c>
    </row>
    <row r="123" spans="1:14" x14ac:dyDescent="0.2">
      <c r="A123" s="77">
        <v>28102</v>
      </c>
      <c r="B123" s="78">
        <v>81063059</v>
      </c>
      <c r="C123" s="77">
        <v>2.67</v>
      </c>
      <c r="D123" s="77">
        <v>0</v>
      </c>
      <c r="E123" s="79">
        <v>2706224.56</v>
      </c>
      <c r="F123" s="79">
        <v>1910.83</v>
      </c>
      <c r="G123" s="79">
        <v>104321.73</v>
      </c>
      <c r="H123" s="77">
        <v>0</v>
      </c>
      <c r="I123" s="79">
        <v>180132.33</v>
      </c>
      <c r="J123" s="77">
        <v>0</v>
      </c>
      <c r="K123" s="77">
        <v>0</v>
      </c>
      <c r="L123" s="79">
        <v>590355.17000000004</v>
      </c>
      <c r="M123" s="79">
        <v>876720.06</v>
      </c>
      <c r="N123" s="79">
        <v>3582944.62</v>
      </c>
    </row>
    <row r="124" spans="1:14" x14ac:dyDescent="0.2">
      <c r="A124" s="77">
        <v>28103</v>
      </c>
      <c r="B124" s="78">
        <v>39844601</v>
      </c>
      <c r="C124" s="77">
        <v>2.59</v>
      </c>
      <c r="D124" s="77">
        <v>0</v>
      </c>
      <c r="E124" s="79">
        <v>1331273.07</v>
      </c>
      <c r="F124" s="77">
        <v>0</v>
      </c>
      <c r="G124" s="79">
        <v>71261.77</v>
      </c>
      <c r="H124" s="77">
        <v>0</v>
      </c>
      <c r="I124" s="79">
        <v>122640.78</v>
      </c>
      <c r="J124" s="77">
        <v>0</v>
      </c>
      <c r="K124" s="79">
        <v>34368.28</v>
      </c>
      <c r="L124" s="79">
        <v>368721.45</v>
      </c>
      <c r="M124" s="79">
        <v>596992.28</v>
      </c>
      <c r="N124" s="79">
        <v>1928265.35</v>
      </c>
    </row>
    <row r="125" spans="1:14" x14ac:dyDescent="0.2">
      <c r="A125" s="77">
        <v>29001</v>
      </c>
      <c r="B125" s="78">
        <v>21234685</v>
      </c>
      <c r="C125" s="77">
        <v>5.0199999999999996</v>
      </c>
      <c r="D125" s="77">
        <v>0</v>
      </c>
      <c r="E125" s="79">
        <v>691786.54</v>
      </c>
      <c r="F125" s="77">
        <v>0</v>
      </c>
      <c r="G125" s="79">
        <v>5715.62</v>
      </c>
      <c r="H125" s="77">
        <v>0</v>
      </c>
      <c r="I125" s="79">
        <v>109978.39</v>
      </c>
      <c r="J125" s="77">
        <v>0</v>
      </c>
      <c r="K125" s="77">
        <v>0</v>
      </c>
      <c r="L125" s="79">
        <v>133372.73000000001</v>
      </c>
      <c r="M125" s="79">
        <v>249066.74</v>
      </c>
      <c r="N125" s="79">
        <v>940853.28</v>
      </c>
    </row>
    <row r="126" spans="1:14" x14ac:dyDescent="0.2">
      <c r="A126" s="77">
        <v>29002</v>
      </c>
      <c r="B126" s="78">
        <v>7142874</v>
      </c>
      <c r="C126" s="77">
        <v>4.87</v>
      </c>
      <c r="D126" s="77">
        <v>0</v>
      </c>
      <c r="E126" s="79">
        <v>233069.05</v>
      </c>
      <c r="F126" s="77">
        <v>0</v>
      </c>
      <c r="G126" s="79">
        <v>3915.95</v>
      </c>
      <c r="H126" s="77">
        <v>0</v>
      </c>
      <c r="I126" s="79">
        <v>58478.18</v>
      </c>
      <c r="J126" s="77">
        <v>0</v>
      </c>
      <c r="K126" s="79">
        <v>4044.3</v>
      </c>
      <c r="L126" s="79">
        <v>73956.490000000005</v>
      </c>
      <c r="M126" s="79">
        <v>140394.92000000001</v>
      </c>
      <c r="N126" s="79">
        <v>373463.97</v>
      </c>
    </row>
    <row r="127" spans="1:14" x14ac:dyDescent="0.2">
      <c r="A127" s="77">
        <v>29003</v>
      </c>
      <c r="B127" s="78">
        <v>7102162</v>
      </c>
      <c r="C127" s="77">
        <v>4.63</v>
      </c>
      <c r="D127" s="77">
        <v>0</v>
      </c>
      <c r="E127" s="79">
        <v>232325.28</v>
      </c>
      <c r="F127" s="77">
        <v>0</v>
      </c>
      <c r="G127" s="79">
        <v>3747.17</v>
      </c>
      <c r="H127" s="77">
        <v>0</v>
      </c>
      <c r="I127" s="79">
        <v>72126.59</v>
      </c>
      <c r="J127" s="77">
        <v>523.63</v>
      </c>
      <c r="K127" s="77">
        <v>0</v>
      </c>
      <c r="L127" s="79">
        <v>83290.98</v>
      </c>
      <c r="M127" s="79">
        <v>159688.37</v>
      </c>
      <c r="N127" s="79">
        <v>392013.65</v>
      </c>
    </row>
    <row r="128" spans="1:14" x14ac:dyDescent="0.2">
      <c r="A128" s="77">
        <v>29004</v>
      </c>
      <c r="B128" s="78">
        <v>26751970</v>
      </c>
      <c r="C128" s="77">
        <v>5.07</v>
      </c>
      <c r="D128" s="77">
        <v>0</v>
      </c>
      <c r="E128" s="79">
        <v>871070.63</v>
      </c>
      <c r="F128" s="77">
        <v>0</v>
      </c>
      <c r="G128" s="79">
        <v>8005.31</v>
      </c>
      <c r="H128" s="77">
        <v>0</v>
      </c>
      <c r="I128" s="79">
        <v>154037</v>
      </c>
      <c r="J128" s="77">
        <v>0</v>
      </c>
      <c r="K128" s="79">
        <v>23723.83</v>
      </c>
      <c r="L128" s="79">
        <v>183893.66</v>
      </c>
      <c r="M128" s="79">
        <v>369659.8</v>
      </c>
      <c r="N128" s="79">
        <v>1240730.43</v>
      </c>
    </row>
    <row r="129" spans="1:14" x14ac:dyDescent="0.2">
      <c r="A129" s="77">
        <v>30093</v>
      </c>
      <c r="B129" s="78">
        <v>88926030</v>
      </c>
      <c r="C129" s="77">
        <v>3.04</v>
      </c>
      <c r="D129" s="77">
        <v>0</v>
      </c>
      <c r="E129" s="79">
        <v>2957437.88</v>
      </c>
      <c r="F129" s="77">
        <v>0</v>
      </c>
      <c r="G129" s="79">
        <v>69628.740000000005</v>
      </c>
      <c r="H129" s="77">
        <v>0</v>
      </c>
      <c r="I129" s="79">
        <v>301486.02</v>
      </c>
      <c r="J129" s="77">
        <v>0</v>
      </c>
      <c r="K129" s="77">
        <v>0</v>
      </c>
      <c r="L129" s="79">
        <v>795181.15</v>
      </c>
      <c r="M129" s="79">
        <v>1166295.8999999999</v>
      </c>
      <c r="N129" s="79">
        <v>4123733.78</v>
      </c>
    </row>
    <row r="130" spans="1:14" x14ac:dyDescent="0.2">
      <c r="A130" s="77">
        <v>31116</v>
      </c>
      <c r="B130" s="78">
        <v>10002978</v>
      </c>
      <c r="C130" s="77">
        <v>2.2999999999999998</v>
      </c>
      <c r="D130" s="77">
        <v>0</v>
      </c>
      <c r="E130" s="79">
        <v>335210.8</v>
      </c>
      <c r="F130" s="77">
        <v>0</v>
      </c>
      <c r="G130" s="79">
        <v>20259.53</v>
      </c>
      <c r="H130" s="77">
        <v>0</v>
      </c>
      <c r="I130" s="79">
        <v>37245.65</v>
      </c>
      <c r="J130" s="77">
        <v>0</v>
      </c>
      <c r="K130" s="77">
        <v>0</v>
      </c>
      <c r="L130" s="79">
        <v>75976.19</v>
      </c>
      <c r="M130" s="79">
        <v>133481.35999999999</v>
      </c>
      <c r="N130" s="79">
        <v>468692.16</v>
      </c>
    </row>
    <row r="131" spans="1:14" x14ac:dyDescent="0.2">
      <c r="A131" s="77">
        <v>31117</v>
      </c>
      <c r="B131" s="78">
        <v>12687215</v>
      </c>
      <c r="C131" s="77">
        <v>2.11</v>
      </c>
      <c r="D131" s="77">
        <v>0</v>
      </c>
      <c r="E131" s="79">
        <v>425989.36</v>
      </c>
      <c r="F131" s="77">
        <v>0</v>
      </c>
      <c r="G131" s="79">
        <v>23716.11</v>
      </c>
      <c r="H131" s="77">
        <v>0</v>
      </c>
      <c r="I131" s="79">
        <v>36866.26</v>
      </c>
      <c r="J131" s="79">
        <v>2693.49</v>
      </c>
      <c r="K131" s="77">
        <v>0</v>
      </c>
      <c r="L131" s="79">
        <v>78211.210000000006</v>
      </c>
      <c r="M131" s="79">
        <v>141487.07</v>
      </c>
      <c r="N131" s="79">
        <v>567476.43000000005</v>
      </c>
    </row>
    <row r="132" spans="1:14" x14ac:dyDescent="0.2">
      <c r="A132" s="77">
        <v>31118</v>
      </c>
      <c r="B132" s="78">
        <v>7605709</v>
      </c>
      <c r="C132" s="77">
        <v>2.33</v>
      </c>
      <c r="D132" s="77">
        <v>0</v>
      </c>
      <c r="E132" s="79">
        <v>254797.41</v>
      </c>
      <c r="F132" s="77">
        <v>0</v>
      </c>
      <c r="G132" s="79">
        <v>15370.54</v>
      </c>
      <c r="H132" s="77">
        <v>574.91999999999996</v>
      </c>
      <c r="I132" s="79">
        <v>20731.8</v>
      </c>
      <c r="J132" s="79">
        <v>2565.6</v>
      </c>
      <c r="K132" s="77">
        <v>0</v>
      </c>
      <c r="L132" s="79">
        <v>45054.99</v>
      </c>
      <c r="M132" s="79">
        <v>84297.85</v>
      </c>
      <c r="N132" s="79">
        <v>339095.26</v>
      </c>
    </row>
    <row r="133" spans="1:14" x14ac:dyDescent="0.2">
      <c r="A133" s="77">
        <v>31121</v>
      </c>
      <c r="B133" s="78">
        <v>27080574</v>
      </c>
      <c r="C133" s="77">
        <v>2.17</v>
      </c>
      <c r="D133" s="77">
        <v>0</v>
      </c>
      <c r="E133" s="79">
        <v>908707.35</v>
      </c>
      <c r="F133" s="79">
        <v>12163.33</v>
      </c>
      <c r="G133" s="79">
        <v>76016.38</v>
      </c>
      <c r="H133" s="77">
        <v>0</v>
      </c>
      <c r="I133" s="79">
        <v>115884.29</v>
      </c>
      <c r="J133" s="77">
        <v>0</v>
      </c>
      <c r="K133" s="77">
        <v>0</v>
      </c>
      <c r="L133" s="79">
        <v>251205.55</v>
      </c>
      <c r="M133" s="79">
        <v>455269.55</v>
      </c>
      <c r="N133" s="79">
        <v>1363976.9</v>
      </c>
    </row>
    <row r="134" spans="1:14" x14ac:dyDescent="0.2">
      <c r="A134" s="77">
        <v>31122</v>
      </c>
      <c r="B134" s="78">
        <v>11296210</v>
      </c>
      <c r="C134" s="77">
        <v>2.2999999999999998</v>
      </c>
      <c r="D134" s="77">
        <v>0</v>
      </c>
      <c r="E134" s="79">
        <v>378548.42</v>
      </c>
      <c r="F134" s="77">
        <v>0</v>
      </c>
      <c r="G134" s="79">
        <v>23200.09</v>
      </c>
      <c r="H134" s="77">
        <v>4.67</v>
      </c>
      <c r="I134" s="79">
        <v>39148.949999999997</v>
      </c>
      <c r="J134" s="77">
        <v>0</v>
      </c>
      <c r="K134" s="77">
        <v>0</v>
      </c>
      <c r="L134" s="79">
        <v>76179.37</v>
      </c>
      <c r="M134" s="79">
        <v>138533.07999999999</v>
      </c>
      <c r="N134" s="79">
        <v>517081.5</v>
      </c>
    </row>
    <row r="135" spans="1:14" x14ac:dyDescent="0.2">
      <c r="A135" s="77">
        <v>32054</v>
      </c>
      <c r="B135" s="78">
        <v>7452510</v>
      </c>
      <c r="C135" s="77">
        <v>2.48</v>
      </c>
      <c r="D135" s="77">
        <v>0</v>
      </c>
      <c r="E135" s="79">
        <v>249281.69</v>
      </c>
      <c r="F135" s="77">
        <v>0</v>
      </c>
      <c r="G135" s="79">
        <v>10145.81</v>
      </c>
      <c r="H135" s="79">
        <v>1244.75</v>
      </c>
      <c r="I135" s="79">
        <v>22410.99</v>
      </c>
      <c r="J135" s="77">
        <v>0</v>
      </c>
      <c r="K135" s="77">
        <v>0</v>
      </c>
      <c r="L135" s="79">
        <v>61188.19</v>
      </c>
      <c r="M135" s="79">
        <v>94989.74</v>
      </c>
      <c r="N135" s="79">
        <v>344271.43</v>
      </c>
    </row>
    <row r="136" spans="1:14" x14ac:dyDescent="0.2">
      <c r="A136" s="77">
        <v>32055</v>
      </c>
      <c r="B136" s="78">
        <v>34130440</v>
      </c>
      <c r="C136" s="77">
        <v>2.21</v>
      </c>
      <c r="D136" s="77">
        <v>0</v>
      </c>
      <c r="E136" s="79">
        <v>1144802.19</v>
      </c>
      <c r="F136" s="77">
        <v>0</v>
      </c>
      <c r="G136" s="79">
        <v>45807.46</v>
      </c>
      <c r="H136" s="77">
        <v>0</v>
      </c>
      <c r="I136" s="79">
        <v>107195.81</v>
      </c>
      <c r="J136" s="77">
        <v>0</v>
      </c>
      <c r="K136" s="77">
        <v>0</v>
      </c>
      <c r="L136" s="79">
        <v>282525.11</v>
      </c>
      <c r="M136" s="79">
        <v>435528.38</v>
      </c>
      <c r="N136" s="79">
        <v>1580330.57</v>
      </c>
    </row>
    <row r="137" spans="1:14" x14ac:dyDescent="0.2">
      <c r="A137" s="77">
        <v>32056</v>
      </c>
      <c r="B137" s="78">
        <v>7730924</v>
      </c>
      <c r="C137" s="77">
        <v>2.31</v>
      </c>
      <c r="D137" s="77">
        <v>0</v>
      </c>
      <c r="E137" s="79">
        <v>259045.25</v>
      </c>
      <c r="F137" s="77">
        <v>0</v>
      </c>
      <c r="G137" s="79">
        <v>11187.89</v>
      </c>
      <c r="H137" s="77">
        <v>0</v>
      </c>
      <c r="I137" s="79">
        <v>22963.96</v>
      </c>
      <c r="J137" s="79">
        <v>2629.37</v>
      </c>
      <c r="K137" s="77">
        <v>0</v>
      </c>
      <c r="L137" s="79">
        <v>58818.95</v>
      </c>
      <c r="M137" s="79">
        <v>95600.16</v>
      </c>
      <c r="N137" s="79">
        <v>354645.41</v>
      </c>
    </row>
    <row r="138" spans="1:14" x14ac:dyDescent="0.2">
      <c r="A138" s="77">
        <v>32058</v>
      </c>
      <c r="B138" s="78">
        <v>10691000</v>
      </c>
      <c r="C138" s="77">
        <v>2.91</v>
      </c>
      <c r="D138" s="77">
        <v>0</v>
      </c>
      <c r="E138" s="79">
        <v>356030.29</v>
      </c>
      <c r="F138" s="77">
        <v>0</v>
      </c>
      <c r="G138" s="79">
        <v>19452.650000000001</v>
      </c>
      <c r="H138" s="77">
        <v>0</v>
      </c>
      <c r="I138" s="79">
        <v>44016.53</v>
      </c>
      <c r="J138" s="79">
        <v>1572.26</v>
      </c>
      <c r="K138" s="77">
        <v>0</v>
      </c>
      <c r="L138" s="79">
        <v>127114.46</v>
      </c>
      <c r="M138" s="79">
        <v>192155.9</v>
      </c>
      <c r="N138" s="79">
        <v>548186.18999999994</v>
      </c>
    </row>
    <row r="139" spans="1:14" x14ac:dyDescent="0.2">
      <c r="A139" s="77">
        <v>33090</v>
      </c>
      <c r="B139" s="78">
        <v>52192010</v>
      </c>
      <c r="C139" s="77">
        <v>2.69</v>
      </c>
      <c r="D139" s="77">
        <v>0</v>
      </c>
      <c r="E139" s="79">
        <v>1742029.94</v>
      </c>
      <c r="F139" s="77">
        <v>0</v>
      </c>
      <c r="G139" s="79">
        <v>42674.86</v>
      </c>
      <c r="H139" s="77">
        <v>0</v>
      </c>
      <c r="I139" s="79">
        <v>85976.81</v>
      </c>
      <c r="J139" s="77">
        <v>0</v>
      </c>
      <c r="K139" s="79">
        <v>23476.68</v>
      </c>
      <c r="L139" s="79">
        <v>437151.39</v>
      </c>
      <c r="M139" s="79">
        <v>589279.74</v>
      </c>
      <c r="N139" s="79">
        <v>2331309.6800000002</v>
      </c>
    </row>
    <row r="140" spans="1:14" x14ac:dyDescent="0.2">
      <c r="A140" s="77">
        <v>33091</v>
      </c>
      <c r="B140" s="78">
        <v>9368580</v>
      </c>
      <c r="C140" s="77">
        <v>2.75</v>
      </c>
      <c r="D140" s="77">
        <v>0</v>
      </c>
      <c r="E140" s="79">
        <v>312505.38</v>
      </c>
      <c r="F140" s="77">
        <v>0</v>
      </c>
      <c r="G140" s="79">
        <v>7737.65</v>
      </c>
      <c r="H140" s="77">
        <v>0</v>
      </c>
      <c r="I140" s="79">
        <v>15598.31</v>
      </c>
      <c r="J140" s="77">
        <v>0</v>
      </c>
      <c r="K140" s="79">
        <v>24182.05</v>
      </c>
      <c r="L140" s="79">
        <v>74988.679999999993</v>
      </c>
      <c r="M140" s="79">
        <v>122506.68</v>
      </c>
      <c r="N140" s="79">
        <v>435012.06</v>
      </c>
    </row>
    <row r="141" spans="1:14" x14ac:dyDescent="0.2">
      <c r="A141" s="77">
        <v>33092</v>
      </c>
      <c r="B141" s="78">
        <v>12171950</v>
      </c>
      <c r="C141" s="77">
        <v>2.69</v>
      </c>
      <c r="D141" s="77">
        <v>0</v>
      </c>
      <c r="E141" s="79">
        <v>406267.19</v>
      </c>
      <c r="F141" s="77">
        <v>0</v>
      </c>
      <c r="G141" s="79">
        <v>11311.87</v>
      </c>
      <c r="H141" s="77">
        <v>0</v>
      </c>
      <c r="I141" s="79">
        <v>22437.119999999999</v>
      </c>
      <c r="J141" s="79">
        <v>1114.04</v>
      </c>
      <c r="K141" s="77">
        <v>0</v>
      </c>
      <c r="L141" s="79">
        <v>107397.21</v>
      </c>
      <c r="M141" s="79">
        <v>142260.24</v>
      </c>
      <c r="N141" s="79">
        <v>548527.43000000005</v>
      </c>
    </row>
    <row r="142" spans="1:14" x14ac:dyDescent="0.2">
      <c r="A142" s="77">
        <v>33093</v>
      </c>
      <c r="B142" s="78">
        <v>20047560</v>
      </c>
      <c r="C142" s="77">
        <v>2.71</v>
      </c>
      <c r="D142" s="77">
        <v>0</v>
      </c>
      <c r="E142" s="79">
        <v>668996.5</v>
      </c>
      <c r="F142" s="77">
        <v>0</v>
      </c>
      <c r="G142" s="79">
        <v>17022.580000000002</v>
      </c>
      <c r="H142" s="77">
        <v>0</v>
      </c>
      <c r="I142" s="79">
        <v>31566.43</v>
      </c>
      <c r="J142" s="79">
        <v>1552.42</v>
      </c>
      <c r="K142" s="77">
        <v>0</v>
      </c>
      <c r="L142" s="79">
        <v>156995.49</v>
      </c>
      <c r="M142" s="79">
        <v>207136.92</v>
      </c>
      <c r="N142" s="79">
        <v>876133.42</v>
      </c>
    </row>
    <row r="143" spans="1:14" x14ac:dyDescent="0.2">
      <c r="A143" s="77">
        <v>33094</v>
      </c>
      <c r="B143" s="78">
        <v>13208290</v>
      </c>
      <c r="C143" s="77">
        <v>2.7</v>
      </c>
      <c r="D143" s="77">
        <v>0</v>
      </c>
      <c r="E143" s="79">
        <v>440812.15</v>
      </c>
      <c r="F143" s="77">
        <v>0</v>
      </c>
      <c r="G143" s="79">
        <v>11309.59</v>
      </c>
      <c r="H143" s="77">
        <v>0</v>
      </c>
      <c r="I143" s="79">
        <v>22785.61</v>
      </c>
      <c r="J143" s="77">
        <v>0</v>
      </c>
      <c r="K143" s="79">
        <v>2478.7199999999998</v>
      </c>
      <c r="L143" s="79">
        <v>112172.17</v>
      </c>
      <c r="M143" s="79">
        <v>148746.09</v>
      </c>
      <c r="N143" s="79">
        <v>589558.24</v>
      </c>
    </row>
    <row r="144" spans="1:14" x14ac:dyDescent="0.2">
      <c r="A144" s="77">
        <v>34121</v>
      </c>
      <c r="B144" s="78">
        <v>6481826</v>
      </c>
      <c r="C144" s="77">
        <v>2.75</v>
      </c>
      <c r="D144" s="77">
        <v>0</v>
      </c>
      <c r="E144" s="79">
        <v>216212.65</v>
      </c>
      <c r="F144" s="77">
        <v>0</v>
      </c>
      <c r="G144" s="79">
        <v>3054.51</v>
      </c>
      <c r="H144" s="77">
        <v>0</v>
      </c>
      <c r="I144" s="79">
        <v>13814.01</v>
      </c>
      <c r="J144" s="77">
        <v>0</v>
      </c>
      <c r="K144" s="77">
        <v>0</v>
      </c>
      <c r="L144" s="79">
        <v>56681.42</v>
      </c>
      <c r="M144" s="79">
        <v>73549.94</v>
      </c>
      <c r="N144" s="79">
        <v>289762.59000000003</v>
      </c>
    </row>
    <row r="145" spans="1:14" x14ac:dyDescent="0.2">
      <c r="A145" s="77">
        <v>34122</v>
      </c>
      <c r="B145" s="78">
        <v>4255432</v>
      </c>
      <c r="C145" s="77">
        <v>2.74</v>
      </c>
      <c r="D145" s="77">
        <v>0</v>
      </c>
      <c r="E145" s="79">
        <v>141961.98000000001</v>
      </c>
      <c r="F145" s="77">
        <v>0</v>
      </c>
      <c r="G145" s="79">
        <v>2811.46</v>
      </c>
      <c r="H145" s="77">
        <v>0</v>
      </c>
      <c r="I145" s="79">
        <v>10847.24</v>
      </c>
      <c r="J145" s="77">
        <v>0</v>
      </c>
      <c r="K145" s="79">
        <v>3882.97</v>
      </c>
      <c r="L145" s="79">
        <v>48391.3</v>
      </c>
      <c r="M145" s="79">
        <v>65932.97</v>
      </c>
      <c r="N145" s="79">
        <v>207894.95</v>
      </c>
    </row>
    <row r="146" spans="1:14" x14ac:dyDescent="0.2">
      <c r="A146" s="77">
        <v>34124</v>
      </c>
      <c r="B146" s="78">
        <v>68586550</v>
      </c>
      <c r="C146" s="77">
        <v>2.71</v>
      </c>
      <c r="D146" s="77">
        <v>0</v>
      </c>
      <c r="E146" s="79">
        <v>2288765.41</v>
      </c>
      <c r="F146" s="77">
        <v>0</v>
      </c>
      <c r="G146" s="79">
        <v>31611.82</v>
      </c>
      <c r="H146" s="77">
        <v>0</v>
      </c>
      <c r="I146" s="79">
        <v>137455.38</v>
      </c>
      <c r="J146" s="77">
        <v>0</v>
      </c>
      <c r="K146" s="79">
        <v>4164.2700000000004</v>
      </c>
      <c r="L146" s="79">
        <v>600904.85</v>
      </c>
      <c r="M146" s="79">
        <v>774136.31999999995</v>
      </c>
      <c r="N146" s="79">
        <v>3062901.73</v>
      </c>
    </row>
    <row r="147" spans="1:14" x14ac:dyDescent="0.2">
      <c r="A147" s="77">
        <v>35092</v>
      </c>
      <c r="B147" s="78">
        <v>38122650</v>
      </c>
      <c r="C147" s="77">
        <v>1.99</v>
      </c>
      <c r="D147" s="77">
        <v>0</v>
      </c>
      <c r="E147" s="79">
        <v>1281585.52</v>
      </c>
      <c r="F147" s="77">
        <v>0</v>
      </c>
      <c r="G147" s="79">
        <v>27075.7</v>
      </c>
      <c r="H147" s="77">
        <v>0</v>
      </c>
      <c r="I147" s="79">
        <v>124471.13</v>
      </c>
      <c r="J147" s="77">
        <v>0</v>
      </c>
      <c r="K147" s="77">
        <v>0</v>
      </c>
      <c r="L147" s="79">
        <v>424691.88</v>
      </c>
      <c r="M147" s="79">
        <v>576238.69999999995</v>
      </c>
      <c r="N147" s="79">
        <v>1857824.22</v>
      </c>
    </row>
    <row r="148" spans="1:14" x14ac:dyDescent="0.2">
      <c r="A148" s="77">
        <v>35093</v>
      </c>
      <c r="B148" s="78">
        <v>47210067</v>
      </c>
      <c r="C148" s="77">
        <v>2</v>
      </c>
      <c r="D148" s="77">
        <v>0</v>
      </c>
      <c r="E148" s="79">
        <v>1586919.19</v>
      </c>
      <c r="F148" s="77">
        <v>0</v>
      </c>
      <c r="G148" s="79">
        <v>15953.53</v>
      </c>
      <c r="H148" s="77">
        <v>0</v>
      </c>
      <c r="I148" s="79">
        <v>73340.800000000003</v>
      </c>
      <c r="J148" s="77">
        <v>0</v>
      </c>
      <c r="K148" s="77">
        <v>0</v>
      </c>
      <c r="L148" s="79">
        <v>273783.71999999997</v>
      </c>
      <c r="M148" s="79">
        <v>363078.05</v>
      </c>
      <c r="N148" s="79">
        <v>1949997.24</v>
      </c>
    </row>
    <row r="149" spans="1:14" x14ac:dyDescent="0.2">
      <c r="A149" s="77">
        <v>35094</v>
      </c>
      <c r="B149" s="78">
        <v>18452900</v>
      </c>
      <c r="C149" s="77">
        <v>2.17</v>
      </c>
      <c r="D149" s="77">
        <v>0</v>
      </c>
      <c r="E149" s="79">
        <v>619199.79</v>
      </c>
      <c r="F149" s="77">
        <v>0</v>
      </c>
      <c r="G149" s="79">
        <v>13839.82</v>
      </c>
      <c r="H149" s="77">
        <v>0</v>
      </c>
      <c r="I149" s="79">
        <v>63623.72</v>
      </c>
      <c r="J149" s="77">
        <v>0</v>
      </c>
      <c r="K149" s="77">
        <v>0</v>
      </c>
      <c r="L149" s="79">
        <v>222759.17</v>
      </c>
      <c r="M149" s="79">
        <v>300222.71000000002</v>
      </c>
      <c r="N149" s="79">
        <v>919422.5</v>
      </c>
    </row>
    <row r="150" spans="1:14" x14ac:dyDescent="0.2">
      <c r="A150" s="77">
        <v>35097</v>
      </c>
      <c r="B150" s="78">
        <v>10651160</v>
      </c>
      <c r="C150" s="77">
        <v>2.09</v>
      </c>
      <c r="D150" s="77">
        <v>0</v>
      </c>
      <c r="E150" s="79">
        <v>357699.29</v>
      </c>
      <c r="F150" s="77">
        <v>0</v>
      </c>
      <c r="G150" s="79">
        <v>9612.3799999999992</v>
      </c>
      <c r="H150" s="79">
        <v>4233.01</v>
      </c>
      <c r="I150" s="79">
        <v>44189.56</v>
      </c>
      <c r="J150" s="79">
        <v>6421.66</v>
      </c>
      <c r="K150" s="77">
        <v>0</v>
      </c>
      <c r="L150" s="79">
        <v>154447.46</v>
      </c>
      <c r="M150" s="79">
        <v>218904.07</v>
      </c>
      <c r="N150" s="79">
        <v>576603.36</v>
      </c>
    </row>
    <row r="151" spans="1:14" x14ac:dyDescent="0.2">
      <c r="A151" s="77">
        <v>35098</v>
      </c>
      <c r="B151" s="78">
        <v>38234500</v>
      </c>
      <c r="C151" s="77">
        <v>2.0099999999999998</v>
      </c>
      <c r="D151" s="77">
        <v>0</v>
      </c>
      <c r="E151" s="79">
        <v>1285083.3400000001</v>
      </c>
      <c r="F151" s="77">
        <v>0</v>
      </c>
      <c r="G151" s="79">
        <v>20951.22</v>
      </c>
      <c r="H151" s="79">
        <v>2495.79</v>
      </c>
      <c r="I151" s="79">
        <v>96315.9</v>
      </c>
      <c r="J151" s="79">
        <v>11003.89</v>
      </c>
      <c r="K151" s="77">
        <v>0</v>
      </c>
      <c r="L151" s="79">
        <v>351495.04</v>
      </c>
      <c r="M151" s="79">
        <v>482261.84</v>
      </c>
      <c r="N151" s="79">
        <v>1767345.18</v>
      </c>
    </row>
    <row r="152" spans="1:14" x14ac:dyDescent="0.2">
      <c r="A152" s="77">
        <v>35099</v>
      </c>
      <c r="B152" s="78">
        <v>13433910</v>
      </c>
      <c r="C152" s="77">
        <v>2.12</v>
      </c>
      <c r="D152" s="77">
        <v>0</v>
      </c>
      <c r="E152" s="79">
        <v>451014.51</v>
      </c>
      <c r="F152" s="77">
        <v>0</v>
      </c>
      <c r="G152" s="79">
        <v>9184.6</v>
      </c>
      <c r="H152" s="79">
        <v>3177.04</v>
      </c>
      <c r="I152" s="79">
        <v>42223.01</v>
      </c>
      <c r="J152" s="79">
        <v>4803.43</v>
      </c>
      <c r="K152" s="77">
        <v>0</v>
      </c>
      <c r="L152" s="79">
        <v>148750.12</v>
      </c>
      <c r="M152" s="79">
        <v>208138.2</v>
      </c>
      <c r="N152" s="79">
        <v>659152.71</v>
      </c>
    </row>
    <row r="153" spans="1:14" x14ac:dyDescent="0.2">
      <c r="A153" s="77">
        <v>35102</v>
      </c>
      <c r="B153" s="78">
        <v>81786015</v>
      </c>
      <c r="C153" s="77">
        <v>1.99</v>
      </c>
      <c r="D153" s="77">
        <v>0</v>
      </c>
      <c r="E153" s="79">
        <v>2749435.63</v>
      </c>
      <c r="F153" s="79">
        <v>60574</v>
      </c>
      <c r="G153" s="79">
        <v>58731.53</v>
      </c>
      <c r="H153" s="79">
        <v>14192.46</v>
      </c>
      <c r="I153" s="79">
        <v>249015.4</v>
      </c>
      <c r="J153" s="79">
        <v>91842.77</v>
      </c>
      <c r="K153" s="77">
        <v>0</v>
      </c>
      <c r="L153" s="79">
        <v>852500.61</v>
      </c>
      <c r="M153" s="79">
        <v>1326856.77</v>
      </c>
      <c r="N153" s="79">
        <v>4076292.4</v>
      </c>
    </row>
    <row r="154" spans="1:14" x14ac:dyDescent="0.2">
      <c r="A154" s="77">
        <v>36123</v>
      </c>
      <c r="B154" s="78">
        <v>17307347</v>
      </c>
      <c r="C154" s="77">
        <v>1.56</v>
      </c>
      <c r="D154" s="77">
        <v>0</v>
      </c>
      <c r="E154" s="79">
        <v>584381.18999999994</v>
      </c>
      <c r="F154" s="77">
        <v>0</v>
      </c>
      <c r="G154" s="79">
        <v>20079.71</v>
      </c>
      <c r="H154" s="77">
        <v>0</v>
      </c>
      <c r="I154" s="79">
        <v>63841.48</v>
      </c>
      <c r="J154" s="79">
        <v>9370.1200000000008</v>
      </c>
      <c r="K154" s="77">
        <v>0</v>
      </c>
      <c r="L154" s="79">
        <v>107555.64</v>
      </c>
      <c r="M154" s="79">
        <v>200846.94</v>
      </c>
      <c r="N154" s="79">
        <v>785228.13</v>
      </c>
    </row>
    <row r="155" spans="1:14" x14ac:dyDescent="0.2">
      <c r="A155" s="77">
        <v>36126</v>
      </c>
      <c r="B155" s="78">
        <v>237289356</v>
      </c>
      <c r="C155" s="77">
        <v>1.57</v>
      </c>
      <c r="D155" s="77">
        <v>0</v>
      </c>
      <c r="E155" s="79">
        <v>8011242.2199999997</v>
      </c>
      <c r="F155" s="77">
        <v>0</v>
      </c>
      <c r="G155" s="79">
        <v>267041.40999999997</v>
      </c>
      <c r="H155" s="77">
        <v>4.5199999999999996</v>
      </c>
      <c r="I155" s="79">
        <v>855484.64</v>
      </c>
      <c r="J155" s="77">
        <v>0</v>
      </c>
      <c r="K155" s="77">
        <v>0</v>
      </c>
      <c r="L155" s="79">
        <v>1512834.04</v>
      </c>
      <c r="M155" s="79">
        <v>2635364.61</v>
      </c>
      <c r="N155" s="79">
        <v>10646606.83</v>
      </c>
    </row>
    <row r="156" spans="1:14" x14ac:dyDescent="0.2">
      <c r="A156" s="77">
        <v>36131</v>
      </c>
      <c r="B156" s="78">
        <v>205717434</v>
      </c>
      <c r="C156" s="77">
        <v>1.57</v>
      </c>
      <c r="D156" s="77">
        <v>0</v>
      </c>
      <c r="E156" s="79">
        <v>6945327.0899999999</v>
      </c>
      <c r="F156" s="77">
        <v>0</v>
      </c>
      <c r="G156" s="79">
        <v>217690.72</v>
      </c>
      <c r="H156" s="77">
        <v>9.75</v>
      </c>
      <c r="I156" s="79">
        <v>691932.71</v>
      </c>
      <c r="J156" s="77">
        <v>0</v>
      </c>
      <c r="K156" s="77">
        <v>0</v>
      </c>
      <c r="L156" s="79">
        <v>1130507.46</v>
      </c>
      <c r="M156" s="79">
        <v>2040140.64</v>
      </c>
      <c r="N156" s="79">
        <v>8985467.7300000004</v>
      </c>
    </row>
    <row r="157" spans="1:14" x14ac:dyDescent="0.2">
      <c r="A157" s="77">
        <v>36133</v>
      </c>
      <c r="B157" s="78">
        <v>26971096</v>
      </c>
      <c r="C157" s="77">
        <v>1.52</v>
      </c>
      <c r="D157" s="77">
        <v>0</v>
      </c>
      <c r="E157" s="79">
        <v>911046.94</v>
      </c>
      <c r="F157" s="77">
        <v>0</v>
      </c>
      <c r="G157" s="79">
        <v>46351.53</v>
      </c>
      <c r="H157" s="79">
        <v>2060.52</v>
      </c>
      <c r="I157" s="79">
        <v>147351.26</v>
      </c>
      <c r="J157" s="77">
        <v>836.7</v>
      </c>
      <c r="K157" s="77">
        <v>0</v>
      </c>
      <c r="L157" s="79">
        <v>258938.86</v>
      </c>
      <c r="M157" s="79">
        <v>455538.87</v>
      </c>
      <c r="N157" s="79">
        <v>1366585.81</v>
      </c>
    </row>
    <row r="158" spans="1:14" x14ac:dyDescent="0.2">
      <c r="A158" s="77">
        <v>36134</v>
      </c>
      <c r="B158" s="78">
        <v>16688725</v>
      </c>
      <c r="C158" s="77">
        <v>2.11</v>
      </c>
      <c r="D158" s="77">
        <v>0</v>
      </c>
      <c r="E158" s="79">
        <v>560345.14</v>
      </c>
      <c r="F158" s="77">
        <v>0</v>
      </c>
      <c r="G158" s="79">
        <v>24821.78</v>
      </c>
      <c r="H158" s="77">
        <v>0</v>
      </c>
      <c r="I158" s="79">
        <v>78876.160000000003</v>
      </c>
      <c r="J158" s="77">
        <v>0</v>
      </c>
      <c r="K158" s="77">
        <v>0</v>
      </c>
      <c r="L158" s="79">
        <v>141028.78</v>
      </c>
      <c r="M158" s="79">
        <v>244726.72</v>
      </c>
      <c r="N158" s="79">
        <v>805071.86</v>
      </c>
    </row>
    <row r="159" spans="1:14" x14ac:dyDescent="0.2">
      <c r="A159" s="77">
        <v>36135</v>
      </c>
      <c r="B159" s="78">
        <v>8486828</v>
      </c>
      <c r="C159" s="77">
        <v>1.64</v>
      </c>
      <c r="D159" s="77">
        <v>0</v>
      </c>
      <c r="E159" s="79">
        <v>286324.19</v>
      </c>
      <c r="F159" s="77">
        <v>0</v>
      </c>
      <c r="G159" s="79">
        <v>9448.6</v>
      </c>
      <c r="H159" s="77">
        <v>0</v>
      </c>
      <c r="I159" s="79">
        <v>29559.89</v>
      </c>
      <c r="J159" s="79">
        <v>1130.52</v>
      </c>
      <c r="K159" s="77">
        <v>0</v>
      </c>
      <c r="L159" s="79">
        <v>47976.81</v>
      </c>
      <c r="M159" s="79">
        <v>88115.82</v>
      </c>
      <c r="N159" s="79">
        <v>374440.01</v>
      </c>
    </row>
    <row r="160" spans="1:14" x14ac:dyDescent="0.2">
      <c r="A160" s="77">
        <v>36136</v>
      </c>
      <c r="B160" s="78">
        <v>109206999</v>
      </c>
      <c r="C160" s="77">
        <v>1.56</v>
      </c>
      <c r="D160" s="77">
        <v>0</v>
      </c>
      <c r="E160" s="79">
        <v>3687365.58</v>
      </c>
      <c r="F160" s="79">
        <v>8185.28</v>
      </c>
      <c r="G160" s="79">
        <v>160193.10999999999</v>
      </c>
      <c r="H160" s="79">
        <v>1018.23</v>
      </c>
      <c r="I160" s="79">
        <v>509186.25</v>
      </c>
      <c r="J160" s="79">
        <v>30403.94</v>
      </c>
      <c r="K160" s="77">
        <v>0</v>
      </c>
      <c r="L160" s="79">
        <v>883299.91</v>
      </c>
      <c r="M160" s="79">
        <v>1592286.72</v>
      </c>
      <c r="N160" s="79">
        <v>5279652.3</v>
      </c>
    </row>
    <row r="161" spans="1:14" x14ac:dyDescent="0.2">
      <c r="A161" s="77">
        <v>36137</v>
      </c>
      <c r="B161" s="78">
        <v>115534376</v>
      </c>
      <c r="C161" s="77">
        <v>1.74</v>
      </c>
      <c r="D161" s="77">
        <v>0</v>
      </c>
      <c r="E161" s="79">
        <v>3893875.87</v>
      </c>
      <c r="F161" s="77">
        <v>0</v>
      </c>
      <c r="G161" s="79">
        <v>137068.65</v>
      </c>
      <c r="H161" s="77">
        <v>0</v>
      </c>
      <c r="I161" s="79">
        <v>426327.29</v>
      </c>
      <c r="J161" s="77">
        <v>0</v>
      </c>
      <c r="K161" s="77">
        <v>0</v>
      </c>
      <c r="L161" s="79">
        <v>745725.46</v>
      </c>
      <c r="M161" s="79">
        <v>1309121.3999999999</v>
      </c>
      <c r="N161" s="79">
        <v>5202997.2699999996</v>
      </c>
    </row>
    <row r="162" spans="1:14" x14ac:dyDescent="0.2">
      <c r="A162" s="77">
        <v>36138</v>
      </c>
      <c r="B162" s="78">
        <v>31575491</v>
      </c>
      <c r="C162" s="77">
        <v>1.59</v>
      </c>
      <c r="D162" s="77">
        <v>0</v>
      </c>
      <c r="E162" s="79">
        <v>1065819.02</v>
      </c>
      <c r="F162" s="77">
        <v>0</v>
      </c>
      <c r="G162" s="79">
        <v>29045.18</v>
      </c>
      <c r="H162" s="77">
        <v>0</v>
      </c>
      <c r="I162" s="79">
        <v>92386.57</v>
      </c>
      <c r="J162" s="77">
        <v>0</v>
      </c>
      <c r="K162" s="77">
        <v>0</v>
      </c>
      <c r="L162" s="79">
        <v>170458.5</v>
      </c>
      <c r="M162" s="79">
        <v>291890.24</v>
      </c>
      <c r="N162" s="79">
        <v>1357709.26</v>
      </c>
    </row>
    <row r="163" spans="1:14" x14ac:dyDescent="0.2">
      <c r="A163" s="77">
        <v>36139</v>
      </c>
      <c r="B163" s="78">
        <v>526146513</v>
      </c>
      <c r="C163" s="77">
        <v>1.6</v>
      </c>
      <c r="D163" s="77">
        <v>0</v>
      </c>
      <c r="E163" s="79">
        <v>17758076.190000001</v>
      </c>
      <c r="F163" s="77">
        <v>0</v>
      </c>
      <c r="G163" s="79">
        <v>291782.93</v>
      </c>
      <c r="H163" s="77">
        <v>0</v>
      </c>
      <c r="I163" s="79">
        <v>853668.47</v>
      </c>
      <c r="J163" s="77">
        <v>0</v>
      </c>
      <c r="K163" s="77">
        <v>0</v>
      </c>
      <c r="L163" s="79">
        <v>1520351.13</v>
      </c>
      <c r="M163" s="79">
        <v>2665802.5299999998</v>
      </c>
      <c r="N163" s="79">
        <v>20423878.719999999</v>
      </c>
    </row>
    <row r="164" spans="1:14" x14ac:dyDescent="0.2">
      <c r="A164" s="77">
        <v>37037</v>
      </c>
      <c r="B164" s="78">
        <v>115828444</v>
      </c>
      <c r="C164" s="77">
        <v>3.38</v>
      </c>
      <c r="D164" s="77">
        <v>0</v>
      </c>
      <c r="E164" s="79">
        <v>3838631.08</v>
      </c>
      <c r="F164" s="77">
        <v>0</v>
      </c>
      <c r="G164" s="79">
        <v>107046.21</v>
      </c>
      <c r="H164" s="77">
        <v>0</v>
      </c>
      <c r="I164" s="79">
        <v>474658.16</v>
      </c>
      <c r="J164" s="77">
        <v>0</v>
      </c>
      <c r="K164" s="77">
        <v>0</v>
      </c>
      <c r="L164" s="79">
        <v>783384.46</v>
      </c>
      <c r="M164" s="79">
        <v>1365088.83</v>
      </c>
      <c r="N164" s="79">
        <v>5203719.91</v>
      </c>
    </row>
    <row r="165" spans="1:14" x14ac:dyDescent="0.2">
      <c r="A165" s="77">
        <v>37039</v>
      </c>
      <c r="B165" s="78">
        <v>83701094</v>
      </c>
      <c r="C165" s="77">
        <v>2.4700000000000002</v>
      </c>
      <c r="D165" s="77">
        <v>0</v>
      </c>
      <c r="E165" s="79">
        <v>2800035.12</v>
      </c>
      <c r="F165" s="79">
        <v>11067.56</v>
      </c>
      <c r="G165" s="79">
        <v>58612.79</v>
      </c>
      <c r="H165" s="77">
        <v>217.04</v>
      </c>
      <c r="I165" s="79">
        <v>321642.63</v>
      </c>
      <c r="J165" s="79">
        <v>26271.4</v>
      </c>
      <c r="K165" s="77">
        <v>456.76</v>
      </c>
      <c r="L165" s="79">
        <v>477045.31</v>
      </c>
      <c r="M165" s="79">
        <v>895313.48</v>
      </c>
      <c r="N165" s="79">
        <v>3695348.6</v>
      </c>
    </row>
    <row r="166" spans="1:14" x14ac:dyDescent="0.2">
      <c r="A166" s="77">
        <v>38044</v>
      </c>
      <c r="B166" s="78">
        <v>19589189</v>
      </c>
      <c r="C166" s="77">
        <v>2.41</v>
      </c>
      <c r="D166" s="77">
        <v>0</v>
      </c>
      <c r="E166" s="79">
        <v>655716.17000000004</v>
      </c>
      <c r="F166" s="77">
        <v>0</v>
      </c>
      <c r="G166" s="79">
        <v>19958.13</v>
      </c>
      <c r="H166" s="77">
        <v>0</v>
      </c>
      <c r="I166" s="79">
        <v>58079.25</v>
      </c>
      <c r="J166" s="77">
        <v>0</v>
      </c>
      <c r="K166" s="77">
        <v>0</v>
      </c>
      <c r="L166" s="79">
        <v>141276.82999999999</v>
      </c>
      <c r="M166" s="79">
        <v>219314.21</v>
      </c>
      <c r="N166" s="79">
        <v>875030.38</v>
      </c>
    </row>
    <row r="167" spans="1:14" x14ac:dyDescent="0.2">
      <c r="A167" s="77">
        <v>38045</v>
      </c>
      <c r="B167" s="78">
        <v>17557847</v>
      </c>
      <c r="C167" s="77">
        <v>2.17</v>
      </c>
      <c r="D167" s="77">
        <v>0</v>
      </c>
      <c r="E167" s="79">
        <v>589165.67000000004</v>
      </c>
      <c r="F167" s="77">
        <v>0</v>
      </c>
      <c r="G167" s="79">
        <v>16906.09</v>
      </c>
      <c r="H167" s="77">
        <v>204.29</v>
      </c>
      <c r="I167" s="79">
        <v>52381.3</v>
      </c>
      <c r="J167" s="77">
        <v>0</v>
      </c>
      <c r="K167" s="77">
        <v>0</v>
      </c>
      <c r="L167" s="79">
        <v>140671.29999999999</v>
      </c>
      <c r="M167" s="79">
        <v>210162.98</v>
      </c>
      <c r="N167" s="79">
        <v>799328.65</v>
      </c>
    </row>
    <row r="168" spans="1:14" x14ac:dyDescent="0.2">
      <c r="A168" s="77">
        <v>38046</v>
      </c>
      <c r="B168" s="78">
        <v>28112489</v>
      </c>
      <c r="C168" s="77">
        <v>2.16</v>
      </c>
      <c r="D168" s="77">
        <v>0</v>
      </c>
      <c r="E168" s="79">
        <v>943430.39</v>
      </c>
      <c r="F168" s="77">
        <v>0</v>
      </c>
      <c r="G168" s="79">
        <v>23345.57</v>
      </c>
      <c r="H168" s="77">
        <v>0</v>
      </c>
      <c r="I168" s="79">
        <v>74221.53</v>
      </c>
      <c r="J168" s="77">
        <v>0</v>
      </c>
      <c r="K168" s="77">
        <v>0</v>
      </c>
      <c r="L168" s="79">
        <v>213510.11</v>
      </c>
      <c r="M168" s="79">
        <v>311077.2</v>
      </c>
      <c r="N168" s="79">
        <v>1254507.5900000001</v>
      </c>
    </row>
    <row r="169" spans="1:14" x14ac:dyDescent="0.2">
      <c r="A169" s="77">
        <v>39133</v>
      </c>
      <c r="B169" s="78">
        <v>218134560</v>
      </c>
      <c r="C169" s="77">
        <v>1.69</v>
      </c>
      <c r="D169" s="77">
        <v>0</v>
      </c>
      <c r="E169" s="79">
        <v>7355569.3499999996</v>
      </c>
      <c r="F169" s="77">
        <v>0</v>
      </c>
      <c r="G169" s="79">
        <v>110200.16</v>
      </c>
      <c r="H169" s="77">
        <v>850.83</v>
      </c>
      <c r="I169" s="79">
        <v>193423.21</v>
      </c>
      <c r="J169" s="77">
        <v>0</v>
      </c>
      <c r="K169" s="77">
        <v>0</v>
      </c>
      <c r="L169" s="79">
        <v>1397885.39</v>
      </c>
      <c r="M169" s="79">
        <v>1702359.59</v>
      </c>
      <c r="N169" s="79">
        <v>9057928.9399999995</v>
      </c>
    </row>
    <row r="170" spans="1:14" x14ac:dyDescent="0.2">
      <c r="A170" s="77">
        <v>39134</v>
      </c>
      <c r="B170" s="78">
        <v>182514663</v>
      </c>
      <c r="C170" s="77">
        <v>1.67</v>
      </c>
      <c r="D170" s="77">
        <v>0</v>
      </c>
      <c r="E170" s="79">
        <v>6155706.7199999997</v>
      </c>
      <c r="F170" s="77">
        <v>0</v>
      </c>
      <c r="G170" s="79">
        <v>103858.97</v>
      </c>
      <c r="H170" s="77">
        <v>0</v>
      </c>
      <c r="I170" s="79">
        <v>184025.85</v>
      </c>
      <c r="J170" s="77">
        <v>0</v>
      </c>
      <c r="K170" s="77">
        <v>0</v>
      </c>
      <c r="L170" s="79">
        <v>1309181.8999999999</v>
      </c>
      <c r="M170" s="79">
        <v>1597066.72</v>
      </c>
      <c r="N170" s="79">
        <v>7752773.4400000004</v>
      </c>
    </row>
    <row r="171" spans="1:14" x14ac:dyDescent="0.2">
      <c r="A171" s="77">
        <v>39135</v>
      </c>
      <c r="B171" s="78">
        <v>41318110</v>
      </c>
      <c r="C171" s="77">
        <v>2.0699999999999998</v>
      </c>
      <c r="D171" s="77">
        <v>0</v>
      </c>
      <c r="E171" s="79">
        <v>1387874.9</v>
      </c>
      <c r="F171" s="77">
        <v>0</v>
      </c>
      <c r="G171" s="79">
        <v>27954.880000000001</v>
      </c>
      <c r="H171" s="77">
        <v>0</v>
      </c>
      <c r="I171" s="79">
        <v>61880.61</v>
      </c>
      <c r="J171" s="77">
        <v>0</v>
      </c>
      <c r="K171" s="77">
        <v>0</v>
      </c>
      <c r="L171" s="79">
        <v>350532.2</v>
      </c>
      <c r="M171" s="79">
        <v>440367.68</v>
      </c>
      <c r="N171" s="79">
        <v>1828242.58</v>
      </c>
    </row>
    <row r="172" spans="1:14" x14ac:dyDescent="0.2">
      <c r="A172" s="77">
        <v>39136</v>
      </c>
      <c r="B172" s="78">
        <v>14769100</v>
      </c>
      <c r="C172" s="77">
        <v>1.7</v>
      </c>
      <c r="D172" s="77">
        <v>0</v>
      </c>
      <c r="E172" s="79">
        <v>497968.27</v>
      </c>
      <c r="F172" s="77">
        <v>0</v>
      </c>
      <c r="G172" s="79">
        <v>10199.89</v>
      </c>
      <c r="H172" s="77">
        <v>0</v>
      </c>
      <c r="I172" s="79">
        <v>19014.59</v>
      </c>
      <c r="J172" s="77">
        <v>0</v>
      </c>
      <c r="K172" s="77">
        <v>0</v>
      </c>
      <c r="L172" s="79">
        <v>126155.55</v>
      </c>
      <c r="M172" s="79">
        <v>155370.03</v>
      </c>
      <c r="N172" s="79">
        <v>653338.30000000005</v>
      </c>
    </row>
    <row r="173" spans="1:14" x14ac:dyDescent="0.2">
      <c r="A173" s="77">
        <v>39137</v>
      </c>
      <c r="B173" s="78">
        <v>111174612</v>
      </c>
      <c r="C173" s="77">
        <v>1.87</v>
      </c>
      <c r="D173" s="77">
        <v>0</v>
      </c>
      <c r="E173" s="79">
        <v>3741980.68</v>
      </c>
      <c r="F173" s="77">
        <v>0</v>
      </c>
      <c r="G173" s="79">
        <v>34898.42</v>
      </c>
      <c r="H173" s="77">
        <v>0</v>
      </c>
      <c r="I173" s="79">
        <v>65763.87</v>
      </c>
      <c r="J173" s="79">
        <v>19869.89</v>
      </c>
      <c r="K173" s="77">
        <v>0</v>
      </c>
      <c r="L173" s="79">
        <v>457713.89</v>
      </c>
      <c r="M173" s="79">
        <v>578246.06000000006</v>
      </c>
      <c r="N173" s="79">
        <v>4320226.74</v>
      </c>
    </row>
    <row r="174" spans="1:14" x14ac:dyDescent="0.2">
      <c r="A174" s="77">
        <v>39139</v>
      </c>
      <c r="B174" s="78">
        <v>139179621</v>
      </c>
      <c r="C174" s="77">
        <v>1.94</v>
      </c>
      <c r="D174" s="77">
        <v>0</v>
      </c>
      <c r="E174" s="79">
        <v>4681248.0999999996</v>
      </c>
      <c r="F174" s="77">
        <v>0</v>
      </c>
      <c r="G174" s="79">
        <v>50122.45</v>
      </c>
      <c r="H174" s="77">
        <v>0</v>
      </c>
      <c r="I174" s="79">
        <v>129145.64</v>
      </c>
      <c r="J174" s="77">
        <v>0</v>
      </c>
      <c r="K174" s="77">
        <v>0</v>
      </c>
      <c r="L174" s="79">
        <v>746647.44</v>
      </c>
      <c r="M174" s="79">
        <v>925915.52</v>
      </c>
      <c r="N174" s="79">
        <v>5607163.6200000001</v>
      </c>
    </row>
    <row r="175" spans="1:14" x14ac:dyDescent="0.2">
      <c r="A175" s="77">
        <v>39141</v>
      </c>
      <c r="B175" s="78">
        <v>2437273090</v>
      </c>
      <c r="C175" s="77">
        <v>1.73</v>
      </c>
      <c r="D175" s="77">
        <v>0</v>
      </c>
      <c r="E175" s="79">
        <v>82152213.510000005</v>
      </c>
      <c r="F175" s="79">
        <v>184937.06</v>
      </c>
      <c r="G175" s="79">
        <v>770430.5</v>
      </c>
      <c r="H175" s="79">
        <v>42294.28</v>
      </c>
      <c r="I175" s="79">
        <v>1332243.58</v>
      </c>
      <c r="J175" s="79">
        <v>4976473.37</v>
      </c>
      <c r="K175" s="77">
        <v>0</v>
      </c>
      <c r="L175" s="79">
        <v>9358282.6300000008</v>
      </c>
      <c r="M175" s="79">
        <v>16664661.42</v>
      </c>
      <c r="N175" s="79">
        <v>98816874.930000007</v>
      </c>
    </row>
    <row r="176" spans="1:14" x14ac:dyDescent="0.2">
      <c r="A176" s="77">
        <v>39142</v>
      </c>
      <c r="B176" s="78">
        <v>45621031</v>
      </c>
      <c r="C176" s="77">
        <v>2.04</v>
      </c>
      <c r="D176" s="77">
        <v>0</v>
      </c>
      <c r="E176" s="79">
        <v>1532879.42</v>
      </c>
      <c r="F176" s="77">
        <v>0</v>
      </c>
      <c r="G176" s="79">
        <v>33984.050000000003</v>
      </c>
      <c r="H176" s="77">
        <v>0</v>
      </c>
      <c r="I176" s="79">
        <v>77025.77</v>
      </c>
      <c r="J176" s="77">
        <v>0</v>
      </c>
      <c r="K176" s="77">
        <v>0</v>
      </c>
      <c r="L176" s="79">
        <v>441629.36</v>
      </c>
      <c r="M176" s="79">
        <v>552639.18000000005</v>
      </c>
      <c r="N176" s="79">
        <v>2085518.6</v>
      </c>
    </row>
    <row r="177" spans="1:14" x14ac:dyDescent="0.2">
      <c r="A177" s="77">
        <v>40100</v>
      </c>
      <c r="B177" s="78">
        <v>10453299</v>
      </c>
      <c r="C177" s="77">
        <v>1.89</v>
      </c>
      <c r="D177" s="77">
        <v>0</v>
      </c>
      <c r="E177" s="79">
        <v>351771.6</v>
      </c>
      <c r="F177" s="77">
        <v>0</v>
      </c>
      <c r="G177" s="79">
        <v>10767.97</v>
      </c>
      <c r="H177" s="77">
        <v>0</v>
      </c>
      <c r="I177" s="79">
        <v>51728.42</v>
      </c>
      <c r="J177" s="77">
        <v>0</v>
      </c>
      <c r="K177" s="77">
        <v>0</v>
      </c>
      <c r="L177" s="79">
        <v>76187.45</v>
      </c>
      <c r="M177" s="79">
        <v>138683.84</v>
      </c>
      <c r="N177" s="79">
        <v>490455.44</v>
      </c>
    </row>
    <row r="178" spans="1:14" x14ac:dyDescent="0.2">
      <c r="A178" s="77">
        <v>40101</v>
      </c>
      <c r="B178" s="78">
        <v>3446300</v>
      </c>
      <c r="C178" s="77">
        <v>2.4300000000000002</v>
      </c>
      <c r="D178" s="77">
        <v>0</v>
      </c>
      <c r="E178" s="79">
        <v>115335.63</v>
      </c>
      <c r="F178" s="77">
        <v>0</v>
      </c>
      <c r="G178" s="79">
        <v>4194.96</v>
      </c>
      <c r="H178" s="77">
        <v>10.56</v>
      </c>
      <c r="I178" s="79">
        <v>26917.89</v>
      </c>
      <c r="J178" s="77">
        <v>921.56</v>
      </c>
      <c r="K178" s="77">
        <v>0</v>
      </c>
      <c r="L178" s="79">
        <v>31713.61</v>
      </c>
      <c r="M178" s="79">
        <v>63758.58</v>
      </c>
      <c r="N178" s="79">
        <v>179094.21</v>
      </c>
    </row>
    <row r="179" spans="1:14" x14ac:dyDescent="0.2">
      <c r="A179" s="77">
        <v>40103</v>
      </c>
      <c r="B179" s="78">
        <v>5553160</v>
      </c>
      <c r="C179" s="77">
        <v>2.2200000000000002</v>
      </c>
      <c r="D179" s="77">
        <v>0</v>
      </c>
      <c r="E179" s="79">
        <v>186244.88</v>
      </c>
      <c r="F179" s="77">
        <v>0</v>
      </c>
      <c r="G179" s="79">
        <v>3756.69</v>
      </c>
      <c r="H179" s="77">
        <v>0</v>
      </c>
      <c r="I179" s="79">
        <v>23695.47</v>
      </c>
      <c r="J179" s="77">
        <v>0</v>
      </c>
      <c r="K179" s="77">
        <v>0</v>
      </c>
      <c r="L179" s="79">
        <v>33940.58</v>
      </c>
      <c r="M179" s="79">
        <v>61392.74</v>
      </c>
      <c r="N179" s="79">
        <v>247637.62</v>
      </c>
    </row>
    <row r="180" spans="1:14" x14ac:dyDescent="0.2">
      <c r="A180" s="77">
        <v>40104</v>
      </c>
      <c r="B180" s="78">
        <v>3812660</v>
      </c>
      <c r="C180" s="77">
        <v>2.39</v>
      </c>
      <c r="D180" s="77">
        <v>0</v>
      </c>
      <c r="E180" s="79">
        <v>127648.73</v>
      </c>
      <c r="F180" s="77">
        <v>0</v>
      </c>
      <c r="G180" s="79">
        <v>3305.89</v>
      </c>
      <c r="H180" s="77">
        <v>0</v>
      </c>
      <c r="I180" s="79">
        <v>20852.009999999998</v>
      </c>
      <c r="J180" s="79">
        <v>1951.24</v>
      </c>
      <c r="K180" s="77">
        <v>0</v>
      </c>
      <c r="L180" s="79">
        <v>26694.89</v>
      </c>
      <c r="M180" s="79">
        <v>52804.02</v>
      </c>
      <c r="N180" s="79">
        <v>180452.75</v>
      </c>
    </row>
    <row r="181" spans="1:14" x14ac:dyDescent="0.2">
      <c r="A181" s="77">
        <v>40107</v>
      </c>
      <c r="B181" s="78">
        <v>62356505</v>
      </c>
      <c r="C181" s="77">
        <v>2.14</v>
      </c>
      <c r="D181" s="77">
        <v>0</v>
      </c>
      <c r="E181" s="79">
        <v>2093057.2</v>
      </c>
      <c r="F181" s="77">
        <v>0</v>
      </c>
      <c r="G181" s="79">
        <v>56926.36</v>
      </c>
      <c r="H181" s="77">
        <v>0</v>
      </c>
      <c r="I181" s="79">
        <v>359065.39</v>
      </c>
      <c r="J181" s="77">
        <v>0</v>
      </c>
      <c r="K181" s="77">
        <v>0</v>
      </c>
      <c r="L181" s="79">
        <v>448416.15</v>
      </c>
      <c r="M181" s="79">
        <v>864407.9</v>
      </c>
      <c r="N181" s="79">
        <v>2957465.1</v>
      </c>
    </row>
    <row r="182" spans="1:14" x14ac:dyDescent="0.2">
      <c r="A182" s="77">
        <v>41001</v>
      </c>
      <c r="B182" s="78">
        <v>4675150</v>
      </c>
      <c r="C182" s="77">
        <v>3.01</v>
      </c>
      <c r="D182" s="77">
        <v>0</v>
      </c>
      <c r="E182" s="79">
        <v>155530.88</v>
      </c>
      <c r="F182" s="77">
        <v>0</v>
      </c>
      <c r="G182" s="79">
        <v>26470.81</v>
      </c>
      <c r="H182" s="77">
        <v>0</v>
      </c>
      <c r="I182" s="79">
        <v>25176.41</v>
      </c>
      <c r="J182" s="77">
        <v>0</v>
      </c>
      <c r="K182" s="77">
        <v>0</v>
      </c>
      <c r="L182" s="79">
        <v>40617.32</v>
      </c>
      <c r="M182" s="79">
        <v>92264.54</v>
      </c>
      <c r="N182" s="79">
        <v>247795.42</v>
      </c>
    </row>
    <row r="183" spans="1:14" x14ac:dyDescent="0.2">
      <c r="A183" s="77">
        <v>41002</v>
      </c>
      <c r="B183" s="78">
        <v>48132131</v>
      </c>
      <c r="C183" s="77">
        <v>2.41</v>
      </c>
      <c r="D183" s="77">
        <v>0</v>
      </c>
      <c r="E183" s="79">
        <v>1611144.63</v>
      </c>
      <c r="F183" s="79">
        <v>8970.1200000000008</v>
      </c>
      <c r="G183" s="79">
        <v>223633.15</v>
      </c>
      <c r="H183" s="77">
        <v>0</v>
      </c>
      <c r="I183" s="79">
        <v>191798.55</v>
      </c>
      <c r="J183" s="79">
        <v>55470.78</v>
      </c>
      <c r="K183" s="77">
        <v>0</v>
      </c>
      <c r="L183" s="79">
        <v>318196.78000000003</v>
      </c>
      <c r="M183" s="79">
        <v>798069.38</v>
      </c>
      <c r="N183" s="79">
        <v>2409214.0099999998</v>
      </c>
    </row>
    <row r="184" spans="1:14" x14ac:dyDescent="0.2">
      <c r="A184" s="77">
        <v>41003</v>
      </c>
      <c r="B184" s="78">
        <v>13195560</v>
      </c>
      <c r="C184" s="77">
        <v>2.4500000000000002</v>
      </c>
      <c r="D184" s="77">
        <v>0</v>
      </c>
      <c r="E184" s="79">
        <v>441518.82</v>
      </c>
      <c r="F184" s="77">
        <v>0</v>
      </c>
      <c r="G184" s="79">
        <v>66245.460000000006</v>
      </c>
      <c r="H184" s="77">
        <v>0</v>
      </c>
      <c r="I184" s="79">
        <v>56912.09</v>
      </c>
      <c r="J184" s="79">
        <v>5940.49</v>
      </c>
      <c r="K184" s="77">
        <v>0</v>
      </c>
      <c r="L184" s="79">
        <v>96567.21</v>
      </c>
      <c r="M184" s="79">
        <v>225665.25</v>
      </c>
      <c r="N184" s="79">
        <v>667184.06999999995</v>
      </c>
    </row>
    <row r="185" spans="1:14" x14ac:dyDescent="0.2">
      <c r="A185" s="77">
        <v>41004</v>
      </c>
      <c r="B185" s="78">
        <v>7928377</v>
      </c>
      <c r="C185" s="77">
        <v>2.62</v>
      </c>
      <c r="D185" s="77">
        <v>0</v>
      </c>
      <c r="E185" s="79">
        <v>264818.42</v>
      </c>
      <c r="F185" s="77">
        <v>0</v>
      </c>
      <c r="G185" s="79">
        <v>28686.639999999999</v>
      </c>
      <c r="H185" s="77">
        <v>927.17</v>
      </c>
      <c r="I185" s="79">
        <v>27715.15</v>
      </c>
      <c r="J185" s="79">
        <v>6572.2</v>
      </c>
      <c r="K185" s="77">
        <v>0</v>
      </c>
      <c r="L185" s="79">
        <v>50675.15</v>
      </c>
      <c r="M185" s="79">
        <v>114576.3</v>
      </c>
      <c r="N185" s="79">
        <v>379394.72</v>
      </c>
    </row>
    <row r="186" spans="1:14" x14ac:dyDescent="0.2">
      <c r="A186" s="77">
        <v>41005</v>
      </c>
      <c r="B186" s="78">
        <v>6482530</v>
      </c>
      <c r="C186" s="77">
        <v>2.82</v>
      </c>
      <c r="D186" s="77">
        <v>0</v>
      </c>
      <c r="E186" s="79">
        <v>216080.49</v>
      </c>
      <c r="F186" s="77">
        <v>0</v>
      </c>
      <c r="G186" s="79">
        <v>27220.37</v>
      </c>
      <c r="H186" s="77">
        <v>0</v>
      </c>
      <c r="I186" s="79">
        <v>23306.23</v>
      </c>
      <c r="J186" s="79">
        <v>7647.45</v>
      </c>
      <c r="K186" s="77">
        <v>0</v>
      </c>
      <c r="L186" s="79">
        <v>40365.379999999997</v>
      </c>
      <c r="M186" s="79">
        <v>98539.43</v>
      </c>
      <c r="N186" s="79">
        <v>314619.92</v>
      </c>
    </row>
    <row r="187" spans="1:14" x14ac:dyDescent="0.2">
      <c r="A187" s="77">
        <v>42111</v>
      </c>
      <c r="B187" s="78">
        <v>36574234</v>
      </c>
      <c r="C187" s="77">
        <v>2.83</v>
      </c>
      <c r="D187" s="77">
        <v>0</v>
      </c>
      <c r="E187" s="79">
        <v>1218993.98</v>
      </c>
      <c r="F187" s="79">
        <v>1641.4</v>
      </c>
      <c r="G187" s="79">
        <v>54468.98</v>
      </c>
      <c r="H187" s="77">
        <v>392.93</v>
      </c>
      <c r="I187" s="79">
        <v>122559.92</v>
      </c>
      <c r="J187" s="79">
        <v>7299.26</v>
      </c>
      <c r="K187" s="77">
        <v>0</v>
      </c>
      <c r="L187" s="79">
        <v>272256.03000000003</v>
      </c>
      <c r="M187" s="79">
        <v>458618.52</v>
      </c>
      <c r="N187" s="79">
        <v>1677612.5</v>
      </c>
    </row>
    <row r="188" spans="1:14" x14ac:dyDescent="0.2">
      <c r="A188" s="77">
        <v>42113</v>
      </c>
      <c r="B188" s="78">
        <v>7216845</v>
      </c>
      <c r="C188" s="77">
        <v>2.75</v>
      </c>
      <c r="D188" s="77">
        <v>0</v>
      </c>
      <c r="E188" s="79">
        <v>240730.49</v>
      </c>
      <c r="F188" s="77">
        <v>0</v>
      </c>
      <c r="G188" s="79">
        <v>6418.1</v>
      </c>
      <c r="H188" s="77">
        <v>0</v>
      </c>
      <c r="I188" s="79">
        <v>15716.06</v>
      </c>
      <c r="J188" s="77">
        <v>223.8</v>
      </c>
      <c r="K188" s="77">
        <v>0</v>
      </c>
      <c r="L188" s="79">
        <v>35041.82</v>
      </c>
      <c r="M188" s="79">
        <v>57399.78</v>
      </c>
      <c r="N188" s="79">
        <v>298130.27</v>
      </c>
    </row>
    <row r="189" spans="1:14" x14ac:dyDescent="0.2">
      <c r="A189" s="77">
        <v>42117</v>
      </c>
      <c r="B189" s="78">
        <v>7594504</v>
      </c>
      <c r="C189" s="77">
        <v>2.62</v>
      </c>
      <c r="D189" s="77">
        <v>0</v>
      </c>
      <c r="E189" s="79">
        <v>253666.61</v>
      </c>
      <c r="F189" s="77">
        <v>0</v>
      </c>
      <c r="G189" s="79">
        <v>13976.32</v>
      </c>
      <c r="H189" s="77">
        <v>42.65</v>
      </c>
      <c r="I189" s="79">
        <v>35172.14</v>
      </c>
      <c r="J189" s="77">
        <v>441.86</v>
      </c>
      <c r="K189" s="77">
        <v>0</v>
      </c>
      <c r="L189" s="79">
        <v>79011.839999999997</v>
      </c>
      <c r="M189" s="79">
        <v>128644.8</v>
      </c>
      <c r="N189" s="79">
        <v>382311.41</v>
      </c>
    </row>
    <row r="190" spans="1:14" x14ac:dyDescent="0.2">
      <c r="A190" s="77">
        <v>42118</v>
      </c>
      <c r="B190" s="78">
        <v>11805834</v>
      </c>
      <c r="C190" s="77">
        <v>2.87</v>
      </c>
      <c r="D190" s="77">
        <v>0</v>
      </c>
      <c r="E190" s="79">
        <v>393318.33</v>
      </c>
      <c r="F190" s="77">
        <v>0</v>
      </c>
      <c r="G190" s="79">
        <v>10870.97</v>
      </c>
      <c r="H190" s="77">
        <v>0</v>
      </c>
      <c r="I190" s="79">
        <v>24028.49</v>
      </c>
      <c r="J190" s="79">
        <v>4310.6000000000004</v>
      </c>
      <c r="K190" s="77">
        <v>0</v>
      </c>
      <c r="L190" s="79">
        <v>52613.56</v>
      </c>
      <c r="M190" s="79">
        <v>91823.62</v>
      </c>
      <c r="N190" s="79">
        <v>485141.95</v>
      </c>
    </row>
    <row r="191" spans="1:14" x14ac:dyDescent="0.2">
      <c r="A191" s="77">
        <v>42119</v>
      </c>
      <c r="B191" s="78">
        <v>13039561</v>
      </c>
      <c r="C191" s="77">
        <v>3.68</v>
      </c>
      <c r="D191" s="77">
        <v>0</v>
      </c>
      <c r="E191" s="79">
        <v>430797.89</v>
      </c>
      <c r="F191" s="77">
        <v>0</v>
      </c>
      <c r="G191" s="79">
        <v>4725.8900000000003</v>
      </c>
      <c r="H191" s="77">
        <v>315.05</v>
      </c>
      <c r="I191" s="79">
        <v>12362.78</v>
      </c>
      <c r="J191" s="77">
        <v>288.52999999999997</v>
      </c>
      <c r="K191" s="77">
        <v>0</v>
      </c>
      <c r="L191" s="79">
        <v>28450.41</v>
      </c>
      <c r="M191" s="79">
        <v>46142.66</v>
      </c>
      <c r="N191" s="79">
        <v>476940.55</v>
      </c>
    </row>
    <row r="192" spans="1:14" x14ac:dyDescent="0.2">
      <c r="A192" s="77">
        <v>42121</v>
      </c>
      <c r="B192" s="78">
        <v>8186512</v>
      </c>
      <c r="C192" s="77">
        <v>2.94</v>
      </c>
      <c r="D192" s="77">
        <v>0</v>
      </c>
      <c r="E192" s="79">
        <v>272541.92</v>
      </c>
      <c r="F192" s="79">
        <v>19871.28</v>
      </c>
      <c r="G192" s="79">
        <v>8426.2000000000007</v>
      </c>
      <c r="H192" s="77">
        <v>405.72</v>
      </c>
      <c r="I192" s="79">
        <v>19323.79</v>
      </c>
      <c r="J192" s="79">
        <v>1722.97</v>
      </c>
      <c r="K192" s="77">
        <v>0</v>
      </c>
      <c r="L192" s="79">
        <v>46477.23</v>
      </c>
      <c r="M192" s="79">
        <v>96227.18</v>
      </c>
      <c r="N192" s="79">
        <v>368769.1</v>
      </c>
    </row>
    <row r="193" spans="1:14" x14ac:dyDescent="0.2">
      <c r="A193" s="77">
        <v>42124</v>
      </c>
      <c r="B193" s="78">
        <v>132276992</v>
      </c>
      <c r="C193" s="77">
        <v>3.01</v>
      </c>
      <c r="D193" s="77">
        <v>0</v>
      </c>
      <c r="E193" s="79">
        <v>4400534.09</v>
      </c>
      <c r="F193" s="77">
        <v>0</v>
      </c>
      <c r="G193" s="79">
        <v>134704.5</v>
      </c>
      <c r="H193" s="77">
        <v>0</v>
      </c>
      <c r="I193" s="79">
        <v>315737.83</v>
      </c>
      <c r="J193" s="77">
        <v>0</v>
      </c>
      <c r="K193" s="77">
        <v>0</v>
      </c>
      <c r="L193" s="79">
        <v>717014.75</v>
      </c>
      <c r="M193" s="79">
        <v>1167457.08</v>
      </c>
      <c r="N193" s="79">
        <v>5567991.1699999999</v>
      </c>
    </row>
    <row r="194" spans="1:14" x14ac:dyDescent="0.2">
      <c r="A194" s="77">
        <v>43001</v>
      </c>
      <c r="B194" s="78">
        <v>29289776</v>
      </c>
      <c r="C194" s="77">
        <v>2.94</v>
      </c>
      <c r="D194" s="77">
        <v>0</v>
      </c>
      <c r="E194" s="79">
        <v>975102.92</v>
      </c>
      <c r="F194" s="77">
        <v>0</v>
      </c>
      <c r="G194" s="79">
        <v>25610.63</v>
      </c>
      <c r="H194" s="77">
        <v>0</v>
      </c>
      <c r="I194" s="79">
        <v>124027.98</v>
      </c>
      <c r="J194" s="77">
        <v>0</v>
      </c>
      <c r="K194" s="77">
        <v>0</v>
      </c>
      <c r="L194" s="79">
        <v>333618.83</v>
      </c>
      <c r="M194" s="79">
        <v>483257.44</v>
      </c>
      <c r="N194" s="79">
        <v>1458360.36</v>
      </c>
    </row>
    <row r="195" spans="1:14" x14ac:dyDescent="0.2">
      <c r="A195" s="77">
        <v>43002</v>
      </c>
      <c r="B195" s="78">
        <v>22434474</v>
      </c>
      <c r="C195" s="77">
        <v>2.52</v>
      </c>
      <c r="D195" s="77">
        <v>0</v>
      </c>
      <c r="E195" s="79">
        <v>750111</v>
      </c>
      <c r="F195" s="77">
        <v>0</v>
      </c>
      <c r="G195" s="79">
        <v>14582.31</v>
      </c>
      <c r="H195" s="77">
        <v>0</v>
      </c>
      <c r="I195" s="79">
        <v>48463.44</v>
      </c>
      <c r="J195" s="77">
        <v>0</v>
      </c>
      <c r="K195" s="79">
        <v>6029.81</v>
      </c>
      <c r="L195" s="79">
        <v>125818.22</v>
      </c>
      <c r="M195" s="79">
        <v>194893.78</v>
      </c>
      <c r="N195" s="79">
        <v>945004.78</v>
      </c>
    </row>
    <row r="196" spans="1:14" x14ac:dyDescent="0.2">
      <c r="A196" s="77">
        <v>43003</v>
      </c>
      <c r="B196" s="78">
        <v>16566568</v>
      </c>
      <c r="C196" s="77">
        <v>2.5</v>
      </c>
      <c r="D196" s="77">
        <v>0</v>
      </c>
      <c r="E196" s="79">
        <v>554027.44999999995</v>
      </c>
      <c r="F196" s="77">
        <v>0</v>
      </c>
      <c r="G196" s="79">
        <v>34477.71</v>
      </c>
      <c r="H196" s="77">
        <v>0</v>
      </c>
      <c r="I196" s="79">
        <v>66678.36</v>
      </c>
      <c r="J196" s="77">
        <v>0</v>
      </c>
      <c r="K196" s="77">
        <v>0</v>
      </c>
      <c r="L196" s="79">
        <v>174193.33</v>
      </c>
      <c r="M196" s="79">
        <v>275349.40000000002</v>
      </c>
      <c r="N196" s="79">
        <v>829376.85</v>
      </c>
    </row>
    <row r="197" spans="1:14" x14ac:dyDescent="0.2">
      <c r="A197" s="77">
        <v>43004</v>
      </c>
      <c r="B197" s="78">
        <v>27082467</v>
      </c>
      <c r="C197" s="77">
        <v>2.57</v>
      </c>
      <c r="D197" s="77">
        <v>0</v>
      </c>
      <c r="E197" s="79">
        <v>905055.15</v>
      </c>
      <c r="F197" s="77">
        <v>0</v>
      </c>
      <c r="G197" s="79">
        <v>10212.219999999999</v>
      </c>
      <c r="H197" s="77">
        <v>0</v>
      </c>
      <c r="I197" s="79">
        <v>49398.43</v>
      </c>
      <c r="J197" s="77">
        <v>0</v>
      </c>
      <c r="K197" s="79">
        <v>7812.19</v>
      </c>
      <c r="L197" s="79">
        <v>136741.5</v>
      </c>
      <c r="M197" s="79">
        <v>204164.34</v>
      </c>
      <c r="N197" s="79">
        <v>1109219.49</v>
      </c>
    </row>
    <row r="198" spans="1:14" x14ac:dyDescent="0.2">
      <c r="A198" s="77">
        <v>44078</v>
      </c>
      <c r="B198" s="78">
        <v>12370830</v>
      </c>
      <c r="C198" s="77">
        <v>2.61</v>
      </c>
      <c r="D198" s="77">
        <v>0</v>
      </c>
      <c r="E198" s="79">
        <v>413244.73</v>
      </c>
      <c r="F198" s="77">
        <v>337.14</v>
      </c>
      <c r="G198" s="79">
        <v>28015.09</v>
      </c>
      <c r="H198" s="79">
        <v>32778.239999999998</v>
      </c>
      <c r="I198" s="79">
        <v>156200.76999999999</v>
      </c>
      <c r="J198" s="79">
        <v>10539.71</v>
      </c>
      <c r="K198" s="77">
        <v>0</v>
      </c>
      <c r="L198" s="79">
        <v>48948.1</v>
      </c>
      <c r="M198" s="79">
        <v>276819.03999999998</v>
      </c>
      <c r="N198" s="79">
        <v>690063.77</v>
      </c>
    </row>
    <row r="199" spans="1:14" x14ac:dyDescent="0.2">
      <c r="A199" s="77">
        <v>44083</v>
      </c>
      <c r="B199" s="78">
        <v>20865665</v>
      </c>
      <c r="C199" s="77">
        <v>2.62</v>
      </c>
      <c r="D199" s="77">
        <v>0</v>
      </c>
      <c r="E199" s="79">
        <v>696941.17</v>
      </c>
      <c r="F199" s="77">
        <v>0</v>
      </c>
      <c r="G199" s="79">
        <v>61984.86</v>
      </c>
      <c r="H199" s="77">
        <v>0</v>
      </c>
      <c r="I199" s="79">
        <v>150748.79</v>
      </c>
      <c r="J199" s="77">
        <v>0</v>
      </c>
      <c r="K199" s="77">
        <v>0</v>
      </c>
      <c r="L199" s="79">
        <v>118470.9</v>
      </c>
      <c r="M199" s="79">
        <v>331204.53999999998</v>
      </c>
      <c r="N199" s="79">
        <v>1028145.71</v>
      </c>
    </row>
    <row r="200" spans="1:14" x14ac:dyDescent="0.2">
      <c r="A200" s="77">
        <v>44084</v>
      </c>
      <c r="B200" s="78">
        <v>22430420</v>
      </c>
      <c r="C200" s="77">
        <v>2.64</v>
      </c>
      <c r="D200" s="77">
        <v>0</v>
      </c>
      <c r="E200" s="79">
        <v>749052.21</v>
      </c>
      <c r="F200" s="77">
        <v>0</v>
      </c>
      <c r="G200" s="79">
        <v>72091.73</v>
      </c>
      <c r="H200" s="77">
        <v>0</v>
      </c>
      <c r="I200" s="79">
        <v>187081.75</v>
      </c>
      <c r="J200" s="77">
        <v>0</v>
      </c>
      <c r="K200" s="77">
        <v>0</v>
      </c>
      <c r="L200" s="79">
        <v>139440.06</v>
      </c>
      <c r="M200" s="79">
        <v>398613.54</v>
      </c>
      <c r="N200" s="79">
        <v>1147665.75</v>
      </c>
    </row>
    <row r="201" spans="1:14" x14ac:dyDescent="0.2">
      <c r="A201" s="77">
        <v>45076</v>
      </c>
      <c r="B201" s="78">
        <v>19399275</v>
      </c>
      <c r="C201" s="77">
        <v>2.72</v>
      </c>
      <c r="D201" s="77">
        <v>0</v>
      </c>
      <c r="E201" s="79">
        <v>647296.38</v>
      </c>
      <c r="F201" s="77">
        <v>0</v>
      </c>
      <c r="G201" s="79">
        <v>62512.67</v>
      </c>
      <c r="H201" s="77">
        <v>0</v>
      </c>
      <c r="I201" s="79">
        <v>148741.73000000001</v>
      </c>
      <c r="J201" s="77">
        <v>0</v>
      </c>
      <c r="K201" s="77">
        <v>0</v>
      </c>
      <c r="L201" s="79">
        <v>181540.44</v>
      </c>
      <c r="M201" s="79">
        <v>392794.84</v>
      </c>
      <c r="N201" s="79">
        <v>1040091.22</v>
      </c>
    </row>
    <row r="202" spans="1:14" x14ac:dyDescent="0.2">
      <c r="A202" s="77">
        <v>45077</v>
      </c>
      <c r="B202" s="78">
        <v>37797721</v>
      </c>
      <c r="C202" s="77">
        <v>2.87</v>
      </c>
      <c r="D202" s="77">
        <v>0</v>
      </c>
      <c r="E202" s="79">
        <v>1259253.3799999999</v>
      </c>
      <c r="F202" s="77">
        <v>0</v>
      </c>
      <c r="G202" s="79">
        <v>87504.97</v>
      </c>
      <c r="H202" s="77">
        <v>0</v>
      </c>
      <c r="I202" s="79">
        <v>244968.21</v>
      </c>
      <c r="J202" s="77">
        <v>0</v>
      </c>
      <c r="K202" s="77">
        <v>0</v>
      </c>
      <c r="L202" s="79">
        <v>298219.42</v>
      </c>
      <c r="M202" s="79">
        <v>630692.6</v>
      </c>
      <c r="N202" s="79">
        <v>1889945.98</v>
      </c>
    </row>
    <row r="203" spans="1:14" x14ac:dyDescent="0.2">
      <c r="A203" s="77">
        <v>45078</v>
      </c>
      <c r="B203" s="78">
        <v>18615277</v>
      </c>
      <c r="C203" s="77">
        <v>3.1</v>
      </c>
      <c r="D203" s="77">
        <v>0</v>
      </c>
      <c r="E203" s="79">
        <v>618710.38</v>
      </c>
      <c r="F203" s="79">
        <v>31861.99</v>
      </c>
      <c r="G203" s="79">
        <v>43300.88</v>
      </c>
      <c r="H203" s="77">
        <v>0</v>
      </c>
      <c r="I203" s="79">
        <v>100635.19</v>
      </c>
      <c r="J203" s="77">
        <v>0</v>
      </c>
      <c r="K203" s="77">
        <v>0</v>
      </c>
      <c r="L203" s="79">
        <v>116877.98</v>
      </c>
      <c r="M203" s="79">
        <v>292676.03999999998</v>
      </c>
      <c r="N203" s="79">
        <v>911386.42</v>
      </c>
    </row>
    <row r="204" spans="1:14" x14ac:dyDescent="0.2">
      <c r="A204" s="77">
        <v>46128</v>
      </c>
      <c r="B204" s="78">
        <v>17137380</v>
      </c>
      <c r="C204" s="77">
        <v>2.81</v>
      </c>
      <c r="D204" s="77">
        <v>0</v>
      </c>
      <c r="E204" s="79">
        <v>571294.61</v>
      </c>
      <c r="F204" s="77">
        <v>0</v>
      </c>
      <c r="G204" s="79">
        <v>16915.21</v>
      </c>
      <c r="H204" s="77">
        <v>0</v>
      </c>
      <c r="I204" s="79">
        <v>26165.11</v>
      </c>
      <c r="J204" s="79">
        <v>5947.6</v>
      </c>
      <c r="K204" s="77">
        <v>0</v>
      </c>
      <c r="L204" s="79">
        <v>141284.89000000001</v>
      </c>
      <c r="M204" s="79">
        <v>190312.8</v>
      </c>
      <c r="N204" s="79">
        <v>761607.41</v>
      </c>
    </row>
    <row r="205" spans="1:14" x14ac:dyDescent="0.2">
      <c r="A205" s="77">
        <v>46130</v>
      </c>
      <c r="B205" s="78">
        <v>51099240</v>
      </c>
      <c r="C205" s="77">
        <v>3.03</v>
      </c>
      <c r="D205" s="77">
        <v>0</v>
      </c>
      <c r="E205" s="79">
        <v>1699597</v>
      </c>
      <c r="F205" s="77">
        <v>0</v>
      </c>
      <c r="G205" s="79">
        <v>108966.89</v>
      </c>
      <c r="H205" s="77">
        <v>0</v>
      </c>
      <c r="I205" s="79">
        <v>102059.34</v>
      </c>
      <c r="J205" s="77">
        <v>0</v>
      </c>
      <c r="K205" s="79">
        <v>21396.03</v>
      </c>
      <c r="L205" s="79">
        <v>542166.93999999994</v>
      </c>
      <c r="M205" s="79">
        <v>774589.2</v>
      </c>
      <c r="N205" s="79">
        <v>2474186.2000000002</v>
      </c>
    </row>
    <row r="206" spans="1:14" x14ac:dyDescent="0.2">
      <c r="A206" s="77">
        <v>46131</v>
      </c>
      <c r="B206" s="78">
        <v>44036052</v>
      </c>
      <c r="C206" s="77">
        <v>2.75</v>
      </c>
      <c r="D206" s="77">
        <v>0</v>
      </c>
      <c r="E206" s="79">
        <v>1468899.58</v>
      </c>
      <c r="F206" s="77">
        <v>0</v>
      </c>
      <c r="G206" s="79">
        <v>58472.49</v>
      </c>
      <c r="H206" s="77">
        <v>0</v>
      </c>
      <c r="I206" s="79">
        <v>94450.73</v>
      </c>
      <c r="J206" s="77">
        <v>0</v>
      </c>
      <c r="K206" s="79">
        <v>97527.64</v>
      </c>
      <c r="L206" s="79">
        <v>491845.69</v>
      </c>
      <c r="M206" s="79">
        <v>742296.54</v>
      </c>
      <c r="N206" s="79">
        <v>2211196.12</v>
      </c>
    </row>
    <row r="207" spans="1:14" x14ac:dyDescent="0.2">
      <c r="A207" s="77">
        <v>46132</v>
      </c>
      <c r="B207" s="78">
        <v>26205310</v>
      </c>
      <c r="C207" s="77">
        <v>2.72</v>
      </c>
      <c r="D207" s="77">
        <v>0</v>
      </c>
      <c r="E207" s="79">
        <v>874393.63</v>
      </c>
      <c r="F207" s="77">
        <v>0</v>
      </c>
      <c r="G207" s="79">
        <v>27711.1</v>
      </c>
      <c r="H207" s="77">
        <v>0</v>
      </c>
      <c r="I207" s="79">
        <v>42730.21</v>
      </c>
      <c r="J207" s="77">
        <v>0</v>
      </c>
      <c r="K207" s="79">
        <v>23397.86</v>
      </c>
      <c r="L207" s="79">
        <v>227916.15</v>
      </c>
      <c r="M207" s="79">
        <v>321755.32</v>
      </c>
      <c r="N207" s="79">
        <v>1196148.95</v>
      </c>
    </row>
    <row r="208" spans="1:14" x14ac:dyDescent="0.2">
      <c r="A208" s="77">
        <v>46134</v>
      </c>
      <c r="B208" s="78">
        <v>114420130</v>
      </c>
      <c r="C208" s="77">
        <v>2.63</v>
      </c>
      <c r="D208" s="77">
        <v>0</v>
      </c>
      <c r="E208" s="79">
        <v>3821393.2</v>
      </c>
      <c r="F208" s="77">
        <v>0</v>
      </c>
      <c r="G208" s="79">
        <v>95073.46</v>
      </c>
      <c r="H208" s="77">
        <v>0</v>
      </c>
      <c r="I208" s="79">
        <v>148095.88</v>
      </c>
      <c r="J208" s="77">
        <v>0</v>
      </c>
      <c r="K208" s="77">
        <v>0</v>
      </c>
      <c r="L208" s="79">
        <v>818778.86</v>
      </c>
      <c r="M208" s="79">
        <v>1061948.2</v>
      </c>
      <c r="N208" s="79">
        <v>4883341.4000000004</v>
      </c>
    </row>
    <row r="209" spans="1:14" x14ac:dyDescent="0.2">
      <c r="A209" s="77">
        <v>46135</v>
      </c>
      <c r="B209" s="78">
        <v>16125780</v>
      </c>
      <c r="C209" s="77">
        <v>2.82</v>
      </c>
      <c r="D209" s="77">
        <v>0</v>
      </c>
      <c r="E209" s="79">
        <v>537516.43000000005</v>
      </c>
      <c r="F209" s="77">
        <v>0</v>
      </c>
      <c r="G209" s="79">
        <v>19751</v>
      </c>
      <c r="H209" s="77">
        <v>0</v>
      </c>
      <c r="I209" s="79">
        <v>30285.19</v>
      </c>
      <c r="J209" s="79">
        <v>5010.5200000000004</v>
      </c>
      <c r="K209" s="77">
        <v>0</v>
      </c>
      <c r="L209" s="79">
        <v>162091.34</v>
      </c>
      <c r="M209" s="79">
        <v>217138.05</v>
      </c>
      <c r="N209" s="79">
        <v>754654.48</v>
      </c>
    </row>
    <row r="210" spans="1:14" x14ac:dyDescent="0.2">
      <c r="A210" s="77">
        <v>46137</v>
      </c>
      <c r="B210" s="78">
        <v>11952330</v>
      </c>
      <c r="C210" s="77">
        <v>2.74</v>
      </c>
      <c r="D210" s="77">
        <v>0</v>
      </c>
      <c r="E210" s="79">
        <v>398731.88</v>
      </c>
      <c r="F210" s="77">
        <v>0</v>
      </c>
      <c r="G210" s="79">
        <v>17512.22</v>
      </c>
      <c r="H210" s="77">
        <v>0</v>
      </c>
      <c r="I210" s="79">
        <v>26761.69</v>
      </c>
      <c r="J210" s="77">
        <v>0</v>
      </c>
      <c r="K210" s="77">
        <v>0</v>
      </c>
      <c r="L210" s="79">
        <v>148758.21</v>
      </c>
      <c r="M210" s="79">
        <v>193032.12</v>
      </c>
      <c r="N210" s="79">
        <v>591764</v>
      </c>
    </row>
    <row r="211" spans="1:14" x14ac:dyDescent="0.2">
      <c r="A211" s="77">
        <v>46140</v>
      </c>
      <c r="B211" s="78">
        <v>29308500</v>
      </c>
      <c r="C211" s="77">
        <v>2.69</v>
      </c>
      <c r="D211" s="77">
        <v>0</v>
      </c>
      <c r="E211" s="79">
        <v>978239.48</v>
      </c>
      <c r="F211" s="77">
        <v>0</v>
      </c>
      <c r="G211" s="79">
        <v>37611.47</v>
      </c>
      <c r="H211" s="77">
        <v>0</v>
      </c>
      <c r="I211" s="79">
        <v>57706.02</v>
      </c>
      <c r="J211" s="79">
        <v>4059.61</v>
      </c>
      <c r="K211" s="79">
        <v>9072.31</v>
      </c>
      <c r="L211" s="79">
        <v>304436.83</v>
      </c>
      <c r="M211" s="79">
        <v>412886.24</v>
      </c>
      <c r="N211" s="79">
        <v>1391125.72</v>
      </c>
    </row>
    <row r="212" spans="1:14" x14ac:dyDescent="0.2">
      <c r="A212" s="77">
        <v>47060</v>
      </c>
      <c r="B212" s="78">
        <v>36222665</v>
      </c>
      <c r="C212" s="77">
        <v>0.78</v>
      </c>
      <c r="D212" s="77">
        <v>0</v>
      </c>
      <c r="E212" s="79">
        <v>1232746.3999999999</v>
      </c>
      <c r="F212" s="77">
        <v>0</v>
      </c>
      <c r="G212" s="79">
        <v>78704.41</v>
      </c>
      <c r="H212" s="77">
        <v>0</v>
      </c>
      <c r="I212" s="79">
        <v>162887.07999999999</v>
      </c>
      <c r="J212" s="77">
        <v>0</v>
      </c>
      <c r="K212" s="77">
        <v>554.6</v>
      </c>
      <c r="L212" s="79">
        <v>174924.64</v>
      </c>
      <c r="M212" s="79">
        <v>417070.73</v>
      </c>
      <c r="N212" s="79">
        <v>1649817.13</v>
      </c>
    </row>
    <row r="213" spans="1:14" x14ac:dyDescent="0.2">
      <c r="A213" s="77">
        <v>47062</v>
      </c>
      <c r="B213" s="78">
        <v>35010814</v>
      </c>
      <c r="C213" s="77">
        <v>1.79</v>
      </c>
      <c r="D213" s="77">
        <v>0</v>
      </c>
      <c r="E213" s="79">
        <v>1179375.33</v>
      </c>
      <c r="F213" s="77">
        <v>0</v>
      </c>
      <c r="G213" s="79">
        <v>274274.18</v>
      </c>
      <c r="H213" s="77">
        <v>0</v>
      </c>
      <c r="I213" s="79">
        <v>418039.24</v>
      </c>
      <c r="J213" s="77">
        <v>0</v>
      </c>
      <c r="K213" s="79">
        <v>29835.55</v>
      </c>
      <c r="L213" s="79">
        <v>473184.3</v>
      </c>
      <c r="M213" s="79">
        <v>1195333.26</v>
      </c>
      <c r="N213" s="79">
        <v>2374708.59</v>
      </c>
    </row>
    <row r="214" spans="1:14" x14ac:dyDescent="0.2">
      <c r="A214" s="77">
        <v>47064</v>
      </c>
      <c r="B214" s="78">
        <v>6931580</v>
      </c>
      <c r="C214" s="77">
        <v>1.55</v>
      </c>
      <c r="D214" s="77">
        <v>0</v>
      </c>
      <c r="E214" s="79">
        <v>234068.02</v>
      </c>
      <c r="F214" s="77">
        <v>0</v>
      </c>
      <c r="G214" s="79">
        <v>51308.65</v>
      </c>
      <c r="H214" s="77">
        <v>0</v>
      </c>
      <c r="I214" s="79">
        <v>66501.960000000006</v>
      </c>
      <c r="J214" s="77">
        <v>106.94</v>
      </c>
      <c r="K214" s="79">
        <v>55250.21</v>
      </c>
      <c r="L214" s="79">
        <v>66064.62</v>
      </c>
      <c r="M214" s="79">
        <v>239232.38</v>
      </c>
      <c r="N214" s="79">
        <v>473300.4</v>
      </c>
    </row>
    <row r="215" spans="1:14" x14ac:dyDescent="0.2">
      <c r="A215" s="77">
        <v>47065</v>
      </c>
      <c r="B215" s="78">
        <v>52675959</v>
      </c>
      <c r="C215" s="77">
        <v>0.9</v>
      </c>
      <c r="D215" s="77">
        <v>0</v>
      </c>
      <c r="E215" s="79">
        <v>1790524.33</v>
      </c>
      <c r="F215" s="79">
        <v>1176.3900000000001</v>
      </c>
      <c r="G215" s="79">
        <v>76066</v>
      </c>
      <c r="H215" s="77">
        <v>0</v>
      </c>
      <c r="I215" s="79">
        <v>124962.46</v>
      </c>
      <c r="J215" s="79">
        <v>29872.51</v>
      </c>
      <c r="K215" s="79">
        <v>145893.92000000001</v>
      </c>
      <c r="L215" s="79">
        <v>194199.22</v>
      </c>
      <c r="M215" s="79">
        <v>572170.5</v>
      </c>
      <c r="N215" s="79">
        <v>2362694.83</v>
      </c>
    </row>
    <row r="216" spans="1:14" x14ac:dyDescent="0.2">
      <c r="A216" s="77">
        <v>48066</v>
      </c>
      <c r="B216" s="78">
        <v>230997603</v>
      </c>
      <c r="C216" s="77">
        <v>1.44</v>
      </c>
      <c r="D216" s="77">
        <v>0</v>
      </c>
      <c r="E216" s="79">
        <v>7809123.4500000002</v>
      </c>
      <c r="F216" s="77">
        <v>0</v>
      </c>
      <c r="G216" s="79">
        <v>46188.42</v>
      </c>
      <c r="H216" s="77">
        <v>0</v>
      </c>
      <c r="I216" s="79">
        <v>454058.54</v>
      </c>
      <c r="J216" s="77">
        <v>0</v>
      </c>
      <c r="K216" s="77">
        <v>0</v>
      </c>
      <c r="L216" s="79">
        <v>1955544.23</v>
      </c>
      <c r="M216" s="79">
        <v>2455791.19</v>
      </c>
      <c r="N216" s="79">
        <v>10264914.640000001</v>
      </c>
    </row>
    <row r="217" spans="1:14" x14ac:dyDescent="0.2">
      <c r="A217" s="77">
        <v>48068</v>
      </c>
      <c r="B217" s="78">
        <v>1046552892</v>
      </c>
      <c r="C217" s="77">
        <v>1.69</v>
      </c>
      <c r="D217" s="77">
        <v>0</v>
      </c>
      <c r="E217" s="79">
        <v>35290108.880000003</v>
      </c>
      <c r="F217" s="77">
        <v>0</v>
      </c>
      <c r="G217" s="79">
        <v>122949.64</v>
      </c>
      <c r="H217" s="77">
        <v>0</v>
      </c>
      <c r="I217" s="79">
        <v>1206174.1000000001</v>
      </c>
      <c r="J217" s="77">
        <v>0</v>
      </c>
      <c r="K217" s="77">
        <v>0</v>
      </c>
      <c r="L217" s="79">
        <v>5212296.58</v>
      </c>
      <c r="M217" s="79">
        <v>6541420.3200000003</v>
      </c>
      <c r="N217" s="79">
        <v>41831529.200000003</v>
      </c>
    </row>
    <row r="218" spans="1:14" x14ac:dyDescent="0.2">
      <c r="A218" s="77">
        <v>48069</v>
      </c>
      <c r="B218" s="78">
        <v>163279709</v>
      </c>
      <c r="C218" s="77">
        <v>1.54</v>
      </c>
      <c r="D218" s="77">
        <v>0</v>
      </c>
      <c r="E218" s="79">
        <v>5514246.4100000001</v>
      </c>
      <c r="F218" s="77">
        <v>0</v>
      </c>
      <c r="G218" s="79">
        <v>19712.73</v>
      </c>
      <c r="H218" s="77">
        <v>0</v>
      </c>
      <c r="I218" s="79">
        <v>193482.78</v>
      </c>
      <c r="J218" s="77">
        <v>0</v>
      </c>
      <c r="K218" s="77">
        <v>0</v>
      </c>
      <c r="L218" s="79">
        <v>819904.41</v>
      </c>
      <c r="M218" s="79">
        <v>1033099.92</v>
      </c>
      <c r="N218" s="79">
        <v>6547346.3300000001</v>
      </c>
    </row>
    <row r="219" spans="1:14" x14ac:dyDescent="0.2">
      <c r="A219" s="77">
        <v>48070</v>
      </c>
      <c r="B219" s="78">
        <v>102719459</v>
      </c>
      <c r="C219" s="77">
        <v>1.65</v>
      </c>
      <c r="D219" s="77">
        <v>0</v>
      </c>
      <c r="E219" s="79">
        <v>3465143.37</v>
      </c>
      <c r="F219" s="77">
        <v>0</v>
      </c>
      <c r="G219" s="79">
        <v>75063.259999999995</v>
      </c>
      <c r="H219" s="77">
        <v>0</v>
      </c>
      <c r="I219" s="79">
        <v>217198.34</v>
      </c>
      <c r="J219" s="77">
        <v>0</v>
      </c>
      <c r="K219" s="77">
        <v>0</v>
      </c>
      <c r="L219" s="79">
        <v>802471.45</v>
      </c>
      <c r="M219" s="79">
        <v>1094733.05</v>
      </c>
      <c r="N219" s="79">
        <v>4559876.42</v>
      </c>
    </row>
    <row r="220" spans="1:14" x14ac:dyDescent="0.2">
      <c r="A220" s="77">
        <v>48071</v>
      </c>
      <c r="B220" s="78">
        <v>1246294514</v>
      </c>
      <c r="C220" s="77">
        <v>1.6</v>
      </c>
      <c r="D220" s="77">
        <v>0</v>
      </c>
      <c r="E220" s="79">
        <v>42063935.399999999</v>
      </c>
      <c r="F220" s="77">
        <v>0</v>
      </c>
      <c r="G220" s="79">
        <v>144212.42000000001</v>
      </c>
      <c r="H220" s="77">
        <v>0</v>
      </c>
      <c r="I220" s="79">
        <v>1393614.09</v>
      </c>
      <c r="J220" s="77">
        <v>0</v>
      </c>
      <c r="K220" s="77">
        <v>0</v>
      </c>
      <c r="L220" s="79">
        <v>5928253.6399999997</v>
      </c>
      <c r="M220" s="79">
        <v>7466080.1500000004</v>
      </c>
      <c r="N220" s="79">
        <v>49530015.549999997</v>
      </c>
    </row>
    <row r="221" spans="1:14" x14ac:dyDescent="0.2">
      <c r="A221" s="77">
        <v>48072</v>
      </c>
      <c r="B221" s="78">
        <v>399630753</v>
      </c>
      <c r="C221" s="77">
        <v>1.47</v>
      </c>
      <c r="D221" s="77">
        <v>0</v>
      </c>
      <c r="E221" s="79">
        <v>13505837.01</v>
      </c>
      <c r="F221" s="77">
        <v>0</v>
      </c>
      <c r="G221" s="79">
        <v>69329.48</v>
      </c>
      <c r="H221" s="77">
        <v>0</v>
      </c>
      <c r="I221" s="79">
        <v>681942.98</v>
      </c>
      <c r="J221" s="77">
        <v>0</v>
      </c>
      <c r="K221" s="77">
        <v>0</v>
      </c>
      <c r="L221" s="79">
        <v>3077661.29</v>
      </c>
      <c r="M221" s="79">
        <v>3828933.74</v>
      </c>
      <c r="N221" s="79">
        <v>17334770.75</v>
      </c>
    </row>
    <row r="222" spans="1:14" x14ac:dyDescent="0.2">
      <c r="A222" s="77">
        <v>48073</v>
      </c>
      <c r="B222" s="78">
        <v>598606176</v>
      </c>
      <c r="C222" s="77">
        <v>1.48</v>
      </c>
      <c r="D222" s="77">
        <v>0</v>
      </c>
      <c r="E222" s="79">
        <v>20228315.399999999</v>
      </c>
      <c r="F222" s="77">
        <v>0</v>
      </c>
      <c r="G222" s="79">
        <v>81284.39</v>
      </c>
      <c r="H222" s="77">
        <v>0</v>
      </c>
      <c r="I222" s="79">
        <v>798950.99</v>
      </c>
      <c r="J222" s="77">
        <v>0</v>
      </c>
      <c r="K222" s="77">
        <v>0</v>
      </c>
      <c r="L222" s="79">
        <v>3620882.69</v>
      </c>
      <c r="M222" s="79">
        <v>4501118.07</v>
      </c>
      <c r="N222" s="79">
        <v>24729433.469999999</v>
      </c>
    </row>
    <row r="223" spans="1:14" x14ac:dyDescent="0.2">
      <c r="A223" s="77">
        <v>48074</v>
      </c>
      <c r="B223" s="78">
        <v>390347914</v>
      </c>
      <c r="C223" s="77">
        <v>1.56</v>
      </c>
      <c r="D223" s="77">
        <v>0</v>
      </c>
      <c r="E223" s="79">
        <v>13180066.09</v>
      </c>
      <c r="F223" s="77">
        <v>0</v>
      </c>
      <c r="G223" s="79">
        <v>40248.42</v>
      </c>
      <c r="H223" s="77">
        <v>0</v>
      </c>
      <c r="I223" s="79">
        <v>395435.01</v>
      </c>
      <c r="J223" s="77">
        <v>0</v>
      </c>
      <c r="K223" s="77">
        <v>0</v>
      </c>
      <c r="L223" s="79">
        <v>1619349.1</v>
      </c>
      <c r="M223" s="79">
        <v>2055032.53</v>
      </c>
      <c r="N223" s="79">
        <v>15235098.619999999</v>
      </c>
    </row>
    <row r="224" spans="1:14" x14ac:dyDescent="0.2">
      <c r="A224" s="77">
        <v>48075</v>
      </c>
      <c r="B224" s="78">
        <v>33885696</v>
      </c>
      <c r="C224" s="77">
        <v>1.56</v>
      </c>
      <c r="D224" s="77">
        <v>0</v>
      </c>
      <c r="E224" s="79">
        <v>1144147.81</v>
      </c>
      <c r="F224" s="77">
        <v>0</v>
      </c>
      <c r="G224" s="79">
        <v>6301.53</v>
      </c>
      <c r="H224" s="77">
        <v>0</v>
      </c>
      <c r="I224" s="79">
        <v>48545.64</v>
      </c>
      <c r="J224" s="77">
        <v>0</v>
      </c>
      <c r="K224" s="77">
        <v>0</v>
      </c>
      <c r="L224" s="79">
        <v>197636.98</v>
      </c>
      <c r="M224" s="79">
        <v>252484.15</v>
      </c>
      <c r="N224" s="79">
        <v>1396631.96</v>
      </c>
    </row>
    <row r="225" spans="1:14" x14ac:dyDescent="0.2">
      <c r="A225" s="77">
        <v>48077</v>
      </c>
      <c r="B225" s="78">
        <v>714086438</v>
      </c>
      <c r="C225" s="77">
        <v>1.52</v>
      </c>
      <c r="D225" s="77">
        <v>0</v>
      </c>
      <c r="E225" s="79">
        <v>24120868.719999999</v>
      </c>
      <c r="F225" s="77">
        <v>0</v>
      </c>
      <c r="G225" s="79">
        <v>105196.78</v>
      </c>
      <c r="H225" s="77">
        <v>0</v>
      </c>
      <c r="I225" s="79">
        <v>1034293.99</v>
      </c>
      <c r="J225" s="77">
        <v>0</v>
      </c>
      <c r="K225" s="77">
        <v>0</v>
      </c>
      <c r="L225" s="79">
        <v>4689110.62</v>
      </c>
      <c r="M225" s="79">
        <v>5828601.3799999999</v>
      </c>
      <c r="N225" s="79">
        <v>29949470.100000001</v>
      </c>
    </row>
    <row r="226" spans="1:14" x14ac:dyDescent="0.2">
      <c r="A226" s="77">
        <v>48078</v>
      </c>
      <c r="B226" s="78">
        <v>2650102209</v>
      </c>
      <c r="C226" s="77">
        <v>1.58</v>
      </c>
      <c r="D226" s="77">
        <v>0</v>
      </c>
      <c r="E226" s="79">
        <v>89462309.379999995</v>
      </c>
      <c r="F226" s="79">
        <v>17925.990000000002</v>
      </c>
      <c r="G226" s="79">
        <v>320632.21999999997</v>
      </c>
      <c r="H226" s="79">
        <v>156477.04999999999</v>
      </c>
      <c r="I226" s="79">
        <v>3147158.55</v>
      </c>
      <c r="J226" s="77">
        <v>0</v>
      </c>
      <c r="K226" s="77">
        <v>0</v>
      </c>
      <c r="L226" s="79">
        <v>13997697.83</v>
      </c>
      <c r="M226" s="79">
        <v>17639891.640000001</v>
      </c>
      <c r="N226" s="79">
        <v>107102201.02</v>
      </c>
    </row>
    <row r="227" spans="1:14" x14ac:dyDescent="0.2">
      <c r="A227" s="77">
        <v>48080</v>
      </c>
      <c r="B227" s="78">
        <v>369774342</v>
      </c>
      <c r="C227" s="77">
        <v>1.54</v>
      </c>
      <c r="D227" s="77">
        <v>0</v>
      </c>
      <c r="E227" s="79">
        <v>12487937.73</v>
      </c>
      <c r="F227" s="79">
        <v>58762.97</v>
      </c>
      <c r="G227" s="79">
        <v>23822.240000000002</v>
      </c>
      <c r="H227" s="77">
        <v>0</v>
      </c>
      <c r="I227" s="79">
        <v>234276.71</v>
      </c>
      <c r="J227" s="79">
        <v>419529.03</v>
      </c>
      <c r="K227" s="77">
        <v>0</v>
      </c>
      <c r="L227" s="79">
        <v>900981.59</v>
      </c>
      <c r="M227" s="79">
        <v>1637372.54</v>
      </c>
      <c r="N227" s="79">
        <v>14125310.27</v>
      </c>
    </row>
    <row r="228" spans="1:14" x14ac:dyDescent="0.2">
      <c r="A228" s="77">
        <v>49132</v>
      </c>
      <c r="B228" s="78">
        <v>172219520</v>
      </c>
      <c r="C228" s="77">
        <v>1.56</v>
      </c>
      <c r="D228" s="77">
        <v>0</v>
      </c>
      <c r="E228" s="79">
        <v>5814978.3200000003</v>
      </c>
      <c r="F228" s="77">
        <v>0</v>
      </c>
      <c r="G228" s="79">
        <v>76144.570000000007</v>
      </c>
      <c r="H228" s="77">
        <v>0</v>
      </c>
      <c r="I228" s="79">
        <v>298788.99</v>
      </c>
      <c r="J228" s="77">
        <v>0</v>
      </c>
      <c r="K228" s="77">
        <v>0</v>
      </c>
      <c r="L228" s="79">
        <v>1087682.8700000001</v>
      </c>
      <c r="M228" s="79">
        <v>1462616.43</v>
      </c>
      <c r="N228" s="79">
        <v>7277594.75</v>
      </c>
    </row>
    <row r="229" spans="1:14" x14ac:dyDescent="0.2">
      <c r="A229" s="77">
        <v>49135</v>
      </c>
      <c r="B229" s="78">
        <v>13512980</v>
      </c>
      <c r="C229" s="77">
        <v>1.74</v>
      </c>
      <c r="D229" s="77">
        <v>0</v>
      </c>
      <c r="E229" s="79">
        <v>455430.40000000002</v>
      </c>
      <c r="F229" s="77">
        <v>0</v>
      </c>
      <c r="G229" s="79">
        <v>5146.8900000000003</v>
      </c>
      <c r="H229" s="77">
        <v>0</v>
      </c>
      <c r="I229" s="79">
        <v>20185.060000000001</v>
      </c>
      <c r="J229" s="77">
        <v>0</v>
      </c>
      <c r="K229" s="77">
        <v>0</v>
      </c>
      <c r="L229" s="79">
        <v>72314.73</v>
      </c>
      <c r="M229" s="79">
        <v>97646.68</v>
      </c>
      <c r="N229" s="79">
        <v>553077.07999999996</v>
      </c>
    </row>
    <row r="230" spans="1:14" x14ac:dyDescent="0.2">
      <c r="A230" s="77">
        <v>49137</v>
      </c>
      <c r="B230" s="78">
        <v>29804740</v>
      </c>
      <c r="C230" s="77">
        <v>1.77</v>
      </c>
      <c r="D230" s="77">
        <v>0</v>
      </c>
      <c r="E230" s="79">
        <v>1004207.83</v>
      </c>
      <c r="F230" s="77">
        <v>0</v>
      </c>
      <c r="G230" s="79">
        <v>15767.37</v>
      </c>
      <c r="H230" s="77">
        <v>0</v>
      </c>
      <c r="I230" s="79">
        <v>63850.26</v>
      </c>
      <c r="J230" s="77">
        <v>0</v>
      </c>
      <c r="K230" s="77">
        <v>0</v>
      </c>
      <c r="L230" s="79">
        <v>217703.92</v>
      </c>
      <c r="M230" s="79">
        <v>297321.53999999998</v>
      </c>
      <c r="N230" s="79">
        <v>1301529.3700000001</v>
      </c>
    </row>
    <row r="231" spans="1:14" x14ac:dyDescent="0.2">
      <c r="A231" s="77">
        <v>49140</v>
      </c>
      <c r="B231" s="78">
        <v>29242830</v>
      </c>
      <c r="C231" s="77">
        <v>1.76</v>
      </c>
      <c r="D231" s="77">
        <v>0</v>
      </c>
      <c r="E231" s="79">
        <v>985375.76</v>
      </c>
      <c r="F231" s="77">
        <v>0</v>
      </c>
      <c r="G231" s="79">
        <v>25269.8</v>
      </c>
      <c r="H231" s="77">
        <v>0</v>
      </c>
      <c r="I231" s="79">
        <v>89793.36</v>
      </c>
      <c r="J231" s="77">
        <v>0</v>
      </c>
      <c r="K231" s="77">
        <v>0</v>
      </c>
      <c r="L231" s="79">
        <v>352319.91</v>
      </c>
      <c r="M231" s="79">
        <v>467383.07</v>
      </c>
      <c r="N231" s="79">
        <v>1452758.83</v>
      </c>
    </row>
    <row r="232" spans="1:14" x14ac:dyDescent="0.2">
      <c r="A232" s="77">
        <v>49142</v>
      </c>
      <c r="B232" s="78">
        <v>241621010</v>
      </c>
      <c r="C232" s="77">
        <v>1.8</v>
      </c>
      <c r="D232" s="77">
        <v>0</v>
      </c>
      <c r="E232" s="79">
        <v>8138423.8300000001</v>
      </c>
      <c r="F232" s="77">
        <v>0</v>
      </c>
      <c r="G232" s="79">
        <v>108113.43</v>
      </c>
      <c r="H232" s="77">
        <v>0</v>
      </c>
      <c r="I232" s="79">
        <v>382298.58</v>
      </c>
      <c r="J232" s="77">
        <v>0</v>
      </c>
      <c r="K232" s="77">
        <v>0</v>
      </c>
      <c r="L232" s="79">
        <v>1455363.58</v>
      </c>
      <c r="M232" s="79">
        <v>1945775.58</v>
      </c>
      <c r="N232" s="79">
        <v>10084199.41</v>
      </c>
    </row>
    <row r="233" spans="1:14" x14ac:dyDescent="0.2">
      <c r="A233" s="77">
        <v>49144</v>
      </c>
      <c r="B233" s="78">
        <v>151508670</v>
      </c>
      <c r="C233" s="77">
        <v>1.61</v>
      </c>
      <c r="D233" s="77">
        <v>0</v>
      </c>
      <c r="E233" s="79">
        <v>5113079.75</v>
      </c>
      <c r="F233" s="77">
        <v>0</v>
      </c>
      <c r="G233" s="79">
        <v>101058.68</v>
      </c>
      <c r="H233" s="77">
        <v>0</v>
      </c>
      <c r="I233" s="79">
        <v>396332</v>
      </c>
      <c r="J233" s="77">
        <v>0</v>
      </c>
      <c r="K233" s="77">
        <v>0</v>
      </c>
      <c r="L233" s="79">
        <v>1519672.67</v>
      </c>
      <c r="M233" s="79">
        <v>2017063.34</v>
      </c>
      <c r="N233" s="79">
        <v>7130143.0899999999</v>
      </c>
    </row>
    <row r="234" spans="1:14" x14ac:dyDescent="0.2">
      <c r="A234" s="77">
        <v>49148</v>
      </c>
      <c r="B234" s="78">
        <v>749548080</v>
      </c>
      <c r="C234" s="77">
        <v>1.79</v>
      </c>
      <c r="D234" s="77">
        <v>0</v>
      </c>
      <c r="E234" s="79">
        <v>25249299.109999999</v>
      </c>
      <c r="F234" s="77">
        <v>0</v>
      </c>
      <c r="G234" s="79">
        <v>238999.14</v>
      </c>
      <c r="H234" s="77">
        <v>0</v>
      </c>
      <c r="I234" s="79">
        <v>820576.28</v>
      </c>
      <c r="J234" s="77">
        <v>0</v>
      </c>
      <c r="K234" s="77">
        <v>0</v>
      </c>
      <c r="L234" s="79">
        <v>2885963.42</v>
      </c>
      <c r="M234" s="79">
        <v>3945538.84</v>
      </c>
      <c r="N234" s="79">
        <v>29194837.949999999</v>
      </c>
    </row>
    <row r="235" spans="1:14" x14ac:dyDescent="0.2">
      <c r="A235" s="77">
        <v>50001</v>
      </c>
      <c r="B235" s="78">
        <v>422781521</v>
      </c>
      <c r="C235" s="77">
        <v>1.61</v>
      </c>
      <c r="D235" s="77">
        <v>0</v>
      </c>
      <c r="E235" s="79">
        <v>14267933.529999999</v>
      </c>
      <c r="F235" s="77">
        <v>0</v>
      </c>
      <c r="G235" s="79">
        <v>245443.06</v>
      </c>
      <c r="H235" s="77">
        <v>0</v>
      </c>
      <c r="I235" s="79">
        <v>1102935.95</v>
      </c>
      <c r="J235" s="77">
        <v>0</v>
      </c>
      <c r="K235" s="77">
        <v>0</v>
      </c>
      <c r="L235" s="79">
        <v>3041812.99</v>
      </c>
      <c r="M235" s="79">
        <v>4390192</v>
      </c>
      <c r="N235" s="79">
        <v>18658125.530000001</v>
      </c>
    </row>
    <row r="236" spans="1:14" x14ac:dyDescent="0.2">
      <c r="A236" s="77">
        <v>50002</v>
      </c>
      <c r="B236" s="78">
        <v>37510429</v>
      </c>
      <c r="C236" s="77">
        <v>1.56</v>
      </c>
      <c r="D236" s="77">
        <v>0</v>
      </c>
      <c r="E236" s="79">
        <v>1266536.6299999999</v>
      </c>
      <c r="F236" s="77">
        <v>0</v>
      </c>
      <c r="G236" s="79">
        <v>29809.73</v>
      </c>
      <c r="H236" s="77">
        <v>220.49</v>
      </c>
      <c r="I236" s="79">
        <v>133954.60999999999</v>
      </c>
      <c r="J236" s="77">
        <v>526.54</v>
      </c>
      <c r="K236" s="77">
        <v>0</v>
      </c>
      <c r="L236" s="79">
        <v>364288.12</v>
      </c>
      <c r="M236" s="79">
        <v>528799.49</v>
      </c>
      <c r="N236" s="79">
        <v>1795336.12</v>
      </c>
    </row>
    <row r="237" spans="1:14" x14ac:dyDescent="0.2">
      <c r="A237" s="77">
        <v>50003</v>
      </c>
      <c r="B237" s="78">
        <v>176830851</v>
      </c>
      <c r="C237" s="77">
        <v>1.6</v>
      </c>
      <c r="D237" s="77">
        <v>0</v>
      </c>
      <c r="E237" s="79">
        <v>5968253.4199999999</v>
      </c>
      <c r="F237" s="77">
        <v>0</v>
      </c>
      <c r="G237" s="79">
        <v>120274.92</v>
      </c>
      <c r="H237" s="77">
        <v>0</v>
      </c>
      <c r="I237" s="79">
        <v>540473.79</v>
      </c>
      <c r="J237" s="77">
        <v>0</v>
      </c>
      <c r="K237" s="77">
        <v>0</v>
      </c>
      <c r="L237" s="79">
        <v>1386476.25</v>
      </c>
      <c r="M237" s="79">
        <v>2047224.96</v>
      </c>
      <c r="N237" s="79">
        <v>8015478.3799999999</v>
      </c>
    </row>
    <row r="238" spans="1:14" x14ac:dyDescent="0.2">
      <c r="A238" s="77">
        <v>50005</v>
      </c>
      <c r="B238" s="78">
        <v>115421450</v>
      </c>
      <c r="C238" s="77">
        <v>1.64</v>
      </c>
      <c r="D238" s="77">
        <v>0</v>
      </c>
      <c r="E238" s="79">
        <v>3894028.86</v>
      </c>
      <c r="F238" s="77">
        <v>0</v>
      </c>
      <c r="G238" s="79">
        <v>42983.5</v>
      </c>
      <c r="H238" s="77">
        <v>0</v>
      </c>
      <c r="I238" s="79">
        <v>193152.93</v>
      </c>
      <c r="J238" s="77">
        <v>0</v>
      </c>
      <c r="K238" s="77">
        <v>0</v>
      </c>
      <c r="L238" s="79">
        <v>489765.6</v>
      </c>
      <c r="M238" s="79">
        <v>725902.03</v>
      </c>
      <c r="N238" s="79">
        <v>4619930.8899999997</v>
      </c>
    </row>
    <row r="239" spans="1:14" x14ac:dyDescent="0.2">
      <c r="A239" s="77">
        <v>50006</v>
      </c>
      <c r="B239" s="78">
        <v>173500143</v>
      </c>
      <c r="C239" s="77">
        <v>1.58</v>
      </c>
      <c r="D239" s="77">
        <v>0</v>
      </c>
      <c r="E239" s="79">
        <v>5857028.2400000002</v>
      </c>
      <c r="F239" s="77">
        <v>0</v>
      </c>
      <c r="G239" s="79">
        <v>89362.03</v>
      </c>
      <c r="H239" s="77">
        <v>0</v>
      </c>
      <c r="I239" s="79">
        <v>401561.95</v>
      </c>
      <c r="J239" s="77">
        <v>0</v>
      </c>
      <c r="K239" s="77">
        <v>0</v>
      </c>
      <c r="L239" s="79">
        <v>1121931.77</v>
      </c>
      <c r="M239" s="79">
        <v>1612855.75</v>
      </c>
      <c r="N239" s="79">
        <v>7469883.9900000002</v>
      </c>
    </row>
    <row r="240" spans="1:14" x14ac:dyDescent="0.2">
      <c r="A240" s="77">
        <v>50007</v>
      </c>
      <c r="B240" s="78">
        <v>122406614</v>
      </c>
      <c r="C240" s="77">
        <v>1.04</v>
      </c>
      <c r="D240" s="77">
        <v>0</v>
      </c>
      <c r="E240" s="79">
        <v>4154881.97</v>
      </c>
      <c r="F240" s="77">
        <v>0</v>
      </c>
      <c r="G240" s="79">
        <v>33127.910000000003</v>
      </c>
      <c r="H240" s="77">
        <v>0</v>
      </c>
      <c r="I240" s="79">
        <v>148865.29999999999</v>
      </c>
      <c r="J240" s="77">
        <v>0</v>
      </c>
      <c r="K240" s="77">
        <v>0</v>
      </c>
      <c r="L240" s="79">
        <v>419705.69</v>
      </c>
      <c r="M240" s="79">
        <v>601698.9</v>
      </c>
      <c r="N240" s="79">
        <v>4756580.87</v>
      </c>
    </row>
    <row r="241" spans="1:14" x14ac:dyDescent="0.2">
      <c r="A241" s="77">
        <v>50009</v>
      </c>
      <c r="B241" s="78">
        <v>24006322</v>
      </c>
      <c r="C241" s="77">
        <v>1.53</v>
      </c>
      <c r="D241" s="77">
        <v>0</v>
      </c>
      <c r="E241" s="79">
        <v>810818.57</v>
      </c>
      <c r="F241" s="77">
        <v>0</v>
      </c>
      <c r="G241" s="79">
        <v>15667.98</v>
      </c>
      <c r="H241" s="77">
        <v>0</v>
      </c>
      <c r="I241" s="79">
        <v>74356.28</v>
      </c>
      <c r="J241" s="77">
        <v>100.98</v>
      </c>
      <c r="K241" s="77">
        <v>0</v>
      </c>
      <c r="L241" s="79">
        <v>182950.73</v>
      </c>
      <c r="M241" s="79">
        <v>273075.96999999997</v>
      </c>
      <c r="N241" s="79">
        <v>1083894.54</v>
      </c>
    </row>
    <row r="242" spans="1:14" x14ac:dyDescent="0.2">
      <c r="A242" s="77">
        <v>50010</v>
      </c>
      <c r="B242" s="78">
        <v>161919885</v>
      </c>
      <c r="C242" s="77">
        <v>1.62</v>
      </c>
      <c r="D242" s="77">
        <v>0</v>
      </c>
      <c r="E242" s="79">
        <v>5463879.6500000004</v>
      </c>
      <c r="F242" s="77">
        <v>0</v>
      </c>
      <c r="G242" s="79">
        <v>99115.7</v>
      </c>
      <c r="H242" s="77">
        <v>0</v>
      </c>
      <c r="I242" s="79">
        <v>445391.55</v>
      </c>
      <c r="J242" s="77">
        <v>0</v>
      </c>
      <c r="K242" s="77">
        <v>0</v>
      </c>
      <c r="L242" s="79">
        <v>1200793.47</v>
      </c>
      <c r="M242" s="79">
        <v>1745300.72</v>
      </c>
      <c r="N242" s="79">
        <v>7209180.3700000001</v>
      </c>
    </row>
    <row r="243" spans="1:14" x14ac:dyDescent="0.2">
      <c r="A243" s="77">
        <v>50012</v>
      </c>
      <c r="B243" s="78">
        <v>626972314</v>
      </c>
      <c r="C243" s="77">
        <v>1.63</v>
      </c>
      <c r="D243" s="77">
        <v>0</v>
      </c>
      <c r="E243" s="79">
        <v>21154616.420000002</v>
      </c>
      <c r="F243" s="77">
        <v>0</v>
      </c>
      <c r="G243" s="79">
        <v>377868.47</v>
      </c>
      <c r="H243" s="77">
        <v>0</v>
      </c>
      <c r="I243" s="79">
        <v>1698009.75</v>
      </c>
      <c r="J243" s="77">
        <v>0</v>
      </c>
      <c r="K243" s="77">
        <v>0</v>
      </c>
      <c r="L243" s="79">
        <v>4497886.2300000004</v>
      </c>
      <c r="M243" s="79">
        <v>6573764.4400000004</v>
      </c>
      <c r="N243" s="79">
        <v>27728380.859999999</v>
      </c>
    </row>
    <row r="244" spans="1:14" x14ac:dyDescent="0.2">
      <c r="A244" s="77">
        <v>50013</v>
      </c>
      <c r="B244" s="78">
        <v>48380656</v>
      </c>
      <c r="C244" s="77">
        <v>1.63</v>
      </c>
      <c r="D244" s="77">
        <v>0</v>
      </c>
      <c r="E244" s="79">
        <v>1632407.36</v>
      </c>
      <c r="F244" s="77">
        <v>987.29</v>
      </c>
      <c r="G244" s="79">
        <v>17344.45</v>
      </c>
      <c r="H244" s="77">
        <v>0</v>
      </c>
      <c r="I244" s="79">
        <v>77939.94</v>
      </c>
      <c r="J244" s="79">
        <v>51933.69</v>
      </c>
      <c r="K244" s="77">
        <v>0</v>
      </c>
      <c r="L244" s="79">
        <v>198758.78</v>
      </c>
      <c r="M244" s="79">
        <v>346964.15</v>
      </c>
      <c r="N244" s="79">
        <v>1979371.51</v>
      </c>
    </row>
    <row r="245" spans="1:14" x14ac:dyDescent="0.2">
      <c r="A245" s="77">
        <v>50014</v>
      </c>
      <c r="B245" s="78">
        <v>140274434</v>
      </c>
      <c r="C245" s="77">
        <v>1.57</v>
      </c>
      <c r="D245" s="77">
        <v>0</v>
      </c>
      <c r="E245" s="79">
        <v>4735873.9000000004</v>
      </c>
      <c r="F245" s="77">
        <v>0</v>
      </c>
      <c r="G245" s="79">
        <v>90087.56</v>
      </c>
      <c r="H245" s="77">
        <v>0</v>
      </c>
      <c r="I245" s="79">
        <v>404822.22</v>
      </c>
      <c r="J245" s="77">
        <v>0</v>
      </c>
      <c r="K245" s="77">
        <v>0</v>
      </c>
      <c r="L245" s="79">
        <v>1149752.43</v>
      </c>
      <c r="M245" s="79">
        <v>1644662.2</v>
      </c>
      <c r="N245" s="79">
        <v>6380536.0999999996</v>
      </c>
    </row>
    <row r="246" spans="1:14" x14ac:dyDescent="0.2">
      <c r="A246" s="77">
        <v>51150</v>
      </c>
      <c r="B246" s="78">
        <v>18079612</v>
      </c>
      <c r="C246" s="77">
        <v>1.81</v>
      </c>
      <c r="D246" s="77">
        <v>0</v>
      </c>
      <c r="E246" s="79">
        <v>608906.32999999996</v>
      </c>
      <c r="F246" s="77">
        <v>0</v>
      </c>
      <c r="G246" s="79">
        <v>16592.900000000001</v>
      </c>
      <c r="H246" s="77">
        <v>0</v>
      </c>
      <c r="I246" s="79">
        <v>51939.69</v>
      </c>
      <c r="J246" s="79">
        <v>3497.53</v>
      </c>
      <c r="K246" s="77">
        <v>0</v>
      </c>
      <c r="L246" s="79">
        <v>116865.74</v>
      </c>
      <c r="M246" s="79">
        <v>188895.86</v>
      </c>
      <c r="N246" s="79">
        <v>797802.19</v>
      </c>
    </row>
    <row r="247" spans="1:14" x14ac:dyDescent="0.2">
      <c r="A247" s="77">
        <v>51152</v>
      </c>
      <c r="B247" s="78">
        <v>68515875</v>
      </c>
      <c r="C247" s="77">
        <v>1.8</v>
      </c>
      <c r="D247" s="77">
        <v>0</v>
      </c>
      <c r="E247" s="79">
        <v>2307792.81</v>
      </c>
      <c r="F247" s="79">
        <v>1754.2</v>
      </c>
      <c r="G247" s="79">
        <v>77900.72</v>
      </c>
      <c r="H247" s="77">
        <v>0</v>
      </c>
      <c r="I247" s="79">
        <v>245232.48</v>
      </c>
      <c r="J247" s="79">
        <v>14024.26</v>
      </c>
      <c r="K247" s="77">
        <v>0</v>
      </c>
      <c r="L247" s="79">
        <v>563286.49</v>
      </c>
      <c r="M247" s="79">
        <v>902198.15</v>
      </c>
      <c r="N247" s="79">
        <v>3209990.96</v>
      </c>
    </row>
    <row r="248" spans="1:14" x14ac:dyDescent="0.2">
      <c r="A248" s="77">
        <v>51153</v>
      </c>
      <c r="B248" s="78">
        <v>7306402</v>
      </c>
      <c r="C248" s="77">
        <v>1.79</v>
      </c>
      <c r="D248" s="77">
        <v>0</v>
      </c>
      <c r="E248" s="79">
        <v>246123.68</v>
      </c>
      <c r="F248" s="77">
        <v>0</v>
      </c>
      <c r="G248" s="79">
        <v>8277.26</v>
      </c>
      <c r="H248" s="77">
        <v>0</v>
      </c>
      <c r="I248" s="79">
        <v>25230.47</v>
      </c>
      <c r="J248" s="77">
        <v>0</v>
      </c>
      <c r="K248" s="77">
        <v>0</v>
      </c>
      <c r="L248" s="79">
        <v>59708.88</v>
      </c>
      <c r="M248" s="79">
        <v>93216.6</v>
      </c>
      <c r="N248" s="79">
        <v>339340.28</v>
      </c>
    </row>
    <row r="249" spans="1:14" x14ac:dyDescent="0.2">
      <c r="A249" s="77">
        <v>51154</v>
      </c>
      <c r="B249" s="78">
        <v>26853448</v>
      </c>
      <c r="C249" s="77">
        <v>1.81</v>
      </c>
      <c r="D249" s="77">
        <v>0</v>
      </c>
      <c r="E249" s="79">
        <v>904401.84</v>
      </c>
      <c r="F249" s="77">
        <v>0</v>
      </c>
      <c r="G249" s="79">
        <v>35278.269999999997</v>
      </c>
      <c r="H249" s="77">
        <v>575.96</v>
      </c>
      <c r="I249" s="79">
        <v>116566.53</v>
      </c>
      <c r="J249" s="79">
        <v>1309.52</v>
      </c>
      <c r="K249" s="77">
        <v>0</v>
      </c>
      <c r="L249" s="79">
        <v>247109.36</v>
      </c>
      <c r="M249" s="79">
        <v>400839.64</v>
      </c>
      <c r="N249" s="79">
        <v>1305241.48</v>
      </c>
    </row>
    <row r="250" spans="1:14" x14ac:dyDescent="0.2">
      <c r="A250" s="77">
        <v>51155</v>
      </c>
      <c r="B250" s="78">
        <v>40196164</v>
      </c>
      <c r="C250" s="77">
        <v>1.79</v>
      </c>
      <c r="D250" s="77">
        <v>0</v>
      </c>
      <c r="E250" s="79">
        <v>1354049.19</v>
      </c>
      <c r="F250" s="77">
        <v>0</v>
      </c>
      <c r="G250" s="79">
        <v>51388.13</v>
      </c>
      <c r="H250" s="77">
        <v>0</v>
      </c>
      <c r="I250" s="79">
        <v>165042.23999999999</v>
      </c>
      <c r="J250" s="77">
        <v>0</v>
      </c>
      <c r="K250" s="77">
        <v>0</v>
      </c>
      <c r="L250" s="79">
        <v>670854.37</v>
      </c>
      <c r="M250" s="79">
        <v>887284.74</v>
      </c>
      <c r="N250" s="79">
        <v>2241333.9300000002</v>
      </c>
    </row>
    <row r="251" spans="1:14" x14ac:dyDescent="0.2">
      <c r="A251" s="77">
        <v>51156</v>
      </c>
      <c r="B251" s="78">
        <v>12314804</v>
      </c>
      <c r="C251" s="77">
        <v>1.8</v>
      </c>
      <c r="D251" s="77">
        <v>0</v>
      </c>
      <c r="E251" s="79">
        <v>414794.62</v>
      </c>
      <c r="F251" s="77">
        <v>0</v>
      </c>
      <c r="G251" s="79">
        <v>20778.79</v>
      </c>
      <c r="H251" s="77">
        <v>0</v>
      </c>
      <c r="I251" s="79">
        <v>62807.75</v>
      </c>
      <c r="J251" s="79">
        <v>2025.91</v>
      </c>
      <c r="K251" s="77">
        <v>0</v>
      </c>
      <c r="L251" s="79">
        <v>141955.46</v>
      </c>
      <c r="M251" s="79">
        <v>227567.9</v>
      </c>
      <c r="N251" s="79">
        <v>642362.52</v>
      </c>
    </row>
    <row r="252" spans="1:14" x14ac:dyDescent="0.2">
      <c r="A252" s="77">
        <v>51159</v>
      </c>
      <c r="B252" s="78">
        <v>195146794</v>
      </c>
      <c r="C252" s="77">
        <v>1.86</v>
      </c>
      <c r="D252" s="77">
        <v>0</v>
      </c>
      <c r="E252" s="79">
        <v>6569035.2800000003</v>
      </c>
      <c r="F252" s="77">
        <v>0</v>
      </c>
      <c r="G252" s="79">
        <v>179568.15</v>
      </c>
      <c r="H252" s="77">
        <v>0</v>
      </c>
      <c r="I252" s="79">
        <v>557265.81000000006</v>
      </c>
      <c r="J252" s="77">
        <v>0</v>
      </c>
      <c r="K252" s="77">
        <v>0</v>
      </c>
      <c r="L252" s="79">
        <v>1279508.75</v>
      </c>
      <c r="M252" s="79">
        <v>2016342.7</v>
      </c>
      <c r="N252" s="79">
        <v>8585377.9800000004</v>
      </c>
    </row>
    <row r="253" spans="1:14" x14ac:dyDescent="0.2">
      <c r="A253" s="77">
        <v>52096</v>
      </c>
      <c r="B253" s="78">
        <v>43106559</v>
      </c>
      <c r="C253" s="77">
        <v>3.05</v>
      </c>
      <c r="D253" s="77">
        <v>0</v>
      </c>
      <c r="E253" s="79">
        <v>1433459.05</v>
      </c>
      <c r="F253" s="77">
        <v>0</v>
      </c>
      <c r="G253" s="79">
        <v>32445.5</v>
      </c>
      <c r="H253" s="77">
        <v>0</v>
      </c>
      <c r="I253" s="79">
        <v>315826.65000000002</v>
      </c>
      <c r="J253" s="77">
        <v>0</v>
      </c>
      <c r="K253" s="77">
        <v>0</v>
      </c>
      <c r="L253" s="79">
        <v>239400.35</v>
      </c>
      <c r="M253" s="79">
        <v>587672.5</v>
      </c>
      <c r="N253" s="79">
        <v>2021131.55</v>
      </c>
    </row>
    <row r="254" spans="1:14" x14ac:dyDescent="0.2">
      <c r="A254" s="77">
        <v>53111</v>
      </c>
      <c r="B254" s="78">
        <v>26513965</v>
      </c>
      <c r="C254" s="77">
        <v>2.8</v>
      </c>
      <c r="D254" s="77">
        <v>0</v>
      </c>
      <c r="E254" s="79">
        <v>883964.99</v>
      </c>
      <c r="F254" s="77">
        <v>0</v>
      </c>
      <c r="G254" s="79">
        <v>42548.93</v>
      </c>
      <c r="H254" s="77">
        <v>0</v>
      </c>
      <c r="I254" s="79">
        <v>70438.92</v>
      </c>
      <c r="J254" s="77">
        <v>0</v>
      </c>
      <c r="K254" s="77">
        <v>0</v>
      </c>
      <c r="L254" s="79">
        <v>351149.8</v>
      </c>
      <c r="M254" s="79">
        <v>464137.64</v>
      </c>
      <c r="N254" s="79">
        <v>1348102.63</v>
      </c>
    </row>
    <row r="255" spans="1:14" x14ac:dyDescent="0.2">
      <c r="A255" s="77">
        <v>53112</v>
      </c>
      <c r="B255" s="78">
        <v>6531007</v>
      </c>
      <c r="C255" s="77">
        <v>2.69</v>
      </c>
      <c r="D255" s="77">
        <v>0</v>
      </c>
      <c r="E255" s="79">
        <v>217987.58</v>
      </c>
      <c r="F255" s="77">
        <v>0</v>
      </c>
      <c r="G255" s="79">
        <v>8667.9500000000007</v>
      </c>
      <c r="H255" s="77">
        <v>0</v>
      </c>
      <c r="I255" s="79">
        <v>11280.48</v>
      </c>
      <c r="J255" s="77">
        <v>0</v>
      </c>
      <c r="K255" s="79">
        <v>24920.74</v>
      </c>
      <c r="L255" s="79">
        <v>55133.11</v>
      </c>
      <c r="M255" s="79">
        <v>100002.28</v>
      </c>
      <c r="N255" s="79">
        <v>317989.86</v>
      </c>
    </row>
    <row r="256" spans="1:14" x14ac:dyDescent="0.2">
      <c r="A256" s="77">
        <v>53113</v>
      </c>
      <c r="B256" s="78">
        <v>229223689</v>
      </c>
      <c r="C256" s="77">
        <v>2.66</v>
      </c>
      <c r="D256" s="77">
        <v>0</v>
      </c>
      <c r="E256" s="79">
        <v>7653233.4199999999</v>
      </c>
      <c r="F256" s="77">
        <v>0</v>
      </c>
      <c r="G256" s="79">
        <v>254232.94</v>
      </c>
      <c r="H256" s="77">
        <v>0</v>
      </c>
      <c r="I256" s="79">
        <v>332411.56</v>
      </c>
      <c r="J256" s="77">
        <v>0</v>
      </c>
      <c r="K256" s="77">
        <v>0</v>
      </c>
      <c r="L256" s="79">
        <v>1636432.64</v>
      </c>
      <c r="M256" s="79">
        <v>2223077.14</v>
      </c>
      <c r="N256" s="79">
        <v>9876310.5600000005</v>
      </c>
    </row>
    <row r="257" spans="1:14" x14ac:dyDescent="0.2">
      <c r="A257" s="77">
        <v>53114</v>
      </c>
      <c r="B257" s="78">
        <v>22017154</v>
      </c>
      <c r="C257" s="77">
        <v>2.64</v>
      </c>
      <c r="D257" s="77">
        <v>0</v>
      </c>
      <c r="E257" s="79">
        <v>735251.41</v>
      </c>
      <c r="F257" s="77">
        <v>0</v>
      </c>
      <c r="G257" s="79">
        <v>43496.65</v>
      </c>
      <c r="H257" s="77">
        <v>0</v>
      </c>
      <c r="I257" s="79">
        <v>56862.25</v>
      </c>
      <c r="J257" s="77">
        <v>846.97</v>
      </c>
      <c r="K257" s="77">
        <v>0</v>
      </c>
      <c r="L257" s="79">
        <v>289299.15000000002</v>
      </c>
      <c r="M257" s="79">
        <v>390505.02</v>
      </c>
      <c r="N257" s="79">
        <v>1125756.43</v>
      </c>
    </row>
    <row r="258" spans="1:14" x14ac:dyDescent="0.2">
      <c r="A258" s="77">
        <v>54037</v>
      </c>
      <c r="B258" s="78">
        <v>38996126</v>
      </c>
      <c r="C258" s="77">
        <v>1.69</v>
      </c>
      <c r="D258" s="77">
        <v>0</v>
      </c>
      <c r="E258" s="79">
        <v>1314962.24</v>
      </c>
      <c r="F258" s="77">
        <v>0</v>
      </c>
      <c r="G258" s="79">
        <v>103387.82</v>
      </c>
      <c r="H258" s="77">
        <v>0</v>
      </c>
      <c r="I258" s="79">
        <v>99758.75</v>
      </c>
      <c r="J258" s="77">
        <v>0</v>
      </c>
      <c r="K258" s="77">
        <v>0</v>
      </c>
      <c r="L258" s="79">
        <v>198539.3</v>
      </c>
      <c r="M258" s="79">
        <v>401685.86</v>
      </c>
      <c r="N258" s="79">
        <v>1716648.1</v>
      </c>
    </row>
    <row r="259" spans="1:14" x14ac:dyDescent="0.2">
      <c r="A259" s="77">
        <v>54039</v>
      </c>
      <c r="B259" s="78">
        <v>53321249</v>
      </c>
      <c r="C259" s="77">
        <v>1.63</v>
      </c>
      <c r="D259" s="77">
        <v>0</v>
      </c>
      <c r="E259" s="79">
        <v>1799107.46</v>
      </c>
      <c r="F259" s="77">
        <v>0</v>
      </c>
      <c r="G259" s="79">
        <v>240390.23</v>
      </c>
      <c r="H259" s="77">
        <v>845.63</v>
      </c>
      <c r="I259" s="79">
        <v>225423.21</v>
      </c>
      <c r="J259" s="79">
        <v>23981.99</v>
      </c>
      <c r="K259" s="77">
        <v>0</v>
      </c>
      <c r="L259" s="79">
        <v>438565.43</v>
      </c>
      <c r="M259" s="79">
        <v>929206.48</v>
      </c>
      <c r="N259" s="79">
        <v>2728313.94</v>
      </c>
    </row>
    <row r="260" spans="1:14" x14ac:dyDescent="0.2">
      <c r="A260" s="77">
        <v>54041</v>
      </c>
      <c r="B260" s="78">
        <v>102493544</v>
      </c>
      <c r="C260" s="77">
        <v>1.58</v>
      </c>
      <c r="D260" s="77">
        <v>0</v>
      </c>
      <c r="E260" s="79">
        <v>3459983.21</v>
      </c>
      <c r="F260" s="77">
        <v>0</v>
      </c>
      <c r="G260" s="79">
        <v>513690.39</v>
      </c>
      <c r="H260" s="77">
        <v>0</v>
      </c>
      <c r="I260" s="79">
        <v>490924.17</v>
      </c>
      <c r="J260" s="77">
        <v>0</v>
      </c>
      <c r="K260" s="77">
        <v>0</v>
      </c>
      <c r="L260" s="79">
        <v>911929.13</v>
      </c>
      <c r="M260" s="79">
        <v>1916543.69</v>
      </c>
      <c r="N260" s="79">
        <v>5376526.9000000004</v>
      </c>
    </row>
    <row r="261" spans="1:14" x14ac:dyDescent="0.2">
      <c r="A261" s="77">
        <v>54042</v>
      </c>
      <c r="B261" s="78">
        <v>22912081</v>
      </c>
      <c r="C261" s="77">
        <v>1.74</v>
      </c>
      <c r="D261" s="77">
        <v>0</v>
      </c>
      <c r="E261" s="79">
        <v>772209.99</v>
      </c>
      <c r="F261" s="79">
        <v>1375.88</v>
      </c>
      <c r="G261" s="79">
        <v>78421.84</v>
      </c>
      <c r="H261" s="77">
        <v>0</v>
      </c>
      <c r="I261" s="79">
        <v>104048.28</v>
      </c>
      <c r="J261" s="77">
        <v>0</v>
      </c>
      <c r="K261" s="77">
        <v>0</v>
      </c>
      <c r="L261" s="79">
        <v>176985</v>
      </c>
      <c r="M261" s="79">
        <v>360831</v>
      </c>
      <c r="N261" s="79">
        <v>1133040.99</v>
      </c>
    </row>
    <row r="262" spans="1:14" x14ac:dyDescent="0.2">
      <c r="A262" s="77">
        <v>54043</v>
      </c>
      <c r="B262" s="78">
        <v>21466688</v>
      </c>
      <c r="C262" s="77">
        <v>1.64</v>
      </c>
      <c r="D262" s="77">
        <v>0</v>
      </c>
      <c r="E262" s="79">
        <v>724231.96</v>
      </c>
      <c r="F262" s="77">
        <v>0</v>
      </c>
      <c r="G262" s="79">
        <v>100273.22</v>
      </c>
      <c r="H262" s="77">
        <v>0</v>
      </c>
      <c r="I262" s="79">
        <v>93264.05</v>
      </c>
      <c r="J262" s="77">
        <v>0</v>
      </c>
      <c r="K262" s="77">
        <v>0</v>
      </c>
      <c r="L262" s="79">
        <v>172226.41</v>
      </c>
      <c r="M262" s="79">
        <v>365763.68</v>
      </c>
      <c r="N262" s="79">
        <v>1089995.6399999999</v>
      </c>
    </row>
    <row r="263" spans="1:14" x14ac:dyDescent="0.2">
      <c r="A263" s="77">
        <v>54045</v>
      </c>
      <c r="B263" s="78">
        <v>46949729</v>
      </c>
      <c r="C263" s="77">
        <v>1.63</v>
      </c>
      <c r="D263" s="77">
        <v>0</v>
      </c>
      <c r="E263" s="79">
        <v>1584126.58</v>
      </c>
      <c r="F263" s="77">
        <v>0</v>
      </c>
      <c r="G263" s="79">
        <v>237113.07</v>
      </c>
      <c r="H263" s="77">
        <v>0</v>
      </c>
      <c r="I263" s="79">
        <v>220947.75</v>
      </c>
      <c r="J263" s="77">
        <v>0</v>
      </c>
      <c r="K263" s="77">
        <v>0</v>
      </c>
      <c r="L263" s="79">
        <v>438541</v>
      </c>
      <c r="M263" s="79">
        <v>896601.82</v>
      </c>
      <c r="N263" s="79">
        <v>2480728.4</v>
      </c>
    </row>
    <row r="264" spans="1:14" x14ac:dyDescent="0.2">
      <c r="A264" s="77">
        <v>55104</v>
      </c>
      <c r="B264" s="78">
        <v>32174240</v>
      </c>
      <c r="C264" s="77">
        <v>2.97</v>
      </c>
      <c r="D264" s="77">
        <v>0</v>
      </c>
      <c r="E264" s="79">
        <v>1070800.21</v>
      </c>
      <c r="F264" s="77">
        <v>0</v>
      </c>
      <c r="G264" s="79">
        <v>28174.84</v>
      </c>
      <c r="H264" s="77">
        <v>0</v>
      </c>
      <c r="I264" s="79">
        <v>91757.87</v>
      </c>
      <c r="J264" s="77">
        <v>0</v>
      </c>
      <c r="K264" s="77">
        <v>0</v>
      </c>
      <c r="L264" s="79">
        <v>267842.78000000003</v>
      </c>
      <c r="M264" s="79">
        <v>387775.49</v>
      </c>
      <c r="N264" s="79">
        <v>1458575.7</v>
      </c>
    </row>
    <row r="265" spans="1:14" x14ac:dyDescent="0.2">
      <c r="A265" s="77">
        <v>55105</v>
      </c>
      <c r="B265" s="78">
        <v>26867821</v>
      </c>
      <c r="C265" s="77">
        <v>2.71</v>
      </c>
      <c r="D265" s="77">
        <v>0</v>
      </c>
      <c r="E265" s="79">
        <v>896591.81</v>
      </c>
      <c r="F265" s="77">
        <v>0</v>
      </c>
      <c r="G265" s="79">
        <v>33590.769999999997</v>
      </c>
      <c r="H265" s="77">
        <v>0</v>
      </c>
      <c r="I265" s="79">
        <v>104175.33</v>
      </c>
      <c r="J265" s="77">
        <v>0</v>
      </c>
      <c r="K265" s="77">
        <v>0</v>
      </c>
      <c r="L265" s="79">
        <v>294647.53000000003</v>
      </c>
      <c r="M265" s="79">
        <v>432413.62</v>
      </c>
      <c r="N265" s="79">
        <v>1329005.43</v>
      </c>
    </row>
    <row r="266" spans="1:14" x14ac:dyDescent="0.2">
      <c r="A266" s="77">
        <v>55106</v>
      </c>
      <c r="B266" s="78">
        <v>26454647</v>
      </c>
      <c r="C266" s="77">
        <v>2.93</v>
      </c>
      <c r="D266" s="77">
        <v>0</v>
      </c>
      <c r="E266" s="79">
        <v>880807.74</v>
      </c>
      <c r="F266" s="77">
        <v>0</v>
      </c>
      <c r="G266" s="79">
        <v>32849.26</v>
      </c>
      <c r="H266" s="77">
        <v>0</v>
      </c>
      <c r="I266" s="79">
        <v>111425.51</v>
      </c>
      <c r="J266" s="77">
        <v>0</v>
      </c>
      <c r="K266" s="77">
        <v>0</v>
      </c>
      <c r="L266" s="79">
        <v>303794.74</v>
      </c>
      <c r="M266" s="79">
        <v>448069.5</v>
      </c>
      <c r="N266" s="79">
        <v>1328877.24</v>
      </c>
    </row>
    <row r="267" spans="1:14" x14ac:dyDescent="0.2">
      <c r="A267" s="77">
        <v>55108</v>
      </c>
      <c r="B267" s="78">
        <v>77544850</v>
      </c>
      <c r="C267" s="77">
        <v>2.82</v>
      </c>
      <c r="D267" s="77">
        <v>0</v>
      </c>
      <c r="E267" s="79">
        <v>2584782.3199999998</v>
      </c>
      <c r="F267" s="77">
        <v>0</v>
      </c>
      <c r="G267" s="79">
        <v>64922.239999999998</v>
      </c>
      <c r="H267" s="77">
        <v>0</v>
      </c>
      <c r="I267" s="79">
        <v>221131.91</v>
      </c>
      <c r="J267" s="77">
        <v>0</v>
      </c>
      <c r="K267" s="77">
        <v>0</v>
      </c>
      <c r="L267" s="79">
        <v>602160.18000000005</v>
      </c>
      <c r="M267" s="79">
        <v>888214.32</v>
      </c>
      <c r="N267" s="79">
        <v>3472996.64</v>
      </c>
    </row>
    <row r="268" spans="1:14" x14ac:dyDescent="0.2">
      <c r="A268" s="77">
        <v>55110</v>
      </c>
      <c r="B268" s="78">
        <v>81823376</v>
      </c>
      <c r="C268" s="77">
        <v>2.4500000000000002</v>
      </c>
      <c r="D268" s="77">
        <v>0</v>
      </c>
      <c r="E268" s="79">
        <v>2737781.52</v>
      </c>
      <c r="F268" s="77">
        <v>0</v>
      </c>
      <c r="G268" s="79">
        <v>88357.64</v>
      </c>
      <c r="H268" s="77">
        <v>0</v>
      </c>
      <c r="I268" s="79">
        <v>301905.51</v>
      </c>
      <c r="J268" s="77">
        <v>0</v>
      </c>
      <c r="K268" s="77">
        <v>0</v>
      </c>
      <c r="L268" s="79">
        <v>875379.47</v>
      </c>
      <c r="M268" s="79">
        <v>1265642.6200000001</v>
      </c>
      <c r="N268" s="79">
        <v>4003424.14</v>
      </c>
    </row>
    <row r="269" spans="1:14" x14ac:dyDescent="0.2">
      <c r="A269" s="77">
        <v>55111</v>
      </c>
      <c r="B269" s="78">
        <v>16008043</v>
      </c>
      <c r="C269" s="77">
        <v>2.74</v>
      </c>
      <c r="D269" s="77">
        <v>0</v>
      </c>
      <c r="E269" s="79">
        <v>534031.19999999995</v>
      </c>
      <c r="F269" s="77">
        <v>0</v>
      </c>
      <c r="G269" s="79">
        <v>16903.11</v>
      </c>
      <c r="H269" s="77">
        <v>0</v>
      </c>
      <c r="I269" s="79">
        <v>57955.41</v>
      </c>
      <c r="J269" s="77">
        <v>0</v>
      </c>
      <c r="K269" s="77">
        <v>0</v>
      </c>
      <c r="L269" s="79">
        <v>162802.41</v>
      </c>
      <c r="M269" s="79">
        <v>237660.93</v>
      </c>
      <c r="N269" s="79">
        <v>771692.13</v>
      </c>
    </row>
    <row r="270" spans="1:14" x14ac:dyDescent="0.2">
      <c r="A270" s="77">
        <v>56015</v>
      </c>
      <c r="B270" s="78">
        <v>25695332</v>
      </c>
      <c r="C270" s="77">
        <v>2.0699999999999998</v>
      </c>
      <c r="D270" s="77">
        <v>0</v>
      </c>
      <c r="E270" s="79">
        <v>863105.94</v>
      </c>
      <c r="F270" s="77">
        <v>0</v>
      </c>
      <c r="G270" s="79">
        <v>60007.89</v>
      </c>
      <c r="H270" s="77">
        <v>136.77000000000001</v>
      </c>
      <c r="I270" s="79">
        <v>137752.04999999999</v>
      </c>
      <c r="J270" s="77">
        <v>0</v>
      </c>
      <c r="K270" s="77">
        <v>0</v>
      </c>
      <c r="L270" s="79">
        <v>236332.27</v>
      </c>
      <c r="M270" s="79">
        <v>434228.98</v>
      </c>
      <c r="N270" s="79">
        <v>1297334.92</v>
      </c>
    </row>
    <row r="271" spans="1:14" x14ac:dyDescent="0.2">
      <c r="A271" s="77">
        <v>56017</v>
      </c>
      <c r="B271" s="78">
        <v>53352956</v>
      </c>
      <c r="C271" s="77">
        <v>2.19</v>
      </c>
      <c r="D271" s="77">
        <v>0</v>
      </c>
      <c r="E271" s="79">
        <v>1789929.25</v>
      </c>
      <c r="F271" s="77">
        <v>0</v>
      </c>
      <c r="G271" s="79">
        <v>106802.09</v>
      </c>
      <c r="H271" s="77">
        <v>0</v>
      </c>
      <c r="I271" s="79">
        <v>226719.66</v>
      </c>
      <c r="J271" s="77">
        <v>0</v>
      </c>
      <c r="K271" s="77">
        <v>0</v>
      </c>
      <c r="L271" s="79">
        <v>405961.96</v>
      </c>
      <c r="M271" s="79">
        <v>739483.71</v>
      </c>
      <c r="N271" s="79">
        <v>2529412.96</v>
      </c>
    </row>
    <row r="272" spans="1:14" x14ac:dyDescent="0.2">
      <c r="A272" s="77">
        <v>57001</v>
      </c>
      <c r="B272" s="78">
        <v>22493208</v>
      </c>
      <c r="C272" s="77">
        <v>2.4300000000000002</v>
      </c>
      <c r="D272" s="77">
        <v>0</v>
      </c>
      <c r="E272" s="79">
        <v>752769.17</v>
      </c>
      <c r="F272" s="77">
        <v>0</v>
      </c>
      <c r="G272" s="79">
        <v>17372.240000000002</v>
      </c>
      <c r="H272" s="77">
        <v>0</v>
      </c>
      <c r="I272" s="79">
        <v>50101.63</v>
      </c>
      <c r="J272" s="77">
        <v>0</v>
      </c>
      <c r="K272" s="77">
        <v>0</v>
      </c>
      <c r="L272" s="79">
        <v>151387.34</v>
      </c>
      <c r="M272" s="79">
        <v>218861.2</v>
      </c>
      <c r="N272" s="79">
        <v>971630.37</v>
      </c>
    </row>
    <row r="273" spans="1:14" x14ac:dyDescent="0.2">
      <c r="A273" s="77">
        <v>57002</v>
      </c>
      <c r="B273" s="78">
        <v>33611077</v>
      </c>
      <c r="C273" s="77">
        <v>2.3199999999999998</v>
      </c>
      <c r="D273" s="77">
        <v>0</v>
      </c>
      <c r="E273" s="79">
        <v>1126113.5900000001</v>
      </c>
      <c r="F273" s="77">
        <v>0</v>
      </c>
      <c r="G273" s="79">
        <v>42882.25</v>
      </c>
      <c r="H273" s="77">
        <v>0</v>
      </c>
      <c r="I273" s="79">
        <v>123672.85</v>
      </c>
      <c r="J273" s="77">
        <v>0</v>
      </c>
      <c r="K273" s="77">
        <v>0</v>
      </c>
      <c r="L273" s="79">
        <v>366153.08</v>
      </c>
      <c r="M273" s="79">
        <v>532708.18000000005</v>
      </c>
      <c r="N273" s="79">
        <v>1658821.77</v>
      </c>
    </row>
    <row r="274" spans="1:14" x14ac:dyDescent="0.2">
      <c r="A274" s="77">
        <v>57003</v>
      </c>
      <c r="B274" s="78">
        <v>297364913</v>
      </c>
      <c r="C274" s="77">
        <v>2.44</v>
      </c>
      <c r="D274" s="77">
        <v>0</v>
      </c>
      <c r="E274" s="79">
        <v>9950745.8699999992</v>
      </c>
      <c r="F274" s="79">
        <v>7753.05</v>
      </c>
      <c r="G274" s="79">
        <v>255429.73</v>
      </c>
      <c r="H274" s="77">
        <v>0</v>
      </c>
      <c r="I274" s="79">
        <v>736662.01</v>
      </c>
      <c r="J274" s="79">
        <v>43950.54</v>
      </c>
      <c r="K274" s="77">
        <v>0</v>
      </c>
      <c r="L274" s="79">
        <v>2034343.31</v>
      </c>
      <c r="M274" s="79">
        <v>3078138.64</v>
      </c>
      <c r="N274" s="79">
        <v>13028884.51</v>
      </c>
    </row>
    <row r="275" spans="1:14" x14ac:dyDescent="0.2">
      <c r="A275" s="77">
        <v>57004</v>
      </c>
      <c r="B275" s="78">
        <v>68334425</v>
      </c>
      <c r="C275" s="77">
        <v>2.35</v>
      </c>
      <c r="D275" s="77">
        <v>0</v>
      </c>
      <c r="E275" s="79">
        <v>2288789.81</v>
      </c>
      <c r="F275" s="79">
        <v>7568.97</v>
      </c>
      <c r="G275" s="79">
        <v>80484.55</v>
      </c>
      <c r="H275" s="77">
        <v>0</v>
      </c>
      <c r="I275" s="79">
        <v>232118.27</v>
      </c>
      <c r="J275" s="79">
        <v>5455.43</v>
      </c>
      <c r="K275" s="77">
        <v>0</v>
      </c>
      <c r="L275" s="79">
        <v>663320.02</v>
      </c>
      <c r="M275" s="79">
        <v>988947.24</v>
      </c>
      <c r="N275" s="79">
        <v>3277737.05</v>
      </c>
    </row>
    <row r="276" spans="1:14" x14ac:dyDescent="0.2">
      <c r="A276" s="77">
        <v>58106</v>
      </c>
      <c r="B276" s="78">
        <v>13800189</v>
      </c>
      <c r="C276" s="77">
        <v>2.66</v>
      </c>
      <c r="D276" s="77">
        <v>0</v>
      </c>
      <c r="E276" s="79">
        <v>460755.47</v>
      </c>
      <c r="F276" s="77">
        <v>0</v>
      </c>
      <c r="G276" s="79">
        <v>14224.17</v>
      </c>
      <c r="H276" s="77">
        <v>0</v>
      </c>
      <c r="I276" s="79">
        <v>59899.34</v>
      </c>
      <c r="J276" s="77">
        <v>0</v>
      </c>
      <c r="K276" s="77">
        <v>0</v>
      </c>
      <c r="L276" s="79">
        <v>110002.08</v>
      </c>
      <c r="M276" s="79">
        <v>184125.59</v>
      </c>
      <c r="N276" s="79">
        <v>644881.06000000006</v>
      </c>
    </row>
    <row r="277" spans="1:14" x14ac:dyDescent="0.2">
      <c r="A277" s="77">
        <v>58107</v>
      </c>
      <c r="B277" s="78">
        <v>8854388</v>
      </c>
      <c r="C277" s="77">
        <v>2.46</v>
      </c>
      <c r="D277" s="77">
        <v>0</v>
      </c>
      <c r="E277" s="79">
        <v>296234.34999999998</v>
      </c>
      <c r="F277" s="77">
        <v>0</v>
      </c>
      <c r="G277" s="79">
        <v>10420.290000000001</v>
      </c>
      <c r="H277" s="77">
        <v>629.12</v>
      </c>
      <c r="I277" s="79">
        <v>48007.64</v>
      </c>
      <c r="J277" s="79">
        <v>4167.17</v>
      </c>
      <c r="K277" s="77">
        <v>0</v>
      </c>
      <c r="L277" s="79">
        <v>79824.460000000006</v>
      </c>
      <c r="M277" s="79">
        <v>143048.68</v>
      </c>
      <c r="N277" s="79">
        <v>439283.03</v>
      </c>
    </row>
    <row r="278" spans="1:14" x14ac:dyDescent="0.2">
      <c r="A278" s="77">
        <v>58108</v>
      </c>
      <c r="B278" s="78">
        <v>11839835</v>
      </c>
      <c r="C278" s="77">
        <v>5.91</v>
      </c>
      <c r="D278" s="77">
        <v>0</v>
      </c>
      <c r="E278" s="79">
        <v>382105.46</v>
      </c>
      <c r="F278" s="77">
        <v>0</v>
      </c>
      <c r="G278" s="79">
        <v>12253.94</v>
      </c>
      <c r="H278" s="77">
        <v>0</v>
      </c>
      <c r="I278" s="79">
        <v>53676.84</v>
      </c>
      <c r="J278" s="77">
        <v>0</v>
      </c>
      <c r="K278" s="77">
        <v>0</v>
      </c>
      <c r="L278" s="79">
        <v>100456.27</v>
      </c>
      <c r="M278" s="79">
        <v>166387.04999999999</v>
      </c>
      <c r="N278" s="79">
        <v>548492.51</v>
      </c>
    </row>
    <row r="279" spans="1:14" x14ac:dyDescent="0.2">
      <c r="A279" s="77">
        <v>58109</v>
      </c>
      <c r="B279" s="78">
        <v>30305302</v>
      </c>
      <c r="C279" s="77">
        <v>1.75</v>
      </c>
      <c r="D279" s="77">
        <v>0</v>
      </c>
      <c r="E279" s="79">
        <v>1021281.1</v>
      </c>
      <c r="F279" s="77">
        <v>0</v>
      </c>
      <c r="G279" s="79">
        <v>42251.19</v>
      </c>
      <c r="H279" s="77">
        <v>0</v>
      </c>
      <c r="I279" s="79">
        <v>264185.7</v>
      </c>
      <c r="J279" s="77">
        <v>0</v>
      </c>
      <c r="K279" s="77">
        <v>0</v>
      </c>
      <c r="L279" s="79">
        <v>300003.46000000002</v>
      </c>
      <c r="M279" s="79">
        <v>606440.35</v>
      </c>
      <c r="N279" s="79">
        <v>1627721.45</v>
      </c>
    </row>
    <row r="280" spans="1:14" x14ac:dyDescent="0.2">
      <c r="A280" s="77">
        <v>58112</v>
      </c>
      <c r="B280" s="78">
        <v>52486755</v>
      </c>
      <c r="C280" s="77">
        <v>1.1399999999999999</v>
      </c>
      <c r="D280" s="77">
        <v>0</v>
      </c>
      <c r="E280" s="79">
        <v>1779772.33</v>
      </c>
      <c r="F280" s="77">
        <v>0</v>
      </c>
      <c r="G280" s="79">
        <v>59111.360000000001</v>
      </c>
      <c r="H280" s="77">
        <v>0</v>
      </c>
      <c r="I280" s="79">
        <v>277410.40000000002</v>
      </c>
      <c r="J280" s="79">
        <v>73872.240000000005</v>
      </c>
      <c r="K280" s="77">
        <v>0</v>
      </c>
      <c r="L280" s="79">
        <v>480491.35</v>
      </c>
      <c r="M280" s="79">
        <v>890885.34</v>
      </c>
      <c r="N280" s="79">
        <v>2670657.67</v>
      </c>
    </row>
    <row r="281" spans="1:14" x14ac:dyDescent="0.2">
      <c r="A281" s="77">
        <v>59113</v>
      </c>
      <c r="B281" s="78">
        <v>8969991</v>
      </c>
      <c r="C281" s="77">
        <v>2.41</v>
      </c>
      <c r="D281" s="77">
        <v>0</v>
      </c>
      <c r="E281" s="79">
        <v>300255.83</v>
      </c>
      <c r="F281" s="77">
        <v>0</v>
      </c>
      <c r="G281" s="79">
        <v>12925.14</v>
      </c>
      <c r="H281" s="77">
        <v>0</v>
      </c>
      <c r="I281" s="79">
        <v>36627.54</v>
      </c>
      <c r="J281" s="77">
        <v>0</v>
      </c>
      <c r="K281" s="77">
        <v>0</v>
      </c>
      <c r="L281" s="79">
        <v>91316.83</v>
      </c>
      <c r="M281" s="79">
        <v>140869.51</v>
      </c>
      <c r="N281" s="79">
        <v>441125.34</v>
      </c>
    </row>
    <row r="282" spans="1:14" x14ac:dyDescent="0.2">
      <c r="A282" s="77">
        <v>59114</v>
      </c>
      <c r="B282" s="78">
        <v>5221132</v>
      </c>
      <c r="C282" s="77">
        <v>2.73</v>
      </c>
      <c r="D282" s="77">
        <v>0</v>
      </c>
      <c r="E282" s="79">
        <v>174195.81</v>
      </c>
      <c r="F282" s="77">
        <v>0</v>
      </c>
      <c r="G282" s="79">
        <v>5668.48</v>
      </c>
      <c r="H282" s="77">
        <v>0</v>
      </c>
      <c r="I282" s="79">
        <v>16689.810000000001</v>
      </c>
      <c r="J282" s="79">
        <v>3363.45</v>
      </c>
      <c r="K282" s="77">
        <v>0</v>
      </c>
      <c r="L282" s="79">
        <v>41048.07</v>
      </c>
      <c r="M282" s="79">
        <v>66769.81</v>
      </c>
      <c r="N282" s="79">
        <v>240965.62</v>
      </c>
    </row>
    <row r="283" spans="1:14" x14ac:dyDescent="0.2">
      <c r="A283" s="77">
        <v>59117</v>
      </c>
      <c r="B283" s="78">
        <v>109098557</v>
      </c>
      <c r="C283" s="77">
        <v>2.0099999999999998</v>
      </c>
      <c r="D283" s="77">
        <v>0</v>
      </c>
      <c r="E283" s="79">
        <v>3666864.69</v>
      </c>
      <c r="F283" s="77">
        <v>0</v>
      </c>
      <c r="G283" s="79">
        <v>130756.01</v>
      </c>
      <c r="H283" s="77">
        <v>0</v>
      </c>
      <c r="I283" s="79">
        <v>302005.94</v>
      </c>
      <c r="J283" s="77">
        <v>0</v>
      </c>
      <c r="K283" s="77">
        <v>0</v>
      </c>
      <c r="L283" s="79">
        <v>752849.17</v>
      </c>
      <c r="M283" s="79">
        <v>1185611.1200000001</v>
      </c>
      <c r="N283" s="79">
        <v>4852475.8099999996</v>
      </c>
    </row>
    <row r="284" spans="1:14" x14ac:dyDescent="0.2">
      <c r="A284" s="77">
        <v>60077</v>
      </c>
      <c r="B284" s="78">
        <v>148219956</v>
      </c>
      <c r="C284" s="77">
        <v>2.62</v>
      </c>
      <c r="D284" s="77">
        <v>0</v>
      </c>
      <c r="E284" s="79">
        <v>4950745.1500000004</v>
      </c>
      <c r="F284" s="77">
        <v>0</v>
      </c>
      <c r="G284" s="79">
        <v>159337.92000000001</v>
      </c>
      <c r="H284" s="77">
        <v>0</v>
      </c>
      <c r="I284" s="79">
        <v>374814.64</v>
      </c>
      <c r="J284" s="77">
        <v>0</v>
      </c>
      <c r="K284" s="77">
        <v>0</v>
      </c>
      <c r="L284" s="79">
        <v>1493075.13</v>
      </c>
      <c r="M284" s="79">
        <v>2027227.68</v>
      </c>
      <c r="N284" s="79">
        <v>6977972.8300000001</v>
      </c>
    </row>
    <row r="285" spans="1:14" x14ac:dyDescent="0.2">
      <c r="A285" s="77">
        <v>61150</v>
      </c>
      <c r="B285" s="78">
        <v>10453917</v>
      </c>
      <c r="C285" s="77">
        <v>2.62</v>
      </c>
      <c r="D285" s="77">
        <v>0</v>
      </c>
      <c r="E285" s="79">
        <v>349174.84</v>
      </c>
      <c r="F285" s="77">
        <v>0</v>
      </c>
      <c r="G285" s="79">
        <v>16310.09</v>
      </c>
      <c r="H285" s="77">
        <v>943.85</v>
      </c>
      <c r="I285" s="79">
        <v>58627.360000000001</v>
      </c>
      <c r="J285" s="79">
        <v>1791.47</v>
      </c>
      <c r="K285" s="77">
        <v>0</v>
      </c>
      <c r="L285" s="79">
        <v>86070.5</v>
      </c>
      <c r="M285" s="79">
        <v>163743.26999999999</v>
      </c>
      <c r="N285" s="79">
        <v>512918.11</v>
      </c>
    </row>
    <row r="286" spans="1:14" x14ac:dyDescent="0.2">
      <c r="A286" s="77">
        <v>61151</v>
      </c>
      <c r="B286" s="78">
        <v>8740736</v>
      </c>
      <c r="C286" s="77">
        <v>2.61</v>
      </c>
      <c r="D286" s="77">
        <v>0</v>
      </c>
      <c r="E286" s="79">
        <v>291982.28000000003</v>
      </c>
      <c r="F286" s="77">
        <v>0</v>
      </c>
      <c r="G286" s="79">
        <v>19262.150000000001</v>
      </c>
      <c r="H286" s="77">
        <v>0</v>
      </c>
      <c r="I286" s="79">
        <v>69238.64</v>
      </c>
      <c r="J286" s="77">
        <v>0</v>
      </c>
      <c r="K286" s="77">
        <v>0</v>
      </c>
      <c r="L286" s="79">
        <v>104767.88</v>
      </c>
      <c r="M286" s="79">
        <v>193268.66</v>
      </c>
      <c r="N286" s="79">
        <v>485250.94</v>
      </c>
    </row>
    <row r="287" spans="1:14" x14ac:dyDescent="0.2">
      <c r="A287" s="77">
        <v>61154</v>
      </c>
      <c r="B287" s="78">
        <v>17344828</v>
      </c>
      <c r="C287" s="77">
        <v>2.62</v>
      </c>
      <c r="D287" s="77">
        <v>0</v>
      </c>
      <c r="E287" s="79">
        <v>579340.5</v>
      </c>
      <c r="F287" s="79">
        <v>10115.030000000001</v>
      </c>
      <c r="G287" s="79">
        <v>29213.54</v>
      </c>
      <c r="H287" s="77">
        <v>332.72</v>
      </c>
      <c r="I287" s="79">
        <v>91322.91</v>
      </c>
      <c r="J287" s="79">
        <v>2166.94</v>
      </c>
      <c r="K287" s="77">
        <v>0</v>
      </c>
      <c r="L287" s="79">
        <v>156072.98000000001</v>
      </c>
      <c r="M287" s="79">
        <v>289224.12</v>
      </c>
      <c r="N287" s="79">
        <v>868564.62</v>
      </c>
    </row>
    <row r="288" spans="1:14" x14ac:dyDescent="0.2">
      <c r="A288" s="77">
        <v>61156</v>
      </c>
      <c r="B288" s="78">
        <v>76944058</v>
      </c>
      <c r="C288" s="77">
        <v>2.57</v>
      </c>
      <c r="D288" s="77">
        <v>0</v>
      </c>
      <c r="E288" s="79">
        <v>2571354.23</v>
      </c>
      <c r="F288" s="77">
        <v>0</v>
      </c>
      <c r="G288" s="79">
        <v>91991.89</v>
      </c>
      <c r="H288" s="77">
        <v>0</v>
      </c>
      <c r="I288" s="79">
        <v>330668.87</v>
      </c>
      <c r="J288" s="77">
        <v>0</v>
      </c>
      <c r="K288" s="77">
        <v>0</v>
      </c>
      <c r="L288" s="79">
        <v>482149.93</v>
      </c>
      <c r="M288" s="79">
        <v>904810.68</v>
      </c>
      <c r="N288" s="79">
        <v>3476164.91</v>
      </c>
    </row>
    <row r="289" spans="1:14" x14ac:dyDescent="0.2">
      <c r="A289" s="77">
        <v>61157</v>
      </c>
      <c r="B289" s="78">
        <v>4959709</v>
      </c>
      <c r="C289" s="77">
        <v>2.6</v>
      </c>
      <c r="D289" s="77">
        <v>0</v>
      </c>
      <c r="E289" s="79">
        <v>165694.95000000001</v>
      </c>
      <c r="F289" s="79">
        <v>2211.2800000000002</v>
      </c>
      <c r="G289" s="79">
        <v>6937.32</v>
      </c>
      <c r="H289" s="77">
        <v>60</v>
      </c>
      <c r="I289" s="79">
        <v>24936.52</v>
      </c>
      <c r="J289" s="79">
        <v>1686.1</v>
      </c>
      <c r="K289" s="77">
        <v>0</v>
      </c>
      <c r="L289" s="79">
        <v>36094.370000000003</v>
      </c>
      <c r="M289" s="79">
        <v>71925.59</v>
      </c>
      <c r="N289" s="79">
        <v>237620.54</v>
      </c>
    </row>
    <row r="290" spans="1:14" x14ac:dyDescent="0.2">
      <c r="A290" s="77">
        <v>61158</v>
      </c>
      <c r="B290" s="78">
        <v>8676004</v>
      </c>
      <c r="C290" s="77">
        <v>2.63</v>
      </c>
      <c r="D290" s="77">
        <v>0</v>
      </c>
      <c r="E290" s="79">
        <v>289760.40000000002</v>
      </c>
      <c r="F290" s="77">
        <v>0</v>
      </c>
      <c r="G290" s="79">
        <v>11882.01</v>
      </c>
      <c r="H290" s="77">
        <v>0</v>
      </c>
      <c r="I290" s="79">
        <v>42710.43</v>
      </c>
      <c r="J290" s="77">
        <v>0</v>
      </c>
      <c r="K290" s="77">
        <v>0</v>
      </c>
      <c r="L290" s="79">
        <v>70177.149999999994</v>
      </c>
      <c r="M290" s="79">
        <v>124769.58</v>
      </c>
      <c r="N290" s="79">
        <v>414529.98</v>
      </c>
    </row>
    <row r="291" spans="1:14" x14ac:dyDescent="0.2">
      <c r="A291" s="77">
        <v>62070</v>
      </c>
      <c r="B291" s="78">
        <v>8720560</v>
      </c>
      <c r="C291" s="77">
        <v>2.33</v>
      </c>
      <c r="D291" s="77">
        <v>0</v>
      </c>
      <c r="E291" s="79">
        <v>292145.82</v>
      </c>
      <c r="F291" s="77">
        <v>0</v>
      </c>
      <c r="G291" s="79">
        <v>38039.24</v>
      </c>
      <c r="H291" s="77">
        <v>0</v>
      </c>
      <c r="I291" s="79">
        <v>28874.74</v>
      </c>
      <c r="J291" s="79">
        <v>2425.9</v>
      </c>
      <c r="K291" s="79">
        <v>7348.16</v>
      </c>
      <c r="L291" s="79">
        <v>77365.919999999998</v>
      </c>
      <c r="M291" s="79">
        <v>154053.96</v>
      </c>
      <c r="N291" s="79">
        <v>446199.78</v>
      </c>
    </row>
    <row r="292" spans="1:14" x14ac:dyDescent="0.2">
      <c r="A292" s="77">
        <v>62072</v>
      </c>
      <c r="B292" s="78">
        <v>77322807</v>
      </c>
      <c r="C292" s="77">
        <v>2.4</v>
      </c>
      <c r="D292" s="77">
        <v>0</v>
      </c>
      <c r="E292" s="79">
        <v>2588520.15</v>
      </c>
      <c r="F292" s="79">
        <v>3075.21</v>
      </c>
      <c r="G292" s="79">
        <v>371504.8</v>
      </c>
      <c r="H292" s="79">
        <v>1281.8399999999999</v>
      </c>
      <c r="I292" s="79">
        <v>282455.46999999997</v>
      </c>
      <c r="J292" s="79">
        <v>121475.3</v>
      </c>
      <c r="K292" s="79">
        <v>85102.84</v>
      </c>
      <c r="L292" s="79">
        <v>725959.11</v>
      </c>
      <c r="M292" s="79">
        <v>1590854.57</v>
      </c>
      <c r="N292" s="79">
        <v>4179374.72</v>
      </c>
    </row>
    <row r="293" spans="1:14" x14ac:dyDescent="0.2">
      <c r="A293" s="77">
        <v>63066</v>
      </c>
      <c r="B293" s="78">
        <v>34936943</v>
      </c>
      <c r="C293" s="77">
        <v>2.87</v>
      </c>
      <c r="D293" s="77">
        <v>0</v>
      </c>
      <c r="E293" s="79">
        <v>1163944.8700000001</v>
      </c>
      <c r="F293" s="77">
        <v>0</v>
      </c>
      <c r="G293" s="79">
        <v>24751.73</v>
      </c>
      <c r="H293" s="77">
        <v>0</v>
      </c>
      <c r="I293" s="79">
        <v>171390.73</v>
      </c>
      <c r="J293" s="77">
        <v>0</v>
      </c>
      <c r="K293" s="77">
        <v>0</v>
      </c>
      <c r="L293" s="79">
        <v>218313.73</v>
      </c>
      <c r="M293" s="79">
        <v>414456.18</v>
      </c>
      <c r="N293" s="79">
        <v>1578401.05</v>
      </c>
    </row>
    <row r="294" spans="1:14" x14ac:dyDescent="0.2">
      <c r="A294" s="77">
        <v>63067</v>
      </c>
      <c r="B294" s="78">
        <v>42242158</v>
      </c>
      <c r="C294" s="77">
        <v>2.72</v>
      </c>
      <c r="D294" s="77">
        <v>0</v>
      </c>
      <c r="E294" s="79">
        <v>1409495.78</v>
      </c>
      <c r="F294" s="79">
        <v>1509.88</v>
      </c>
      <c r="G294" s="79">
        <v>31849.22</v>
      </c>
      <c r="H294" s="77">
        <v>830.89</v>
      </c>
      <c r="I294" s="79">
        <v>261144.83</v>
      </c>
      <c r="J294" s="79">
        <v>35269.67</v>
      </c>
      <c r="K294" s="77">
        <v>0</v>
      </c>
      <c r="L294" s="79">
        <v>323288.73</v>
      </c>
      <c r="M294" s="79">
        <v>653893.22</v>
      </c>
      <c r="N294" s="79">
        <v>2063389</v>
      </c>
    </row>
    <row r="295" spans="1:14" x14ac:dyDescent="0.2">
      <c r="A295" s="77">
        <v>64072</v>
      </c>
      <c r="B295" s="78">
        <v>10087575</v>
      </c>
      <c r="C295" s="77">
        <v>3.34</v>
      </c>
      <c r="D295" s="77">
        <v>0</v>
      </c>
      <c r="E295" s="79">
        <v>334447.28999999998</v>
      </c>
      <c r="F295" s="77">
        <v>0</v>
      </c>
      <c r="G295" s="79">
        <v>7071.08</v>
      </c>
      <c r="H295" s="77">
        <v>0</v>
      </c>
      <c r="I295" s="79">
        <v>24498.06</v>
      </c>
      <c r="J295" s="79">
        <v>1161.33</v>
      </c>
      <c r="K295" s="77">
        <v>0</v>
      </c>
      <c r="L295" s="79">
        <v>102350.01</v>
      </c>
      <c r="M295" s="79">
        <v>135080.48000000001</v>
      </c>
      <c r="N295" s="79">
        <v>469527.77</v>
      </c>
    </row>
    <row r="296" spans="1:14" x14ac:dyDescent="0.2">
      <c r="A296" s="77">
        <v>64074</v>
      </c>
      <c r="B296" s="78">
        <v>99456090</v>
      </c>
      <c r="C296" s="77">
        <v>3.45</v>
      </c>
      <c r="D296" s="77">
        <v>0</v>
      </c>
      <c r="E296" s="79">
        <v>3293652.52</v>
      </c>
      <c r="F296" s="77">
        <v>0</v>
      </c>
      <c r="G296" s="79">
        <v>44087.89</v>
      </c>
      <c r="H296" s="77">
        <v>0</v>
      </c>
      <c r="I296" s="79">
        <v>112249.08</v>
      </c>
      <c r="J296" s="77">
        <v>0</v>
      </c>
      <c r="K296" s="77">
        <v>0</v>
      </c>
      <c r="L296" s="79">
        <v>457120.7</v>
      </c>
      <c r="M296" s="79">
        <v>613457.66</v>
      </c>
      <c r="N296" s="79">
        <v>3907110.18</v>
      </c>
    </row>
    <row r="297" spans="1:14" x14ac:dyDescent="0.2">
      <c r="A297" s="77">
        <v>64075</v>
      </c>
      <c r="B297" s="78">
        <v>215431331</v>
      </c>
      <c r="C297" s="77">
        <v>3.63</v>
      </c>
      <c r="D297" s="77">
        <v>0</v>
      </c>
      <c r="E297" s="79">
        <v>7121063.2599999998</v>
      </c>
      <c r="F297" s="77">
        <v>0</v>
      </c>
      <c r="G297" s="79">
        <v>185327.88</v>
      </c>
      <c r="H297" s="77">
        <v>0</v>
      </c>
      <c r="I297" s="79">
        <v>498034.65</v>
      </c>
      <c r="J297" s="77">
        <v>0</v>
      </c>
      <c r="K297" s="77">
        <v>0</v>
      </c>
      <c r="L297" s="79">
        <v>1414368.68</v>
      </c>
      <c r="M297" s="79">
        <v>2097731.21</v>
      </c>
      <c r="N297" s="79">
        <v>9218794.4700000007</v>
      </c>
    </row>
    <row r="298" spans="1:14" x14ac:dyDescent="0.2">
      <c r="A298" s="77">
        <v>65096</v>
      </c>
      <c r="B298" s="78">
        <v>11766687</v>
      </c>
      <c r="C298" s="77">
        <v>3.93</v>
      </c>
      <c r="D298" s="77">
        <v>0</v>
      </c>
      <c r="E298" s="79">
        <v>387735.99</v>
      </c>
      <c r="F298" s="77">
        <v>0</v>
      </c>
      <c r="G298" s="79">
        <v>11230.82</v>
      </c>
      <c r="H298" s="77">
        <v>0</v>
      </c>
      <c r="I298" s="79">
        <v>75577.33</v>
      </c>
      <c r="J298" s="79">
        <v>19403.04</v>
      </c>
      <c r="K298" s="77">
        <v>0</v>
      </c>
      <c r="L298" s="79">
        <v>77211.56</v>
      </c>
      <c r="M298" s="79">
        <v>183422.75</v>
      </c>
      <c r="N298" s="79">
        <v>571158.74</v>
      </c>
    </row>
    <row r="299" spans="1:14" x14ac:dyDescent="0.2">
      <c r="A299" s="77">
        <v>65098</v>
      </c>
      <c r="B299" s="78">
        <v>30272465</v>
      </c>
      <c r="C299" s="77">
        <v>3.86</v>
      </c>
      <c r="D299" s="77">
        <v>0</v>
      </c>
      <c r="E299" s="79">
        <v>998265.41</v>
      </c>
      <c r="F299" s="77">
        <v>0</v>
      </c>
      <c r="G299" s="79">
        <v>21559.38</v>
      </c>
      <c r="H299" s="77">
        <v>0</v>
      </c>
      <c r="I299" s="79">
        <v>150957.21</v>
      </c>
      <c r="J299" s="77">
        <v>0</v>
      </c>
      <c r="K299" s="77">
        <v>0</v>
      </c>
      <c r="L299" s="79">
        <v>161059.07</v>
      </c>
      <c r="M299" s="79">
        <v>333575.65999999997</v>
      </c>
      <c r="N299" s="79">
        <v>1331841.07</v>
      </c>
    </row>
    <row r="300" spans="1:14" x14ac:dyDescent="0.2">
      <c r="A300" s="77">
        <v>66102</v>
      </c>
      <c r="B300" s="78">
        <v>128026301</v>
      </c>
      <c r="C300" s="77">
        <v>2.7</v>
      </c>
      <c r="D300" s="77">
        <v>0</v>
      </c>
      <c r="E300" s="79">
        <v>4272736.97</v>
      </c>
      <c r="F300" s="77">
        <v>0</v>
      </c>
      <c r="G300" s="79">
        <v>86050.98</v>
      </c>
      <c r="H300" s="77">
        <v>0</v>
      </c>
      <c r="I300" s="79">
        <v>409257.72</v>
      </c>
      <c r="J300" s="77">
        <v>0</v>
      </c>
      <c r="K300" s="77">
        <v>0</v>
      </c>
      <c r="L300" s="79">
        <v>780319.92</v>
      </c>
      <c r="M300" s="79">
        <v>1275628.6200000001</v>
      </c>
      <c r="N300" s="79">
        <v>5548365.5899999999</v>
      </c>
    </row>
    <row r="301" spans="1:14" x14ac:dyDescent="0.2">
      <c r="A301" s="77">
        <v>66103</v>
      </c>
      <c r="B301" s="78">
        <v>8423420</v>
      </c>
      <c r="C301" s="77">
        <v>2.57</v>
      </c>
      <c r="D301" s="77">
        <v>0</v>
      </c>
      <c r="E301" s="79">
        <v>281497.98</v>
      </c>
      <c r="F301" s="77">
        <v>0</v>
      </c>
      <c r="G301" s="79">
        <v>11917.4</v>
      </c>
      <c r="H301" s="77">
        <v>0</v>
      </c>
      <c r="I301" s="79">
        <v>58617.94</v>
      </c>
      <c r="J301" s="79">
        <v>2038.7</v>
      </c>
      <c r="K301" s="77">
        <v>0</v>
      </c>
      <c r="L301" s="79">
        <v>111489.48</v>
      </c>
      <c r="M301" s="79">
        <v>184063.52</v>
      </c>
      <c r="N301" s="79">
        <v>465561.5</v>
      </c>
    </row>
    <row r="302" spans="1:14" x14ac:dyDescent="0.2">
      <c r="A302" s="77">
        <v>66104</v>
      </c>
      <c r="B302" s="78">
        <v>10413135</v>
      </c>
      <c r="C302" s="77">
        <v>2.95</v>
      </c>
      <c r="D302" s="77">
        <v>0</v>
      </c>
      <c r="E302" s="79">
        <v>346634</v>
      </c>
      <c r="F302" s="77">
        <v>0</v>
      </c>
      <c r="G302" s="79">
        <v>11244.03</v>
      </c>
      <c r="H302" s="77">
        <v>0</v>
      </c>
      <c r="I302" s="79">
        <v>54850.27</v>
      </c>
      <c r="J302" s="77">
        <v>0</v>
      </c>
      <c r="K302" s="77">
        <v>0</v>
      </c>
      <c r="L302" s="79">
        <v>117788.15</v>
      </c>
      <c r="M302" s="79">
        <v>183882.45</v>
      </c>
      <c r="N302" s="79">
        <v>530516.44999999995</v>
      </c>
    </row>
    <row r="303" spans="1:14" x14ac:dyDescent="0.2">
      <c r="A303" s="77">
        <v>66105</v>
      </c>
      <c r="B303" s="78">
        <v>349213879</v>
      </c>
      <c r="C303" s="77">
        <v>2.19</v>
      </c>
      <c r="D303" s="77">
        <v>0</v>
      </c>
      <c r="E303" s="79">
        <v>11715717.060000001</v>
      </c>
      <c r="F303" s="77">
        <v>697.27</v>
      </c>
      <c r="G303" s="79">
        <v>95389.17</v>
      </c>
      <c r="H303" s="77">
        <v>0</v>
      </c>
      <c r="I303" s="79">
        <v>319907.40000000002</v>
      </c>
      <c r="J303" s="79">
        <v>18461.34</v>
      </c>
      <c r="K303" s="77">
        <v>0</v>
      </c>
      <c r="L303" s="79">
        <v>670033.17000000004</v>
      </c>
      <c r="M303" s="79">
        <v>1104488.3400000001</v>
      </c>
      <c r="N303" s="79">
        <v>12820205.4</v>
      </c>
    </row>
    <row r="304" spans="1:14" x14ac:dyDescent="0.2">
      <c r="A304" s="77">
        <v>66107</v>
      </c>
      <c r="B304" s="78">
        <v>24918441</v>
      </c>
      <c r="C304" s="77">
        <v>2.77</v>
      </c>
      <c r="D304" s="77">
        <v>0</v>
      </c>
      <c r="E304" s="79">
        <v>831027.27</v>
      </c>
      <c r="F304" s="77">
        <v>0</v>
      </c>
      <c r="G304" s="79">
        <v>31708.32</v>
      </c>
      <c r="H304" s="77">
        <v>0</v>
      </c>
      <c r="I304" s="79">
        <v>150690.34</v>
      </c>
      <c r="J304" s="77">
        <v>0</v>
      </c>
      <c r="K304" s="77">
        <v>0</v>
      </c>
      <c r="L304" s="79">
        <v>318176.42</v>
      </c>
      <c r="M304" s="79">
        <v>500575.08</v>
      </c>
      <c r="N304" s="79">
        <v>1331602.3500000001</v>
      </c>
    </row>
    <row r="305" spans="1:14" x14ac:dyDescent="0.2">
      <c r="A305" s="77">
        <v>67055</v>
      </c>
      <c r="B305" s="78">
        <v>42426110</v>
      </c>
      <c r="C305" s="77">
        <v>2.71</v>
      </c>
      <c r="D305" s="77">
        <v>0</v>
      </c>
      <c r="E305" s="79">
        <v>1415779.23</v>
      </c>
      <c r="F305" s="77">
        <v>0</v>
      </c>
      <c r="G305" s="79">
        <v>80629.09</v>
      </c>
      <c r="H305" s="77">
        <v>0</v>
      </c>
      <c r="I305" s="79">
        <v>146257.37</v>
      </c>
      <c r="J305" s="77">
        <v>0</v>
      </c>
      <c r="K305" s="77">
        <v>0</v>
      </c>
      <c r="L305" s="79">
        <v>439495.88</v>
      </c>
      <c r="M305" s="79">
        <v>666382.34</v>
      </c>
      <c r="N305" s="79">
        <v>2082161.57</v>
      </c>
    </row>
    <row r="306" spans="1:14" x14ac:dyDescent="0.2">
      <c r="A306" s="77">
        <v>67061</v>
      </c>
      <c r="B306" s="78">
        <v>59911480</v>
      </c>
      <c r="C306" s="77">
        <v>2.73</v>
      </c>
      <c r="D306" s="77">
        <v>0</v>
      </c>
      <c r="E306" s="79">
        <v>1998863.25</v>
      </c>
      <c r="F306" s="79">
        <v>10288.700000000001</v>
      </c>
      <c r="G306" s="79">
        <v>80974.460000000006</v>
      </c>
      <c r="H306" s="77">
        <v>0</v>
      </c>
      <c r="I306" s="79">
        <v>171631.47</v>
      </c>
      <c r="J306" s="79">
        <v>14872.6</v>
      </c>
      <c r="K306" s="77">
        <v>0</v>
      </c>
      <c r="L306" s="79">
        <v>520791.7</v>
      </c>
      <c r="M306" s="79">
        <v>798558.93</v>
      </c>
      <c r="N306" s="79">
        <v>2797422.18</v>
      </c>
    </row>
    <row r="307" spans="1:14" x14ac:dyDescent="0.2">
      <c r="A307" s="77">
        <v>68070</v>
      </c>
      <c r="B307" s="78">
        <v>66391813</v>
      </c>
      <c r="C307" s="77">
        <v>2.93</v>
      </c>
      <c r="D307" s="77">
        <v>0</v>
      </c>
      <c r="E307" s="79">
        <v>2210516.08</v>
      </c>
      <c r="F307" s="77">
        <v>0</v>
      </c>
      <c r="G307" s="79">
        <v>69811.350000000006</v>
      </c>
      <c r="H307" s="77">
        <v>131.61000000000001</v>
      </c>
      <c r="I307" s="79">
        <v>348785.02</v>
      </c>
      <c r="J307" s="79">
        <v>44990.04</v>
      </c>
      <c r="K307" s="77">
        <v>0</v>
      </c>
      <c r="L307" s="79">
        <v>500818.3</v>
      </c>
      <c r="M307" s="79">
        <v>964536.31999999995</v>
      </c>
      <c r="N307" s="79">
        <v>3175052.4</v>
      </c>
    </row>
    <row r="308" spans="1:14" x14ac:dyDescent="0.2">
      <c r="A308" s="77">
        <v>68071</v>
      </c>
      <c r="B308" s="78">
        <v>7138060</v>
      </c>
      <c r="C308" s="77">
        <v>2.93</v>
      </c>
      <c r="D308" s="77">
        <v>0</v>
      </c>
      <c r="E308" s="79">
        <v>237661.78</v>
      </c>
      <c r="F308" s="77">
        <v>0</v>
      </c>
      <c r="G308" s="79">
        <v>5860.77</v>
      </c>
      <c r="H308" s="77">
        <v>0</v>
      </c>
      <c r="I308" s="79">
        <v>33382.800000000003</v>
      </c>
      <c r="J308" s="79">
        <v>2181.83</v>
      </c>
      <c r="K308" s="77">
        <v>0</v>
      </c>
      <c r="L308" s="79">
        <v>48009.3</v>
      </c>
      <c r="M308" s="79">
        <v>89434.7</v>
      </c>
      <c r="N308" s="79">
        <v>327096.48</v>
      </c>
    </row>
    <row r="309" spans="1:14" x14ac:dyDescent="0.2">
      <c r="A309" s="77">
        <v>68072</v>
      </c>
      <c r="B309" s="78">
        <v>6079639</v>
      </c>
      <c r="C309" s="77">
        <v>2.92</v>
      </c>
      <c r="D309" s="77">
        <v>0</v>
      </c>
      <c r="E309" s="79">
        <v>202442.49</v>
      </c>
      <c r="F309" s="77">
        <v>0</v>
      </c>
      <c r="G309" s="79">
        <v>2147.84</v>
      </c>
      <c r="H309" s="77">
        <v>0</v>
      </c>
      <c r="I309" s="79">
        <v>24202.53</v>
      </c>
      <c r="J309" s="79">
        <v>1956.52</v>
      </c>
      <c r="K309" s="77">
        <v>0</v>
      </c>
      <c r="L309" s="79">
        <v>32461.35</v>
      </c>
      <c r="M309" s="79">
        <v>60768.24</v>
      </c>
      <c r="N309" s="79">
        <v>263210.73</v>
      </c>
    </row>
    <row r="310" spans="1:14" x14ac:dyDescent="0.2">
      <c r="A310" s="77">
        <v>68073</v>
      </c>
      <c r="B310" s="78">
        <v>38143740</v>
      </c>
      <c r="C310" s="77">
        <v>2.9</v>
      </c>
      <c r="D310" s="77">
        <v>0</v>
      </c>
      <c r="E310" s="79">
        <v>1270388.7</v>
      </c>
      <c r="F310" s="77">
        <v>258.83</v>
      </c>
      <c r="G310" s="79">
        <v>28351.68</v>
      </c>
      <c r="H310" s="77">
        <v>905.19</v>
      </c>
      <c r="I310" s="79">
        <v>151511.54</v>
      </c>
      <c r="J310" s="79">
        <v>27362.12</v>
      </c>
      <c r="K310" s="77">
        <v>0</v>
      </c>
      <c r="L310" s="79">
        <v>221483.3</v>
      </c>
      <c r="M310" s="79">
        <v>429872.66</v>
      </c>
      <c r="N310" s="79">
        <v>1700261.36</v>
      </c>
    </row>
    <row r="311" spans="1:14" x14ac:dyDescent="0.2">
      <c r="A311" s="77">
        <v>68074</v>
      </c>
      <c r="B311" s="78">
        <v>11002621</v>
      </c>
      <c r="C311" s="77">
        <v>2.61</v>
      </c>
      <c r="D311" s="77">
        <v>0</v>
      </c>
      <c r="E311" s="79">
        <v>367540.02</v>
      </c>
      <c r="F311" s="77">
        <v>0</v>
      </c>
      <c r="G311" s="79">
        <v>10517.78</v>
      </c>
      <c r="H311" s="77">
        <v>0</v>
      </c>
      <c r="I311" s="79">
        <v>53924.14</v>
      </c>
      <c r="J311" s="77">
        <v>0</v>
      </c>
      <c r="K311" s="77">
        <v>0</v>
      </c>
      <c r="L311" s="79">
        <v>87691.92</v>
      </c>
      <c r="M311" s="79">
        <v>152133.84</v>
      </c>
      <c r="N311" s="79">
        <v>519673.86</v>
      </c>
    </row>
    <row r="312" spans="1:14" x14ac:dyDescent="0.2">
      <c r="A312" s="77">
        <v>68075</v>
      </c>
      <c r="B312" s="78">
        <v>5059356</v>
      </c>
      <c r="C312" s="77">
        <v>2.88</v>
      </c>
      <c r="D312" s="77">
        <v>0</v>
      </c>
      <c r="E312" s="79">
        <v>168538.08</v>
      </c>
      <c r="F312" s="77">
        <v>0</v>
      </c>
      <c r="G312" s="79">
        <v>6381.74</v>
      </c>
      <c r="H312" s="77">
        <v>0</v>
      </c>
      <c r="I312" s="79">
        <v>53729.45</v>
      </c>
      <c r="J312" s="77">
        <v>155.83000000000001</v>
      </c>
      <c r="K312" s="77">
        <v>0</v>
      </c>
      <c r="L312" s="79">
        <v>69722.009999999995</v>
      </c>
      <c r="M312" s="79">
        <v>129989.02</v>
      </c>
      <c r="N312" s="79">
        <v>298527.09999999998</v>
      </c>
    </row>
    <row r="313" spans="1:14" x14ac:dyDescent="0.2">
      <c r="A313" s="77">
        <v>69104</v>
      </c>
      <c r="B313" s="78">
        <v>3254198</v>
      </c>
      <c r="C313" s="77">
        <v>2.66</v>
      </c>
      <c r="D313" s="77">
        <v>0</v>
      </c>
      <c r="E313" s="79">
        <v>108649.93</v>
      </c>
      <c r="F313" s="77">
        <v>0</v>
      </c>
      <c r="G313" s="79">
        <v>3864.72</v>
      </c>
      <c r="H313" s="77">
        <v>0</v>
      </c>
      <c r="I313" s="79">
        <v>14145.14</v>
      </c>
      <c r="J313" s="77">
        <v>69.05</v>
      </c>
      <c r="K313" s="77">
        <v>0</v>
      </c>
      <c r="L313" s="79">
        <v>20826.8</v>
      </c>
      <c r="M313" s="79">
        <v>38905.71</v>
      </c>
      <c r="N313" s="79">
        <v>147555.64000000001</v>
      </c>
    </row>
    <row r="314" spans="1:14" x14ac:dyDescent="0.2">
      <c r="A314" s="77">
        <v>69106</v>
      </c>
      <c r="B314" s="78">
        <v>61064730</v>
      </c>
      <c r="C314" s="77">
        <v>2.96</v>
      </c>
      <c r="D314" s="77">
        <v>0</v>
      </c>
      <c r="E314" s="79">
        <v>2032522.44</v>
      </c>
      <c r="F314" s="77">
        <v>0</v>
      </c>
      <c r="G314" s="79">
        <v>45090.720000000001</v>
      </c>
      <c r="H314" s="77">
        <v>0</v>
      </c>
      <c r="I314" s="79">
        <v>177671.63</v>
      </c>
      <c r="J314" s="77">
        <v>0</v>
      </c>
      <c r="K314" s="79">
        <v>7611.83</v>
      </c>
      <c r="L314" s="79">
        <v>291538.89</v>
      </c>
      <c r="M314" s="79">
        <v>521913.07</v>
      </c>
      <c r="N314" s="79">
        <v>2554435.5099999998</v>
      </c>
    </row>
    <row r="315" spans="1:14" x14ac:dyDescent="0.2">
      <c r="A315" s="77">
        <v>69107</v>
      </c>
      <c r="B315" s="78">
        <v>5891602</v>
      </c>
      <c r="C315" s="77">
        <v>2.68</v>
      </c>
      <c r="D315" s="77">
        <v>0</v>
      </c>
      <c r="E315" s="79">
        <v>196666.15</v>
      </c>
      <c r="F315" s="77">
        <v>0</v>
      </c>
      <c r="G315" s="79">
        <v>7300.02</v>
      </c>
      <c r="H315" s="77">
        <v>0</v>
      </c>
      <c r="I315" s="79">
        <v>26718.59</v>
      </c>
      <c r="J315" s="77">
        <v>411.99</v>
      </c>
      <c r="K315" s="77">
        <v>0</v>
      </c>
      <c r="L315" s="79">
        <v>39060.910000000003</v>
      </c>
      <c r="M315" s="79">
        <v>73491.5</v>
      </c>
      <c r="N315" s="79">
        <v>270157.65000000002</v>
      </c>
    </row>
    <row r="316" spans="1:14" x14ac:dyDescent="0.2">
      <c r="A316" s="77">
        <v>69108</v>
      </c>
      <c r="B316" s="78">
        <v>10281185</v>
      </c>
      <c r="C316" s="77">
        <v>2.63</v>
      </c>
      <c r="D316" s="77">
        <v>0</v>
      </c>
      <c r="E316" s="79">
        <v>343370.09</v>
      </c>
      <c r="F316" s="77">
        <v>153.46</v>
      </c>
      <c r="G316" s="79">
        <v>18894.16</v>
      </c>
      <c r="H316" s="77">
        <v>0</v>
      </c>
      <c r="I316" s="79">
        <v>69154.009999999995</v>
      </c>
      <c r="J316" s="79">
        <v>1876.79</v>
      </c>
      <c r="K316" s="77">
        <v>0</v>
      </c>
      <c r="L316" s="79">
        <v>105828.52</v>
      </c>
      <c r="M316" s="79">
        <v>195906.94</v>
      </c>
      <c r="N316" s="79">
        <v>539277.03</v>
      </c>
    </row>
    <row r="317" spans="1:14" x14ac:dyDescent="0.2">
      <c r="A317" s="77">
        <v>69109</v>
      </c>
      <c r="B317" s="78">
        <v>30793516</v>
      </c>
      <c r="C317" s="77">
        <v>2.85</v>
      </c>
      <c r="D317" s="77">
        <v>0</v>
      </c>
      <c r="E317" s="79">
        <v>1026115.4</v>
      </c>
      <c r="F317" s="77">
        <v>0</v>
      </c>
      <c r="G317" s="79">
        <v>38630.31</v>
      </c>
      <c r="H317" s="77">
        <v>0</v>
      </c>
      <c r="I317" s="79">
        <v>141769.45000000001</v>
      </c>
      <c r="J317" s="77">
        <v>0</v>
      </c>
      <c r="K317" s="79">
        <v>5485.2</v>
      </c>
      <c r="L317" s="79">
        <v>224941.55</v>
      </c>
      <c r="M317" s="79">
        <v>410826.5</v>
      </c>
      <c r="N317" s="79">
        <v>1436941.9</v>
      </c>
    </row>
    <row r="318" spans="1:14" x14ac:dyDescent="0.2">
      <c r="A318" s="77">
        <v>70092</v>
      </c>
      <c r="B318" s="78">
        <v>22777697</v>
      </c>
      <c r="C318" s="77">
        <v>2.4900000000000002</v>
      </c>
      <c r="D318" s="77">
        <v>0</v>
      </c>
      <c r="E318" s="79">
        <v>761821.26</v>
      </c>
      <c r="F318" s="77">
        <v>0</v>
      </c>
      <c r="G318" s="79">
        <v>31932.32</v>
      </c>
      <c r="H318" s="77">
        <v>0</v>
      </c>
      <c r="I318" s="79">
        <v>206142.02</v>
      </c>
      <c r="J318" s="77">
        <v>0</v>
      </c>
      <c r="K318" s="77">
        <v>0</v>
      </c>
      <c r="L318" s="79">
        <v>189277.97</v>
      </c>
      <c r="M318" s="79">
        <v>427352.3</v>
      </c>
      <c r="N318" s="79">
        <v>1189173.56</v>
      </c>
    </row>
    <row r="319" spans="1:14" x14ac:dyDescent="0.2">
      <c r="A319" s="77">
        <v>70093</v>
      </c>
      <c r="B319" s="78">
        <v>86229353</v>
      </c>
      <c r="C319" s="77">
        <v>2.4500000000000002</v>
      </c>
      <c r="D319" s="77">
        <v>0</v>
      </c>
      <c r="E319" s="79">
        <v>2885203.97</v>
      </c>
      <c r="F319" s="77">
        <v>0</v>
      </c>
      <c r="G319" s="79">
        <v>92699.26</v>
      </c>
      <c r="H319" s="79">
        <v>1603.15</v>
      </c>
      <c r="I319" s="79">
        <v>632593.53</v>
      </c>
      <c r="J319" s="77">
        <v>0</v>
      </c>
      <c r="K319" s="77">
        <v>0</v>
      </c>
      <c r="L319" s="79">
        <v>524940.71</v>
      </c>
      <c r="M319" s="79">
        <v>1251836.6499999999</v>
      </c>
      <c r="N319" s="79">
        <v>4137040.62</v>
      </c>
    </row>
    <row r="320" spans="1:14" x14ac:dyDescent="0.2">
      <c r="A320" s="77">
        <v>71091</v>
      </c>
      <c r="B320" s="78">
        <v>54915018</v>
      </c>
      <c r="C320" s="77">
        <v>2.64</v>
      </c>
      <c r="D320" s="77">
        <v>0</v>
      </c>
      <c r="E320" s="79">
        <v>1833858.47</v>
      </c>
      <c r="F320" s="77">
        <v>557.35</v>
      </c>
      <c r="G320" s="79">
        <v>50312.73</v>
      </c>
      <c r="H320" s="77">
        <v>668.19</v>
      </c>
      <c r="I320" s="79">
        <v>181429.37</v>
      </c>
      <c r="J320" s="79">
        <v>6232.16</v>
      </c>
      <c r="K320" s="77">
        <v>0</v>
      </c>
      <c r="L320" s="79">
        <v>284792.62</v>
      </c>
      <c r="M320" s="79">
        <v>523992.42</v>
      </c>
      <c r="N320" s="79">
        <v>2357850.89</v>
      </c>
    </row>
    <row r="321" spans="1:14" x14ac:dyDescent="0.2">
      <c r="A321" s="77">
        <v>71092</v>
      </c>
      <c r="B321" s="78">
        <v>172615596</v>
      </c>
      <c r="C321" s="77">
        <v>2.78</v>
      </c>
      <c r="D321" s="77">
        <v>0</v>
      </c>
      <c r="E321" s="79">
        <v>5756119.0700000003</v>
      </c>
      <c r="F321" s="79">
        <v>1114.67</v>
      </c>
      <c r="G321" s="79">
        <v>114383.24</v>
      </c>
      <c r="H321" s="77">
        <v>0</v>
      </c>
      <c r="I321" s="79">
        <v>381511.15</v>
      </c>
      <c r="J321" s="79">
        <v>29628.18</v>
      </c>
      <c r="K321" s="77">
        <v>0</v>
      </c>
      <c r="L321" s="79">
        <v>597975.09</v>
      </c>
      <c r="M321" s="79">
        <v>1124612.33</v>
      </c>
      <c r="N321" s="79">
        <v>6880731.4000000004</v>
      </c>
    </row>
    <row r="322" spans="1:14" x14ac:dyDescent="0.2">
      <c r="A322" s="77">
        <v>72066</v>
      </c>
      <c r="B322" s="78">
        <v>8648445</v>
      </c>
      <c r="C322" s="77">
        <v>2.35</v>
      </c>
      <c r="D322" s="77">
        <v>0</v>
      </c>
      <c r="E322" s="79">
        <v>289670.58</v>
      </c>
      <c r="F322" s="77">
        <v>0</v>
      </c>
      <c r="G322" s="79">
        <v>15953.72</v>
      </c>
      <c r="H322" s="77">
        <v>0</v>
      </c>
      <c r="I322" s="79">
        <v>63367.61</v>
      </c>
      <c r="J322" s="77">
        <v>733.38</v>
      </c>
      <c r="K322" s="77">
        <v>0</v>
      </c>
      <c r="L322" s="79">
        <v>82307.5</v>
      </c>
      <c r="M322" s="79">
        <v>162362.21</v>
      </c>
      <c r="N322" s="79">
        <v>452032.79</v>
      </c>
    </row>
    <row r="323" spans="1:14" x14ac:dyDescent="0.2">
      <c r="A323" s="77">
        <v>72068</v>
      </c>
      <c r="B323" s="78">
        <v>41168758</v>
      </c>
      <c r="C323" s="77">
        <v>2.33</v>
      </c>
      <c r="D323" s="77">
        <v>0</v>
      </c>
      <c r="E323" s="79">
        <v>1379186.74</v>
      </c>
      <c r="F323" s="77">
        <v>0</v>
      </c>
      <c r="G323" s="79">
        <v>62400.25</v>
      </c>
      <c r="H323" s="77">
        <v>0</v>
      </c>
      <c r="I323" s="79">
        <v>247851.64</v>
      </c>
      <c r="J323" s="77">
        <v>0</v>
      </c>
      <c r="K323" s="77">
        <v>0</v>
      </c>
      <c r="L323" s="79">
        <v>348435</v>
      </c>
      <c r="M323" s="79">
        <v>658686.89</v>
      </c>
      <c r="N323" s="79">
        <v>2037873.63</v>
      </c>
    </row>
    <row r="324" spans="1:14" x14ac:dyDescent="0.2">
      <c r="A324" s="77">
        <v>72073</v>
      </c>
      <c r="B324" s="78">
        <v>11821606</v>
      </c>
      <c r="C324" s="77">
        <v>2.2999999999999998</v>
      </c>
      <c r="D324" s="77">
        <v>0</v>
      </c>
      <c r="E324" s="79">
        <v>396155.02</v>
      </c>
      <c r="F324" s="77">
        <v>0</v>
      </c>
      <c r="G324" s="79">
        <v>27585</v>
      </c>
      <c r="H324" s="77">
        <v>0</v>
      </c>
      <c r="I324" s="79">
        <v>109566.65</v>
      </c>
      <c r="J324" s="77">
        <v>0</v>
      </c>
      <c r="K324" s="77">
        <v>0</v>
      </c>
      <c r="L324" s="79">
        <v>148762.26</v>
      </c>
      <c r="M324" s="79">
        <v>285913.90999999997</v>
      </c>
      <c r="N324" s="79">
        <v>682068.93</v>
      </c>
    </row>
    <row r="325" spans="1:14" x14ac:dyDescent="0.2">
      <c r="A325" s="77">
        <v>72074</v>
      </c>
      <c r="B325" s="78">
        <v>261808124</v>
      </c>
      <c r="C325" s="77">
        <v>2.38</v>
      </c>
      <c r="D325" s="77">
        <v>0</v>
      </c>
      <c r="E325" s="79">
        <v>8766294.2100000009</v>
      </c>
      <c r="F325" s="79">
        <v>13543.7</v>
      </c>
      <c r="G325" s="79">
        <v>138553.69</v>
      </c>
      <c r="H325" s="79">
        <v>5981.59</v>
      </c>
      <c r="I325" s="79">
        <v>550330.51</v>
      </c>
      <c r="J325" s="79">
        <v>134967</v>
      </c>
      <c r="K325" s="77">
        <v>0</v>
      </c>
      <c r="L325" s="79">
        <v>686520.37</v>
      </c>
      <c r="M325" s="79">
        <v>1529896.86</v>
      </c>
      <c r="N325" s="79">
        <v>10296191.07</v>
      </c>
    </row>
    <row r="326" spans="1:14" x14ac:dyDescent="0.2">
      <c r="A326" s="77">
        <v>73099</v>
      </c>
      <c r="B326" s="78">
        <v>52294071</v>
      </c>
      <c r="C326" s="77">
        <v>2.4500000000000002</v>
      </c>
      <c r="D326" s="77">
        <v>0</v>
      </c>
      <c r="E326" s="79">
        <v>1749741.31</v>
      </c>
      <c r="F326" s="77">
        <v>0</v>
      </c>
      <c r="G326" s="79">
        <v>104933.52</v>
      </c>
      <c r="H326" s="77">
        <v>0</v>
      </c>
      <c r="I326" s="79">
        <v>239260.38</v>
      </c>
      <c r="J326" s="77">
        <v>0</v>
      </c>
      <c r="K326" s="77">
        <v>0</v>
      </c>
      <c r="L326" s="79">
        <v>595442.88</v>
      </c>
      <c r="M326" s="79">
        <v>939636.78</v>
      </c>
      <c r="N326" s="79">
        <v>2689378.09</v>
      </c>
    </row>
    <row r="327" spans="1:14" x14ac:dyDescent="0.2">
      <c r="A327" s="77">
        <v>73102</v>
      </c>
      <c r="B327" s="78">
        <v>45844092</v>
      </c>
      <c r="C327" s="77">
        <v>2.5</v>
      </c>
      <c r="D327" s="77">
        <v>0</v>
      </c>
      <c r="E327" s="79">
        <v>1533141.05</v>
      </c>
      <c r="F327" s="77">
        <v>0</v>
      </c>
      <c r="G327" s="79">
        <v>55980.43</v>
      </c>
      <c r="H327" s="77">
        <v>0</v>
      </c>
      <c r="I327" s="79">
        <v>131167.72</v>
      </c>
      <c r="J327" s="77">
        <v>0</v>
      </c>
      <c r="K327" s="77">
        <v>0</v>
      </c>
      <c r="L327" s="79">
        <v>321622.81</v>
      </c>
      <c r="M327" s="79">
        <v>508770.96</v>
      </c>
      <c r="N327" s="79">
        <v>2041912.01</v>
      </c>
    </row>
    <row r="328" spans="1:14" x14ac:dyDescent="0.2">
      <c r="A328" s="77">
        <v>73105</v>
      </c>
      <c r="B328" s="78">
        <v>5899069</v>
      </c>
      <c r="C328" s="77">
        <v>2.39</v>
      </c>
      <c r="D328" s="77">
        <v>0</v>
      </c>
      <c r="E328" s="79">
        <v>197502.19</v>
      </c>
      <c r="F328" s="77">
        <v>0</v>
      </c>
      <c r="G328" s="79">
        <v>14580.45</v>
      </c>
      <c r="H328" s="77">
        <v>0</v>
      </c>
      <c r="I328" s="79">
        <v>33146.22</v>
      </c>
      <c r="J328" s="77">
        <v>0</v>
      </c>
      <c r="K328" s="77">
        <v>0</v>
      </c>
      <c r="L328" s="79">
        <v>86773.56</v>
      </c>
      <c r="M328" s="79">
        <v>134500.23000000001</v>
      </c>
      <c r="N328" s="79">
        <v>332002.42</v>
      </c>
    </row>
    <row r="329" spans="1:14" x14ac:dyDescent="0.2">
      <c r="A329" s="77">
        <v>73106</v>
      </c>
      <c r="B329" s="78">
        <v>61492292</v>
      </c>
      <c r="C329" s="77">
        <v>2.67</v>
      </c>
      <c r="D329" s="77">
        <v>0</v>
      </c>
      <c r="E329" s="79">
        <v>2052870.36</v>
      </c>
      <c r="F329" s="77">
        <v>0</v>
      </c>
      <c r="G329" s="79">
        <v>115468.41</v>
      </c>
      <c r="H329" s="77">
        <v>0</v>
      </c>
      <c r="I329" s="79">
        <v>255379.99</v>
      </c>
      <c r="J329" s="77">
        <v>0</v>
      </c>
      <c r="K329" s="77">
        <v>0</v>
      </c>
      <c r="L329" s="79">
        <v>692477.54</v>
      </c>
      <c r="M329" s="79">
        <v>1063325.94</v>
      </c>
      <c r="N329" s="79">
        <v>3116196.3</v>
      </c>
    </row>
    <row r="330" spans="1:14" x14ac:dyDescent="0.2">
      <c r="A330" s="77">
        <v>73108</v>
      </c>
      <c r="B330" s="78">
        <v>208665584</v>
      </c>
      <c r="C330" s="77">
        <v>2.66</v>
      </c>
      <c r="D330" s="77">
        <v>0</v>
      </c>
      <c r="E330" s="79">
        <v>6966847.2300000004</v>
      </c>
      <c r="F330" s="77">
        <v>0</v>
      </c>
      <c r="G330" s="79">
        <v>285290.58</v>
      </c>
      <c r="H330" s="77">
        <v>0</v>
      </c>
      <c r="I330" s="79">
        <v>636551.82999999996</v>
      </c>
      <c r="J330" s="77">
        <v>0</v>
      </c>
      <c r="K330" s="77">
        <v>0</v>
      </c>
      <c r="L330" s="79">
        <v>1705833.82</v>
      </c>
      <c r="M330" s="79">
        <v>2627676.2200000002</v>
      </c>
      <c r="N330" s="79">
        <v>9594523.4499999993</v>
      </c>
    </row>
    <row r="331" spans="1:14" x14ac:dyDescent="0.2">
      <c r="A331" s="77">
        <v>74187</v>
      </c>
      <c r="B331" s="78">
        <v>19044110</v>
      </c>
      <c r="C331" s="77">
        <v>2.23</v>
      </c>
      <c r="D331" s="77">
        <v>0</v>
      </c>
      <c r="E331" s="79">
        <v>638646.31999999995</v>
      </c>
      <c r="F331" s="77">
        <v>0</v>
      </c>
      <c r="G331" s="79">
        <v>36489.89</v>
      </c>
      <c r="H331" s="77">
        <v>0</v>
      </c>
      <c r="I331" s="79">
        <v>86390.34</v>
      </c>
      <c r="J331" s="77">
        <v>0</v>
      </c>
      <c r="K331" s="77">
        <v>0</v>
      </c>
      <c r="L331" s="79">
        <v>106425.97</v>
      </c>
      <c r="M331" s="79">
        <v>229306.2</v>
      </c>
      <c r="N331" s="79">
        <v>867952.52</v>
      </c>
    </row>
    <row r="332" spans="1:14" x14ac:dyDescent="0.2">
      <c r="A332" s="77">
        <v>74190</v>
      </c>
      <c r="B332" s="78">
        <v>17513480</v>
      </c>
      <c r="C332" s="77">
        <v>2.27</v>
      </c>
      <c r="D332" s="77">
        <v>0</v>
      </c>
      <c r="E332" s="79">
        <v>587076.18999999994</v>
      </c>
      <c r="F332" s="77">
        <v>0</v>
      </c>
      <c r="G332" s="79">
        <v>36008.67</v>
      </c>
      <c r="H332" s="77">
        <v>0</v>
      </c>
      <c r="I332" s="79">
        <v>70902.19</v>
      </c>
      <c r="J332" s="77">
        <v>0</v>
      </c>
      <c r="K332" s="77">
        <v>0</v>
      </c>
      <c r="L332" s="79">
        <v>133059.88</v>
      </c>
      <c r="M332" s="79">
        <v>239970.74</v>
      </c>
      <c r="N332" s="79">
        <v>827046.93</v>
      </c>
    </row>
    <row r="333" spans="1:14" x14ac:dyDescent="0.2">
      <c r="A333" s="77">
        <v>74194</v>
      </c>
      <c r="B333" s="78">
        <v>11092040</v>
      </c>
      <c r="C333" s="77">
        <v>2.14</v>
      </c>
      <c r="D333" s="77">
        <v>0</v>
      </c>
      <c r="E333" s="79">
        <v>372315.19</v>
      </c>
      <c r="F333" s="77">
        <v>0</v>
      </c>
      <c r="G333" s="79">
        <v>24487.88</v>
      </c>
      <c r="H333" s="77">
        <v>0</v>
      </c>
      <c r="I333" s="79">
        <v>50306.07</v>
      </c>
      <c r="J333" s="79">
        <v>1262.8699999999999</v>
      </c>
      <c r="K333" s="77">
        <v>0</v>
      </c>
      <c r="L333" s="79">
        <v>93360.960000000006</v>
      </c>
      <c r="M333" s="79">
        <v>169417.78</v>
      </c>
      <c r="N333" s="79">
        <v>541732.97</v>
      </c>
    </row>
    <row r="334" spans="1:14" x14ac:dyDescent="0.2">
      <c r="A334" s="77">
        <v>74195</v>
      </c>
      <c r="B334" s="78">
        <v>5795380</v>
      </c>
      <c r="C334" s="77">
        <v>2.59</v>
      </c>
      <c r="D334" s="77">
        <v>0</v>
      </c>
      <c r="E334" s="79">
        <v>193633.09</v>
      </c>
      <c r="F334" s="77">
        <v>0</v>
      </c>
      <c r="G334" s="79">
        <v>16276.54</v>
      </c>
      <c r="H334" s="77">
        <v>0</v>
      </c>
      <c r="I334" s="79">
        <v>32541.73</v>
      </c>
      <c r="J334" s="77">
        <v>73.5</v>
      </c>
      <c r="K334" s="77">
        <v>0</v>
      </c>
      <c r="L334" s="79">
        <v>64841.440000000002</v>
      </c>
      <c r="M334" s="79">
        <v>113733.2</v>
      </c>
      <c r="N334" s="79">
        <v>307366.28999999998</v>
      </c>
    </row>
    <row r="335" spans="1:14" x14ac:dyDescent="0.2">
      <c r="A335" s="77">
        <v>74197</v>
      </c>
      <c r="B335" s="78">
        <v>11860560</v>
      </c>
      <c r="C335" s="77">
        <v>2.2000000000000002</v>
      </c>
      <c r="D335" s="77">
        <v>0</v>
      </c>
      <c r="E335" s="79">
        <v>397867.23</v>
      </c>
      <c r="F335" s="77">
        <v>0</v>
      </c>
      <c r="G335" s="79">
        <v>27037.21</v>
      </c>
      <c r="H335" s="77">
        <v>0</v>
      </c>
      <c r="I335" s="79">
        <v>55170.09</v>
      </c>
      <c r="J335" s="77">
        <v>0</v>
      </c>
      <c r="K335" s="77">
        <v>0</v>
      </c>
      <c r="L335" s="79">
        <v>101325.88</v>
      </c>
      <c r="M335" s="79">
        <v>183533.18</v>
      </c>
      <c r="N335" s="79">
        <v>581400.41</v>
      </c>
    </row>
    <row r="336" spans="1:14" x14ac:dyDescent="0.2">
      <c r="A336" s="77">
        <v>74201</v>
      </c>
      <c r="B336" s="78">
        <v>162607380</v>
      </c>
      <c r="C336" s="77">
        <v>2.16</v>
      </c>
      <c r="D336" s="77">
        <v>0</v>
      </c>
      <c r="E336" s="79">
        <v>5456960.5800000001</v>
      </c>
      <c r="F336" s="77">
        <v>0</v>
      </c>
      <c r="G336" s="79">
        <v>135906.93</v>
      </c>
      <c r="H336" s="77">
        <v>0</v>
      </c>
      <c r="I336" s="79">
        <v>275203.93</v>
      </c>
      <c r="J336" s="77">
        <v>0</v>
      </c>
      <c r="K336" s="77">
        <v>0</v>
      </c>
      <c r="L336" s="79">
        <v>545698.34</v>
      </c>
      <c r="M336" s="79">
        <v>956809.2</v>
      </c>
      <c r="N336" s="79">
        <v>6413769.7800000003</v>
      </c>
    </row>
    <row r="337" spans="1:14" x14ac:dyDescent="0.2">
      <c r="A337" s="77">
        <v>74202</v>
      </c>
      <c r="B337" s="78">
        <v>8963620</v>
      </c>
      <c r="C337" s="77">
        <v>2.21</v>
      </c>
      <c r="D337" s="77">
        <v>0</v>
      </c>
      <c r="E337" s="79">
        <v>300657.46999999997</v>
      </c>
      <c r="F337" s="77">
        <v>0</v>
      </c>
      <c r="G337" s="79">
        <v>21716.15</v>
      </c>
      <c r="H337" s="77">
        <v>0</v>
      </c>
      <c r="I337" s="79">
        <v>44362.47</v>
      </c>
      <c r="J337" s="77">
        <v>0</v>
      </c>
      <c r="K337" s="77">
        <v>0</v>
      </c>
      <c r="L337" s="79">
        <v>83693.23</v>
      </c>
      <c r="M337" s="79">
        <v>149771.84</v>
      </c>
      <c r="N337" s="79">
        <v>450429.31</v>
      </c>
    </row>
    <row r="338" spans="1:14" x14ac:dyDescent="0.2">
      <c r="A338" s="77">
        <v>75084</v>
      </c>
      <c r="B338" s="78">
        <v>7940410</v>
      </c>
      <c r="C338" s="77">
        <v>1.69</v>
      </c>
      <c r="D338" s="77">
        <v>0</v>
      </c>
      <c r="E338" s="79">
        <v>267753.25</v>
      </c>
      <c r="F338" s="77">
        <v>0</v>
      </c>
      <c r="G338" s="79">
        <v>7532.34</v>
      </c>
      <c r="H338" s="77">
        <v>0</v>
      </c>
      <c r="I338" s="79">
        <v>26370.45</v>
      </c>
      <c r="J338" s="77">
        <v>596.39</v>
      </c>
      <c r="K338" s="77">
        <v>279.98</v>
      </c>
      <c r="L338" s="79">
        <v>88561.69</v>
      </c>
      <c r="M338" s="79">
        <v>123340.85</v>
      </c>
      <c r="N338" s="79">
        <v>391094.1</v>
      </c>
    </row>
    <row r="339" spans="1:14" x14ac:dyDescent="0.2">
      <c r="A339" s="77">
        <v>75085</v>
      </c>
      <c r="B339" s="78">
        <v>22780328</v>
      </c>
      <c r="C339" s="77">
        <v>1.65</v>
      </c>
      <c r="D339" s="77">
        <v>0</v>
      </c>
      <c r="E339" s="79">
        <v>768472.72</v>
      </c>
      <c r="F339" s="77">
        <v>41.72</v>
      </c>
      <c r="G339" s="79">
        <v>20868.810000000001</v>
      </c>
      <c r="H339" s="79">
        <v>4587.76</v>
      </c>
      <c r="I339" s="79">
        <v>73318.91</v>
      </c>
      <c r="J339" s="79">
        <v>21800.02</v>
      </c>
      <c r="K339" s="77">
        <v>0</v>
      </c>
      <c r="L339" s="79">
        <v>265436.95</v>
      </c>
      <c r="M339" s="79">
        <v>386054.16</v>
      </c>
      <c r="N339" s="79">
        <v>1154526.8799999999</v>
      </c>
    </row>
    <row r="340" spans="1:14" x14ac:dyDescent="0.2">
      <c r="A340" s="77">
        <v>75086</v>
      </c>
      <c r="B340" s="78">
        <v>9861044</v>
      </c>
      <c r="C340" s="77">
        <v>2.02</v>
      </c>
      <c r="D340" s="77">
        <v>0</v>
      </c>
      <c r="E340" s="79">
        <v>331401.49</v>
      </c>
      <c r="F340" s="77">
        <v>0</v>
      </c>
      <c r="G340" s="79">
        <v>10810.76</v>
      </c>
      <c r="H340" s="77">
        <v>0</v>
      </c>
      <c r="I340" s="79">
        <v>26885.86</v>
      </c>
      <c r="J340" s="77">
        <v>236.82</v>
      </c>
      <c r="K340" s="77">
        <v>0</v>
      </c>
      <c r="L340" s="79">
        <v>114354.32</v>
      </c>
      <c r="M340" s="79">
        <v>152287.76</v>
      </c>
      <c r="N340" s="79">
        <v>483689.25</v>
      </c>
    </row>
    <row r="341" spans="1:14" x14ac:dyDescent="0.2">
      <c r="A341" s="77">
        <v>75087</v>
      </c>
      <c r="B341" s="78">
        <v>25486029</v>
      </c>
      <c r="C341" s="77">
        <v>1.76</v>
      </c>
      <c r="D341" s="77">
        <v>0</v>
      </c>
      <c r="E341" s="79">
        <v>858785.39</v>
      </c>
      <c r="F341" s="77">
        <v>0</v>
      </c>
      <c r="G341" s="79">
        <v>24749.09</v>
      </c>
      <c r="H341" s="77">
        <v>0</v>
      </c>
      <c r="I341" s="79">
        <v>86153.67</v>
      </c>
      <c r="J341" s="77">
        <v>0</v>
      </c>
      <c r="K341" s="77">
        <v>0</v>
      </c>
      <c r="L341" s="79">
        <v>291136.21999999997</v>
      </c>
      <c r="M341" s="79">
        <v>402038.98</v>
      </c>
      <c r="N341" s="79">
        <v>1260824.3700000001</v>
      </c>
    </row>
    <row r="342" spans="1:14" x14ac:dyDescent="0.2">
      <c r="A342" s="77">
        <v>76081</v>
      </c>
      <c r="B342" s="78">
        <v>11091431</v>
      </c>
      <c r="C342" s="77">
        <v>2.68</v>
      </c>
      <c r="D342" s="77">
        <v>0</v>
      </c>
      <c r="E342" s="79">
        <v>370240.4</v>
      </c>
      <c r="F342" s="79">
        <v>7902.05</v>
      </c>
      <c r="G342" s="79">
        <v>8260.1200000000008</v>
      </c>
      <c r="H342" s="79">
        <v>1540.39</v>
      </c>
      <c r="I342" s="79">
        <v>98267.839999999997</v>
      </c>
      <c r="J342" s="79">
        <v>5125.2299999999996</v>
      </c>
      <c r="K342" s="77">
        <v>0</v>
      </c>
      <c r="L342" s="79">
        <v>92869.2</v>
      </c>
      <c r="M342" s="79">
        <v>213964.83</v>
      </c>
      <c r="N342" s="79">
        <v>584205.23</v>
      </c>
    </row>
    <row r="343" spans="1:14" x14ac:dyDescent="0.2">
      <c r="A343" s="77">
        <v>76082</v>
      </c>
      <c r="B343" s="78">
        <v>44604385</v>
      </c>
      <c r="C343" s="77">
        <v>2.69</v>
      </c>
      <c r="D343" s="77">
        <v>0</v>
      </c>
      <c r="E343" s="79">
        <v>1488775.28</v>
      </c>
      <c r="F343" s="77">
        <v>0</v>
      </c>
      <c r="G343" s="79">
        <v>24078.13</v>
      </c>
      <c r="H343" s="77">
        <v>0</v>
      </c>
      <c r="I343" s="79">
        <v>325991.37</v>
      </c>
      <c r="J343" s="77">
        <v>0</v>
      </c>
      <c r="K343" s="77">
        <v>0</v>
      </c>
      <c r="L343" s="79">
        <v>270695.56</v>
      </c>
      <c r="M343" s="79">
        <v>620765.06000000006</v>
      </c>
      <c r="N343" s="79">
        <v>2109540.34</v>
      </c>
    </row>
    <row r="344" spans="1:14" x14ac:dyDescent="0.2">
      <c r="A344" s="77">
        <v>76083</v>
      </c>
      <c r="B344" s="78">
        <v>61205634</v>
      </c>
      <c r="C344" s="77">
        <v>2.73</v>
      </c>
      <c r="D344" s="77">
        <v>0</v>
      </c>
      <c r="E344" s="79">
        <v>2042040.9</v>
      </c>
      <c r="F344" s="79">
        <v>4249.5600000000004</v>
      </c>
      <c r="G344" s="79">
        <v>26852.400000000001</v>
      </c>
      <c r="H344" s="79">
        <v>1059.6400000000001</v>
      </c>
      <c r="I344" s="79">
        <v>360795.44</v>
      </c>
      <c r="J344" s="79">
        <v>28535.91</v>
      </c>
      <c r="K344" s="77">
        <v>0</v>
      </c>
      <c r="L344" s="79">
        <v>330969.23</v>
      </c>
      <c r="M344" s="79">
        <v>752462.18</v>
      </c>
      <c r="N344" s="79">
        <v>2794503.08</v>
      </c>
    </row>
    <row r="345" spans="1:14" x14ac:dyDescent="0.2">
      <c r="A345" s="77">
        <v>77100</v>
      </c>
      <c r="B345" s="78">
        <v>4813135</v>
      </c>
      <c r="C345" s="77">
        <v>3.15</v>
      </c>
      <c r="D345" s="77">
        <v>0</v>
      </c>
      <c r="E345" s="79">
        <v>159890.18</v>
      </c>
      <c r="F345" s="77">
        <v>0</v>
      </c>
      <c r="G345" s="79">
        <v>6086.82</v>
      </c>
      <c r="H345" s="77">
        <v>0</v>
      </c>
      <c r="I345" s="79">
        <v>20117.240000000002</v>
      </c>
      <c r="J345" s="77">
        <v>868.84</v>
      </c>
      <c r="K345" s="79">
        <v>22000.78</v>
      </c>
      <c r="L345" s="79">
        <v>42401.35</v>
      </c>
      <c r="M345" s="79">
        <v>91475.03</v>
      </c>
      <c r="N345" s="79">
        <v>251365.21</v>
      </c>
    </row>
    <row r="346" spans="1:14" x14ac:dyDescent="0.2">
      <c r="A346" s="77">
        <v>77101</v>
      </c>
      <c r="B346" s="78">
        <v>9242577</v>
      </c>
      <c r="C346" s="77">
        <v>3.23</v>
      </c>
      <c r="D346" s="77">
        <v>0</v>
      </c>
      <c r="E346" s="79">
        <v>306780.63</v>
      </c>
      <c r="F346" s="79">
        <v>3051.15</v>
      </c>
      <c r="G346" s="79">
        <v>18161.23</v>
      </c>
      <c r="H346" s="77">
        <v>0</v>
      </c>
      <c r="I346" s="79">
        <v>54875.1</v>
      </c>
      <c r="J346" s="77">
        <v>953.1</v>
      </c>
      <c r="K346" s="79">
        <v>4791.54</v>
      </c>
      <c r="L346" s="79">
        <v>148766.29</v>
      </c>
      <c r="M346" s="79">
        <v>230598.39999999999</v>
      </c>
      <c r="N346" s="79">
        <v>537379.03</v>
      </c>
    </row>
    <row r="347" spans="1:14" x14ac:dyDescent="0.2">
      <c r="A347" s="77">
        <v>77102</v>
      </c>
      <c r="B347" s="78">
        <v>33977316</v>
      </c>
      <c r="C347" s="77">
        <v>3</v>
      </c>
      <c r="D347" s="77">
        <v>0</v>
      </c>
      <c r="E347" s="79">
        <v>1130459.28</v>
      </c>
      <c r="F347" s="77">
        <v>0</v>
      </c>
      <c r="G347" s="79">
        <v>33458.629999999997</v>
      </c>
      <c r="H347" s="77">
        <v>0</v>
      </c>
      <c r="I347" s="79">
        <v>110563.07</v>
      </c>
      <c r="J347" s="77">
        <v>0</v>
      </c>
      <c r="K347" s="79">
        <v>8124.6</v>
      </c>
      <c r="L347" s="79">
        <v>263734.32</v>
      </c>
      <c r="M347" s="79">
        <v>415880.62</v>
      </c>
      <c r="N347" s="79">
        <v>1546339.9</v>
      </c>
    </row>
    <row r="348" spans="1:14" x14ac:dyDescent="0.2">
      <c r="A348" s="77">
        <v>77103</v>
      </c>
      <c r="B348" s="78">
        <v>10855996</v>
      </c>
      <c r="C348" s="77">
        <v>2.94</v>
      </c>
      <c r="D348" s="77">
        <v>0</v>
      </c>
      <c r="E348" s="79">
        <v>361413.26</v>
      </c>
      <c r="F348" s="77">
        <v>0</v>
      </c>
      <c r="G348" s="79">
        <v>10455.370000000001</v>
      </c>
      <c r="H348" s="77">
        <v>0</v>
      </c>
      <c r="I348" s="79">
        <v>36960.879999999997</v>
      </c>
      <c r="J348" s="77">
        <v>0</v>
      </c>
      <c r="K348" s="77">
        <v>0</v>
      </c>
      <c r="L348" s="79">
        <v>101638.96</v>
      </c>
      <c r="M348" s="79">
        <v>149055.20000000001</v>
      </c>
      <c r="N348" s="79">
        <v>510468.46</v>
      </c>
    </row>
    <row r="349" spans="1:14" x14ac:dyDescent="0.2">
      <c r="A349" s="77">
        <v>77104</v>
      </c>
      <c r="B349" s="78">
        <v>14098386</v>
      </c>
      <c r="C349" s="77">
        <v>2.91</v>
      </c>
      <c r="D349" s="77">
        <v>0</v>
      </c>
      <c r="E349" s="79">
        <v>469502.62</v>
      </c>
      <c r="F349" s="79">
        <v>3982.68</v>
      </c>
      <c r="G349" s="79">
        <v>8636.44</v>
      </c>
      <c r="H349" s="77">
        <v>0</v>
      </c>
      <c r="I349" s="79">
        <v>28458.54</v>
      </c>
      <c r="J349" s="79">
        <v>2605.3200000000002</v>
      </c>
      <c r="K349" s="79">
        <v>4452.2</v>
      </c>
      <c r="L349" s="79">
        <v>74643.289999999994</v>
      </c>
      <c r="M349" s="79">
        <v>122778.46</v>
      </c>
      <c r="N349" s="79">
        <v>592281.07999999996</v>
      </c>
    </row>
    <row r="350" spans="1:14" x14ac:dyDescent="0.2">
      <c r="A350" s="77">
        <v>78001</v>
      </c>
      <c r="B350" s="78">
        <v>15415980</v>
      </c>
      <c r="C350" s="77">
        <v>2.4</v>
      </c>
      <c r="D350" s="77">
        <v>0</v>
      </c>
      <c r="E350" s="79">
        <v>516077.68</v>
      </c>
      <c r="F350" s="77">
        <v>0</v>
      </c>
      <c r="G350" s="79">
        <v>59184.3</v>
      </c>
      <c r="H350" s="77">
        <v>0</v>
      </c>
      <c r="I350" s="79">
        <v>87256.27</v>
      </c>
      <c r="J350" s="77">
        <v>706.56</v>
      </c>
      <c r="K350" s="77">
        <v>0</v>
      </c>
      <c r="L350" s="79">
        <v>165476.53</v>
      </c>
      <c r="M350" s="79">
        <v>312623.65999999997</v>
      </c>
      <c r="N350" s="79">
        <v>828701.34</v>
      </c>
    </row>
    <row r="351" spans="1:14" x14ac:dyDescent="0.2">
      <c r="A351" s="77">
        <v>78002</v>
      </c>
      <c r="B351" s="78">
        <v>21976870</v>
      </c>
      <c r="C351" s="77">
        <v>2.2599999999999998</v>
      </c>
      <c r="D351" s="77">
        <v>0</v>
      </c>
      <c r="E351" s="79">
        <v>736770.61</v>
      </c>
      <c r="F351" s="79">
        <v>2234.2199999999998</v>
      </c>
      <c r="G351" s="79">
        <v>130519.96</v>
      </c>
      <c r="H351" s="79">
        <v>13120.03</v>
      </c>
      <c r="I351" s="79">
        <v>192427.47</v>
      </c>
      <c r="J351" s="79">
        <v>3330.71</v>
      </c>
      <c r="K351" s="77">
        <v>0</v>
      </c>
      <c r="L351" s="79">
        <v>369713.26</v>
      </c>
      <c r="M351" s="79">
        <v>711345.65</v>
      </c>
      <c r="N351" s="79">
        <v>1448116.26</v>
      </c>
    </row>
    <row r="352" spans="1:14" x14ac:dyDescent="0.2">
      <c r="A352" s="77">
        <v>78003</v>
      </c>
      <c r="B352" s="78">
        <v>8069830</v>
      </c>
      <c r="C352" s="77">
        <v>2.34</v>
      </c>
      <c r="D352" s="77">
        <v>0</v>
      </c>
      <c r="E352" s="79">
        <v>270318.15999999997</v>
      </c>
      <c r="F352" s="77">
        <v>0</v>
      </c>
      <c r="G352" s="79">
        <v>29306.23</v>
      </c>
      <c r="H352" s="77">
        <v>0</v>
      </c>
      <c r="I352" s="79">
        <v>43206.61</v>
      </c>
      <c r="J352" s="77">
        <v>910.37</v>
      </c>
      <c r="K352" s="77">
        <v>0</v>
      </c>
      <c r="L352" s="79">
        <v>85692.52</v>
      </c>
      <c r="M352" s="79">
        <v>159115.73000000001</v>
      </c>
      <c r="N352" s="79">
        <v>429433.89</v>
      </c>
    </row>
    <row r="353" spans="1:14" x14ac:dyDescent="0.2">
      <c r="A353" s="77">
        <v>78004</v>
      </c>
      <c r="B353" s="78">
        <v>5793378</v>
      </c>
      <c r="C353" s="77">
        <v>2.25</v>
      </c>
      <c r="D353" s="77">
        <v>0</v>
      </c>
      <c r="E353" s="79">
        <v>194241.83</v>
      </c>
      <c r="F353" s="77">
        <v>0</v>
      </c>
      <c r="G353" s="79">
        <v>39027.33</v>
      </c>
      <c r="H353" s="77">
        <v>0</v>
      </c>
      <c r="I353" s="79">
        <v>57538.55</v>
      </c>
      <c r="J353" s="77">
        <v>312.07</v>
      </c>
      <c r="K353" s="77">
        <v>0</v>
      </c>
      <c r="L353" s="79">
        <v>114833.64</v>
      </c>
      <c r="M353" s="79">
        <v>211711.59</v>
      </c>
      <c r="N353" s="79">
        <v>405953.42</v>
      </c>
    </row>
    <row r="354" spans="1:14" x14ac:dyDescent="0.2">
      <c r="A354" s="77">
        <v>78005</v>
      </c>
      <c r="B354" s="78">
        <v>21905327</v>
      </c>
      <c r="C354" s="77">
        <v>2.31</v>
      </c>
      <c r="D354" s="77">
        <v>0</v>
      </c>
      <c r="E354" s="79">
        <v>733996.47</v>
      </c>
      <c r="F354" s="77">
        <v>0</v>
      </c>
      <c r="G354" s="79">
        <v>111935.52</v>
      </c>
      <c r="H354" s="77">
        <v>0</v>
      </c>
      <c r="I354" s="79">
        <v>165028.16</v>
      </c>
      <c r="J354" s="77">
        <v>0</v>
      </c>
      <c r="K354" s="77">
        <v>0</v>
      </c>
      <c r="L354" s="79">
        <v>315181.69</v>
      </c>
      <c r="M354" s="79">
        <v>592145.37</v>
      </c>
      <c r="N354" s="79">
        <v>1326141.8400000001</v>
      </c>
    </row>
    <row r="355" spans="1:14" x14ac:dyDescent="0.2">
      <c r="A355" s="77">
        <v>78009</v>
      </c>
      <c r="B355" s="78">
        <v>9212880</v>
      </c>
      <c r="C355" s="77">
        <v>2.2799999999999998</v>
      </c>
      <c r="D355" s="77">
        <v>0</v>
      </c>
      <c r="E355" s="79">
        <v>308796.94</v>
      </c>
      <c r="F355" s="77">
        <v>0</v>
      </c>
      <c r="G355" s="79">
        <v>36772.1</v>
      </c>
      <c r="H355" s="77">
        <v>0</v>
      </c>
      <c r="I355" s="79">
        <v>56099.58</v>
      </c>
      <c r="J355" s="77">
        <v>422.53</v>
      </c>
      <c r="K355" s="77">
        <v>0</v>
      </c>
      <c r="L355" s="79">
        <v>107628.85</v>
      </c>
      <c r="M355" s="79">
        <v>200923.06</v>
      </c>
      <c r="N355" s="79">
        <v>509720</v>
      </c>
    </row>
    <row r="356" spans="1:14" x14ac:dyDescent="0.2">
      <c r="A356" s="77">
        <v>78012</v>
      </c>
      <c r="B356" s="78">
        <v>40469912</v>
      </c>
      <c r="C356" s="77">
        <v>2.25</v>
      </c>
      <c r="D356" s="77">
        <v>0</v>
      </c>
      <c r="E356" s="79">
        <v>1356885.33</v>
      </c>
      <c r="F356" s="77">
        <v>0</v>
      </c>
      <c r="G356" s="79">
        <v>221440.76</v>
      </c>
      <c r="H356" s="77">
        <v>0</v>
      </c>
      <c r="I356" s="79">
        <v>326473.33</v>
      </c>
      <c r="J356" s="77">
        <v>0</v>
      </c>
      <c r="K356" s="77">
        <v>0</v>
      </c>
      <c r="L356" s="79">
        <v>628928.61</v>
      </c>
      <c r="M356" s="79">
        <v>1176842.7</v>
      </c>
      <c r="N356" s="79">
        <v>2533728.0299999998</v>
      </c>
    </row>
    <row r="357" spans="1:14" x14ac:dyDescent="0.2">
      <c r="A357" s="77">
        <v>79077</v>
      </c>
      <c r="B357" s="78">
        <v>208692559</v>
      </c>
      <c r="C357" s="77">
        <v>2.69</v>
      </c>
      <c r="D357" s="77">
        <v>0</v>
      </c>
      <c r="E357" s="79">
        <v>6965600.4100000001</v>
      </c>
      <c r="F357" s="79">
        <v>11458.69</v>
      </c>
      <c r="G357" s="79">
        <v>286319.06</v>
      </c>
      <c r="H357" s="77">
        <v>791.53</v>
      </c>
      <c r="I357" s="79">
        <v>401268.99</v>
      </c>
      <c r="J357" s="79">
        <v>315482.02</v>
      </c>
      <c r="K357" s="77">
        <v>0</v>
      </c>
      <c r="L357" s="79">
        <v>856414.01</v>
      </c>
      <c r="M357" s="79">
        <v>1871734.3</v>
      </c>
      <c r="N357" s="79">
        <v>8837334.7100000009</v>
      </c>
    </row>
    <row r="358" spans="1:14" x14ac:dyDescent="0.2">
      <c r="A358" s="77">
        <v>79078</v>
      </c>
      <c r="B358" s="78">
        <v>12583103</v>
      </c>
      <c r="C358" s="77">
        <v>2.65</v>
      </c>
      <c r="D358" s="77">
        <v>0</v>
      </c>
      <c r="E358" s="79">
        <v>420163.02</v>
      </c>
      <c r="F358" s="79">
        <v>4766.6499999999996</v>
      </c>
      <c r="G358" s="79">
        <v>17644.27</v>
      </c>
      <c r="H358" s="77">
        <v>0</v>
      </c>
      <c r="I358" s="79">
        <v>23049.35</v>
      </c>
      <c r="J358" s="79">
        <v>25066.94</v>
      </c>
      <c r="K358" s="77">
        <v>0</v>
      </c>
      <c r="L358" s="79">
        <v>52877.760000000002</v>
      </c>
      <c r="M358" s="79">
        <v>123404.96</v>
      </c>
      <c r="N358" s="79">
        <v>543567.98</v>
      </c>
    </row>
    <row r="359" spans="1:14" x14ac:dyDescent="0.2">
      <c r="A359" s="77">
        <v>80116</v>
      </c>
      <c r="B359" s="78">
        <v>18363386</v>
      </c>
      <c r="C359" s="77">
        <v>1.86</v>
      </c>
      <c r="D359" s="77">
        <v>0</v>
      </c>
      <c r="E359" s="79">
        <v>618148.67000000004</v>
      </c>
      <c r="F359" s="77">
        <v>0</v>
      </c>
      <c r="G359" s="79">
        <v>17807.36</v>
      </c>
      <c r="H359" s="77">
        <v>0</v>
      </c>
      <c r="I359" s="79">
        <v>67092.38</v>
      </c>
      <c r="J359" s="77">
        <v>264.89</v>
      </c>
      <c r="K359" s="77">
        <v>0</v>
      </c>
      <c r="L359" s="79">
        <v>162286.54</v>
      </c>
      <c r="M359" s="79">
        <v>247451.16</v>
      </c>
      <c r="N359" s="79">
        <v>865599.83</v>
      </c>
    </row>
    <row r="360" spans="1:14" x14ac:dyDescent="0.2">
      <c r="A360" s="77">
        <v>80118</v>
      </c>
      <c r="B360" s="78">
        <v>14375378</v>
      </c>
      <c r="C360" s="77">
        <v>1.95</v>
      </c>
      <c r="D360" s="77">
        <v>0</v>
      </c>
      <c r="E360" s="79">
        <v>483460.49</v>
      </c>
      <c r="F360" s="77">
        <v>0</v>
      </c>
      <c r="G360" s="79">
        <v>14581.76</v>
      </c>
      <c r="H360" s="77">
        <v>0</v>
      </c>
      <c r="I360" s="79">
        <v>61407.4</v>
      </c>
      <c r="J360" s="77">
        <v>0</v>
      </c>
      <c r="K360" s="77">
        <v>0</v>
      </c>
      <c r="L360" s="79">
        <v>147014.79</v>
      </c>
      <c r="M360" s="79">
        <v>223003.94</v>
      </c>
      <c r="N360" s="79">
        <v>706464.43</v>
      </c>
    </row>
    <row r="361" spans="1:14" x14ac:dyDescent="0.2">
      <c r="A361" s="77">
        <v>80119</v>
      </c>
      <c r="B361" s="78">
        <v>28151328</v>
      </c>
      <c r="C361" s="77">
        <v>1.95</v>
      </c>
      <c r="D361" s="77">
        <v>0</v>
      </c>
      <c r="E361" s="79">
        <v>946761.53</v>
      </c>
      <c r="F361" s="77">
        <v>0</v>
      </c>
      <c r="G361" s="79">
        <v>25906.97</v>
      </c>
      <c r="H361" s="77">
        <v>0</v>
      </c>
      <c r="I361" s="79">
        <v>103730.22</v>
      </c>
      <c r="J361" s="77">
        <v>0</v>
      </c>
      <c r="K361" s="77">
        <v>0</v>
      </c>
      <c r="L361" s="79">
        <v>225872.25</v>
      </c>
      <c r="M361" s="79">
        <v>355509.44</v>
      </c>
      <c r="N361" s="79">
        <v>1302270.97</v>
      </c>
    </row>
    <row r="362" spans="1:14" x14ac:dyDescent="0.2">
      <c r="A362" s="77">
        <v>80121</v>
      </c>
      <c r="B362" s="78">
        <v>17019500</v>
      </c>
      <c r="C362" s="77">
        <v>1.97</v>
      </c>
      <c r="D362" s="77">
        <v>0</v>
      </c>
      <c r="E362" s="79">
        <v>572268.6</v>
      </c>
      <c r="F362" s="77">
        <v>0</v>
      </c>
      <c r="G362" s="79">
        <v>15880.2</v>
      </c>
      <c r="H362" s="77">
        <v>0</v>
      </c>
      <c r="I362" s="79">
        <v>63132.85</v>
      </c>
      <c r="J362" s="77">
        <v>0</v>
      </c>
      <c r="K362" s="77">
        <v>0</v>
      </c>
      <c r="L362" s="79">
        <v>154057.29999999999</v>
      </c>
      <c r="M362" s="79">
        <v>233070.35</v>
      </c>
      <c r="N362" s="79">
        <v>805338.95</v>
      </c>
    </row>
    <row r="363" spans="1:14" x14ac:dyDescent="0.2">
      <c r="A363" s="77">
        <v>80122</v>
      </c>
      <c r="B363" s="78">
        <v>44495700</v>
      </c>
      <c r="C363" s="77">
        <v>1.93</v>
      </c>
      <c r="D363" s="77">
        <v>0</v>
      </c>
      <c r="E363" s="79">
        <v>1496746.8</v>
      </c>
      <c r="F363" s="77">
        <v>0</v>
      </c>
      <c r="G363" s="79">
        <v>8386.56</v>
      </c>
      <c r="H363" s="77">
        <v>0</v>
      </c>
      <c r="I363" s="79">
        <v>35036.92</v>
      </c>
      <c r="J363" s="79">
        <v>85987.64</v>
      </c>
      <c r="K363" s="77">
        <v>0</v>
      </c>
      <c r="L363" s="79">
        <v>84997.64</v>
      </c>
      <c r="M363" s="79">
        <v>214408.76</v>
      </c>
      <c r="N363" s="79">
        <v>1711155.56</v>
      </c>
    </row>
    <row r="364" spans="1:14" x14ac:dyDescent="0.2">
      <c r="A364" s="77">
        <v>80125</v>
      </c>
      <c r="B364" s="78">
        <v>262178959</v>
      </c>
      <c r="C364" s="77">
        <v>1.95</v>
      </c>
      <c r="D364" s="77">
        <v>0</v>
      </c>
      <c r="E364" s="79">
        <v>8817379.9000000004</v>
      </c>
      <c r="F364" s="77">
        <v>0</v>
      </c>
      <c r="G364" s="79">
        <v>167999.99</v>
      </c>
      <c r="H364" s="77">
        <v>0</v>
      </c>
      <c r="I364" s="79">
        <v>685852.11</v>
      </c>
      <c r="J364" s="77">
        <v>0</v>
      </c>
      <c r="K364" s="77">
        <v>0</v>
      </c>
      <c r="L364" s="79">
        <v>1644844.73</v>
      </c>
      <c r="M364" s="79">
        <v>2498696.8199999998</v>
      </c>
      <c r="N364" s="79">
        <v>11316076.720000001</v>
      </c>
    </row>
    <row r="365" spans="1:14" x14ac:dyDescent="0.2">
      <c r="A365" s="77">
        <v>81094</v>
      </c>
      <c r="B365" s="78">
        <v>67908288</v>
      </c>
      <c r="C365" s="77">
        <v>2.0099999999999998</v>
      </c>
      <c r="D365" s="77">
        <v>0</v>
      </c>
      <c r="E365" s="79">
        <v>2282436.27</v>
      </c>
      <c r="F365" s="77">
        <v>0</v>
      </c>
      <c r="G365" s="79">
        <v>148808.46</v>
      </c>
      <c r="H365" s="77">
        <v>0</v>
      </c>
      <c r="I365" s="79">
        <v>167184.46</v>
      </c>
      <c r="J365" s="77">
        <v>39.979999999999997</v>
      </c>
      <c r="K365" s="77">
        <v>0</v>
      </c>
      <c r="L365" s="79">
        <v>699175.05</v>
      </c>
      <c r="M365" s="79">
        <v>1015207.95</v>
      </c>
      <c r="N365" s="79">
        <v>3297644.22</v>
      </c>
    </row>
    <row r="366" spans="1:14" x14ac:dyDescent="0.2">
      <c r="A366" s="77">
        <v>81095</v>
      </c>
      <c r="B366" s="78">
        <v>15406082</v>
      </c>
      <c r="C366" s="77">
        <v>2.57</v>
      </c>
      <c r="D366" s="77">
        <v>0</v>
      </c>
      <c r="E366" s="79">
        <v>514848</v>
      </c>
      <c r="F366" s="77">
        <v>0</v>
      </c>
      <c r="G366" s="79">
        <v>33517.21</v>
      </c>
      <c r="H366" s="77">
        <v>0</v>
      </c>
      <c r="I366" s="79">
        <v>36354.75</v>
      </c>
      <c r="J366" s="77">
        <v>0</v>
      </c>
      <c r="K366" s="79">
        <v>50374.27</v>
      </c>
      <c r="L366" s="79">
        <v>206658.69</v>
      </c>
      <c r="M366" s="79">
        <v>326904.92</v>
      </c>
      <c r="N366" s="79">
        <v>841752.92</v>
      </c>
    </row>
    <row r="367" spans="1:14" x14ac:dyDescent="0.2">
      <c r="A367" s="77">
        <v>81096</v>
      </c>
      <c r="B367" s="78">
        <v>234669435</v>
      </c>
      <c r="C367" s="77">
        <v>2.66</v>
      </c>
      <c r="D367" s="77">
        <v>0</v>
      </c>
      <c r="E367" s="79">
        <v>7835053.9199999999</v>
      </c>
      <c r="F367" s="77">
        <v>0</v>
      </c>
      <c r="G367" s="79">
        <v>323957.03000000003</v>
      </c>
      <c r="H367" s="77">
        <v>0</v>
      </c>
      <c r="I367" s="79">
        <v>299941.94</v>
      </c>
      <c r="J367" s="77">
        <v>0</v>
      </c>
      <c r="K367" s="79">
        <v>1535.33</v>
      </c>
      <c r="L367" s="79">
        <v>1558827.38</v>
      </c>
      <c r="M367" s="79">
        <v>2184261.6800000002</v>
      </c>
      <c r="N367" s="79">
        <v>10019315.6</v>
      </c>
    </row>
    <row r="368" spans="1:14" x14ac:dyDescent="0.2">
      <c r="A368" s="77">
        <v>81097</v>
      </c>
      <c r="B368" s="78">
        <v>9787102</v>
      </c>
      <c r="C368" s="77">
        <v>2.54</v>
      </c>
      <c r="D368" s="77">
        <v>0</v>
      </c>
      <c r="E368" s="79">
        <v>327170.88</v>
      </c>
      <c r="F368" s="77">
        <v>0</v>
      </c>
      <c r="G368" s="79">
        <v>19261.41</v>
      </c>
      <c r="H368" s="77">
        <v>0</v>
      </c>
      <c r="I368" s="79">
        <v>20865.53</v>
      </c>
      <c r="J368" s="79">
        <v>1218.3</v>
      </c>
      <c r="K368" s="79">
        <v>41179.26</v>
      </c>
      <c r="L368" s="79">
        <v>109229.9</v>
      </c>
      <c r="M368" s="79">
        <v>191754.4</v>
      </c>
      <c r="N368" s="79">
        <v>518925.28</v>
      </c>
    </row>
    <row r="369" spans="1:14" x14ac:dyDescent="0.2">
      <c r="A369" s="77">
        <v>82100</v>
      </c>
      <c r="B369" s="78">
        <v>67547142</v>
      </c>
      <c r="C369" s="77">
        <v>2.62</v>
      </c>
      <c r="D369" s="77">
        <v>0</v>
      </c>
      <c r="E369" s="79">
        <v>2256165.06</v>
      </c>
      <c r="F369" s="77">
        <v>0</v>
      </c>
      <c r="G369" s="79">
        <v>64713.120000000003</v>
      </c>
      <c r="H369" s="79">
        <v>22241</v>
      </c>
      <c r="I369" s="79">
        <v>770403.78</v>
      </c>
      <c r="J369" s="77">
        <v>0</v>
      </c>
      <c r="K369" s="77">
        <v>0</v>
      </c>
      <c r="L369" s="79">
        <v>651140.43999999994</v>
      </c>
      <c r="M369" s="79">
        <v>1508498.34</v>
      </c>
      <c r="N369" s="79">
        <v>3764663.4</v>
      </c>
    </row>
    <row r="370" spans="1:14" x14ac:dyDescent="0.2">
      <c r="A370" s="77">
        <v>82101</v>
      </c>
      <c r="B370" s="78">
        <v>34129765</v>
      </c>
      <c r="C370" s="77">
        <v>2.41</v>
      </c>
      <c r="D370" s="77">
        <v>0</v>
      </c>
      <c r="E370" s="79">
        <v>1142438.25</v>
      </c>
      <c r="F370" s="77">
        <v>0</v>
      </c>
      <c r="G370" s="79">
        <v>24208.57</v>
      </c>
      <c r="H370" s="77">
        <v>0</v>
      </c>
      <c r="I370" s="79">
        <v>236114.12</v>
      </c>
      <c r="J370" s="77">
        <v>0</v>
      </c>
      <c r="K370" s="79">
        <v>10442.24</v>
      </c>
      <c r="L370" s="79">
        <v>209462.75</v>
      </c>
      <c r="M370" s="79">
        <v>480227.68</v>
      </c>
      <c r="N370" s="79">
        <v>1622665.93</v>
      </c>
    </row>
    <row r="371" spans="1:14" x14ac:dyDescent="0.2">
      <c r="A371" s="77">
        <v>82105</v>
      </c>
      <c r="B371" s="78">
        <v>8930636</v>
      </c>
      <c r="C371" s="77">
        <v>2.66</v>
      </c>
      <c r="D371" s="77">
        <v>0</v>
      </c>
      <c r="E371" s="79">
        <v>298172.68</v>
      </c>
      <c r="F371" s="77">
        <v>0</v>
      </c>
      <c r="G371" s="79">
        <v>2899.33</v>
      </c>
      <c r="H371" s="77">
        <v>0</v>
      </c>
      <c r="I371" s="79">
        <v>34516.300000000003</v>
      </c>
      <c r="J371" s="79">
        <v>7373.7</v>
      </c>
      <c r="K371" s="77">
        <v>0</v>
      </c>
      <c r="L371" s="79">
        <v>25865.88</v>
      </c>
      <c r="M371" s="79">
        <v>70655.210000000006</v>
      </c>
      <c r="N371" s="79">
        <v>368827.89</v>
      </c>
    </row>
    <row r="372" spans="1:14" x14ac:dyDescent="0.2">
      <c r="A372" s="77">
        <v>82108</v>
      </c>
      <c r="B372" s="78">
        <v>40223596</v>
      </c>
      <c r="C372" s="77">
        <v>2.6</v>
      </c>
      <c r="D372" s="77">
        <v>0</v>
      </c>
      <c r="E372" s="79">
        <v>1343797.94</v>
      </c>
      <c r="F372" s="77">
        <v>0</v>
      </c>
      <c r="G372" s="79">
        <v>34235.07</v>
      </c>
      <c r="H372" s="77">
        <v>0</v>
      </c>
      <c r="I372" s="79">
        <v>407565.36</v>
      </c>
      <c r="J372" s="77">
        <v>0</v>
      </c>
      <c r="K372" s="77">
        <v>61.73</v>
      </c>
      <c r="L372" s="79">
        <v>335374.48</v>
      </c>
      <c r="M372" s="79">
        <v>777236.64</v>
      </c>
      <c r="N372" s="79">
        <v>2121034.58</v>
      </c>
    </row>
    <row r="373" spans="1:14" x14ac:dyDescent="0.2">
      <c r="A373" s="77">
        <v>83001</v>
      </c>
      <c r="B373" s="78">
        <v>41152701</v>
      </c>
      <c r="C373" s="77">
        <v>1.52</v>
      </c>
      <c r="D373" s="77">
        <v>0</v>
      </c>
      <c r="E373" s="79">
        <v>1390082.27</v>
      </c>
      <c r="F373" s="77">
        <v>0</v>
      </c>
      <c r="G373" s="79">
        <v>45181.64</v>
      </c>
      <c r="H373" s="77">
        <v>0</v>
      </c>
      <c r="I373" s="79">
        <v>179129.3</v>
      </c>
      <c r="J373" s="77">
        <v>0</v>
      </c>
      <c r="K373" s="77">
        <v>0</v>
      </c>
      <c r="L373" s="79">
        <v>279944.59000000003</v>
      </c>
      <c r="M373" s="79">
        <v>504255.53</v>
      </c>
      <c r="N373" s="79">
        <v>1894337.8</v>
      </c>
    </row>
    <row r="374" spans="1:14" x14ac:dyDescent="0.2">
      <c r="A374" s="77">
        <v>83002</v>
      </c>
      <c r="B374" s="78">
        <v>61511506</v>
      </c>
      <c r="C374" s="77">
        <v>1.1200000000000001</v>
      </c>
      <c r="D374" s="77">
        <v>0</v>
      </c>
      <c r="E374" s="79">
        <v>2086214.4</v>
      </c>
      <c r="F374" s="77">
        <v>0</v>
      </c>
      <c r="G374" s="79">
        <v>46641.54</v>
      </c>
      <c r="H374" s="77">
        <v>0</v>
      </c>
      <c r="I374" s="79">
        <v>187859.09</v>
      </c>
      <c r="J374" s="77">
        <v>0</v>
      </c>
      <c r="K374" s="77">
        <v>0</v>
      </c>
      <c r="L374" s="79">
        <v>283102.17</v>
      </c>
      <c r="M374" s="79">
        <v>517602.8</v>
      </c>
      <c r="N374" s="79">
        <v>2603817.2000000002</v>
      </c>
    </row>
    <row r="375" spans="1:14" x14ac:dyDescent="0.2">
      <c r="A375" s="77">
        <v>83003</v>
      </c>
      <c r="B375" s="78">
        <v>304256903</v>
      </c>
      <c r="C375" s="77">
        <v>1.58</v>
      </c>
      <c r="D375" s="77">
        <v>0</v>
      </c>
      <c r="E375" s="79">
        <v>10271122.789999999</v>
      </c>
      <c r="F375" s="77">
        <v>0</v>
      </c>
      <c r="G375" s="79">
        <v>165156.4</v>
      </c>
      <c r="H375" s="77">
        <v>0</v>
      </c>
      <c r="I375" s="79">
        <v>623403.78</v>
      </c>
      <c r="J375" s="77">
        <v>0</v>
      </c>
      <c r="K375" s="77">
        <v>0</v>
      </c>
      <c r="L375" s="79">
        <v>956451.17</v>
      </c>
      <c r="M375" s="79">
        <v>1745011.34</v>
      </c>
      <c r="N375" s="79">
        <v>12016134.130000001</v>
      </c>
    </row>
    <row r="376" spans="1:14" x14ac:dyDescent="0.2">
      <c r="A376" s="77">
        <v>83005</v>
      </c>
      <c r="B376" s="78">
        <v>999732055</v>
      </c>
      <c r="C376" s="77">
        <v>1.55</v>
      </c>
      <c r="D376" s="77">
        <v>0</v>
      </c>
      <c r="E376" s="79">
        <v>33759301.939999998</v>
      </c>
      <c r="F376" s="77">
        <v>0</v>
      </c>
      <c r="G376" s="79">
        <v>635147.43000000005</v>
      </c>
      <c r="H376" s="77">
        <v>0</v>
      </c>
      <c r="I376" s="79">
        <v>2557369.58</v>
      </c>
      <c r="J376" s="77">
        <v>0</v>
      </c>
      <c r="K376" s="77">
        <v>0</v>
      </c>
      <c r="L376" s="79">
        <v>3647943.06</v>
      </c>
      <c r="M376" s="79">
        <v>6840460.0700000003</v>
      </c>
      <c r="N376" s="79">
        <v>40599762.009999998</v>
      </c>
    </row>
    <row r="377" spans="1:14" x14ac:dyDescent="0.2">
      <c r="A377" s="77">
        <v>84001</v>
      </c>
      <c r="B377" s="78">
        <v>115670500</v>
      </c>
      <c r="C377" s="77">
        <v>2.59</v>
      </c>
      <c r="D377" s="77">
        <v>0</v>
      </c>
      <c r="E377" s="79">
        <v>3864739.95</v>
      </c>
      <c r="F377" s="79">
        <v>6505.91</v>
      </c>
      <c r="G377" s="79">
        <v>117896.83</v>
      </c>
      <c r="H377" s="77">
        <v>0</v>
      </c>
      <c r="I377" s="79">
        <v>248005.88</v>
      </c>
      <c r="J377" s="77">
        <v>0</v>
      </c>
      <c r="K377" s="77">
        <v>256.37</v>
      </c>
      <c r="L377" s="79">
        <v>921803.87</v>
      </c>
      <c r="M377" s="79">
        <v>1294468.8600000001</v>
      </c>
      <c r="N377" s="79">
        <v>5159208.8099999996</v>
      </c>
    </row>
    <row r="378" spans="1:14" x14ac:dyDescent="0.2">
      <c r="A378" s="77">
        <v>84002</v>
      </c>
      <c r="B378" s="78">
        <v>13687060</v>
      </c>
      <c r="C378" s="77">
        <v>2.57</v>
      </c>
      <c r="D378" s="77">
        <v>0</v>
      </c>
      <c r="E378" s="79">
        <v>457400.88</v>
      </c>
      <c r="F378" s="77">
        <v>0</v>
      </c>
      <c r="G378" s="79">
        <v>18820.849999999999</v>
      </c>
      <c r="H378" s="77">
        <v>0</v>
      </c>
      <c r="I378" s="79">
        <v>38696.22</v>
      </c>
      <c r="J378" s="77">
        <v>0</v>
      </c>
      <c r="K378" s="77">
        <v>594.41999999999996</v>
      </c>
      <c r="L378" s="79">
        <v>157117.28</v>
      </c>
      <c r="M378" s="79">
        <v>215228.77</v>
      </c>
      <c r="N378" s="79">
        <v>672629.65</v>
      </c>
    </row>
    <row r="379" spans="1:14" x14ac:dyDescent="0.2">
      <c r="A379" s="77">
        <v>84003</v>
      </c>
      <c r="B379" s="78">
        <v>13907190</v>
      </c>
      <c r="C379" s="77">
        <v>2.5099999999999998</v>
      </c>
      <c r="D379" s="77">
        <v>0</v>
      </c>
      <c r="E379" s="79">
        <v>465043.5</v>
      </c>
      <c r="F379" s="77">
        <v>0</v>
      </c>
      <c r="G379" s="79">
        <v>13696.1</v>
      </c>
      <c r="H379" s="77">
        <v>0</v>
      </c>
      <c r="I379" s="79">
        <v>29596.76</v>
      </c>
      <c r="J379" s="77">
        <v>0</v>
      </c>
      <c r="K379" s="77">
        <v>0</v>
      </c>
      <c r="L379" s="79">
        <v>116304.91</v>
      </c>
      <c r="M379" s="79">
        <v>159597.76999999999</v>
      </c>
      <c r="N379" s="79">
        <v>624641.27</v>
      </c>
    </row>
    <row r="380" spans="1:14" x14ac:dyDescent="0.2">
      <c r="A380" s="77">
        <v>84004</v>
      </c>
      <c r="B380" s="78">
        <v>16372099</v>
      </c>
      <c r="C380" s="77">
        <v>2.57</v>
      </c>
      <c r="D380" s="77">
        <v>0</v>
      </c>
      <c r="E380" s="79">
        <v>547130.82999999996</v>
      </c>
      <c r="F380" s="77">
        <v>0</v>
      </c>
      <c r="G380" s="79">
        <v>19103.25</v>
      </c>
      <c r="H380" s="77">
        <v>0</v>
      </c>
      <c r="I380" s="79">
        <v>41603.69</v>
      </c>
      <c r="J380" s="77">
        <v>0</v>
      </c>
      <c r="K380" s="77">
        <v>110.52</v>
      </c>
      <c r="L380" s="79">
        <v>162859.51999999999</v>
      </c>
      <c r="M380" s="79">
        <v>223676.98</v>
      </c>
      <c r="N380" s="79">
        <v>770807.81</v>
      </c>
    </row>
    <row r="381" spans="1:14" x14ac:dyDescent="0.2">
      <c r="A381" s="77">
        <v>84005</v>
      </c>
      <c r="B381" s="78">
        <v>23705470</v>
      </c>
      <c r="C381" s="77">
        <v>2.4900000000000002</v>
      </c>
      <c r="D381" s="77">
        <v>0</v>
      </c>
      <c r="E381" s="79">
        <v>792851.49</v>
      </c>
      <c r="F381" s="77">
        <v>0</v>
      </c>
      <c r="G381" s="79">
        <v>32280.73</v>
      </c>
      <c r="H381" s="77">
        <v>0</v>
      </c>
      <c r="I381" s="79">
        <v>67403.759999999995</v>
      </c>
      <c r="J381" s="77">
        <v>0</v>
      </c>
      <c r="K381" s="77">
        <v>274.24</v>
      </c>
      <c r="L381" s="79">
        <v>263998.36</v>
      </c>
      <c r="M381" s="79">
        <v>363957.08</v>
      </c>
      <c r="N381" s="79">
        <v>1156808.57</v>
      </c>
    </row>
    <row r="382" spans="1:14" x14ac:dyDescent="0.2">
      <c r="A382" s="77">
        <v>84006</v>
      </c>
      <c r="B382" s="78">
        <v>29362750</v>
      </c>
      <c r="C382" s="77">
        <v>2.13</v>
      </c>
      <c r="D382" s="77">
        <v>0</v>
      </c>
      <c r="E382" s="79">
        <v>985690.19</v>
      </c>
      <c r="F382" s="77">
        <v>0</v>
      </c>
      <c r="G382" s="79">
        <v>44540.75</v>
      </c>
      <c r="H382" s="77">
        <v>0</v>
      </c>
      <c r="I382" s="79">
        <v>88672.51</v>
      </c>
      <c r="J382" s="77">
        <v>0</v>
      </c>
      <c r="K382" s="77">
        <v>0</v>
      </c>
      <c r="L382" s="79">
        <v>395066.9</v>
      </c>
      <c r="M382" s="79">
        <v>528280.16</v>
      </c>
      <c r="N382" s="79">
        <v>1513970.35</v>
      </c>
    </row>
    <row r="383" spans="1:14" x14ac:dyDescent="0.2">
      <c r="A383" s="77">
        <v>85043</v>
      </c>
      <c r="B383" s="78">
        <v>3090430</v>
      </c>
      <c r="C383" s="77">
        <v>2.59</v>
      </c>
      <c r="D383" s="77">
        <v>0</v>
      </c>
      <c r="E383" s="79">
        <v>103256.3</v>
      </c>
      <c r="F383" s="77">
        <v>0</v>
      </c>
      <c r="G383" s="79">
        <v>4094.63</v>
      </c>
      <c r="H383" s="77">
        <v>0</v>
      </c>
      <c r="I383" s="79">
        <v>5817.82</v>
      </c>
      <c r="J383" s="77">
        <v>0</v>
      </c>
      <c r="K383" s="79">
        <v>1289.19</v>
      </c>
      <c r="L383" s="79">
        <v>33522.01</v>
      </c>
      <c r="M383" s="79">
        <v>44723.64</v>
      </c>
      <c r="N383" s="79">
        <v>147979.94</v>
      </c>
    </row>
    <row r="384" spans="1:14" x14ac:dyDescent="0.2">
      <c r="A384" s="77">
        <v>85044</v>
      </c>
      <c r="B384" s="78">
        <v>20886011</v>
      </c>
      <c r="C384" s="77">
        <v>2.46</v>
      </c>
      <c r="D384" s="77">
        <v>0</v>
      </c>
      <c r="E384" s="79">
        <v>698766.98</v>
      </c>
      <c r="F384" s="77">
        <v>0</v>
      </c>
      <c r="G384" s="79">
        <v>33952.11</v>
      </c>
      <c r="H384" s="77">
        <v>0</v>
      </c>
      <c r="I384" s="79">
        <v>50539.72</v>
      </c>
      <c r="J384" s="77">
        <v>0</v>
      </c>
      <c r="K384" s="79">
        <v>6952.77</v>
      </c>
      <c r="L384" s="79">
        <v>257955.59</v>
      </c>
      <c r="M384" s="79">
        <v>349400.19</v>
      </c>
      <c r="N384" s="79">
        <v>1048167.17</v>
      </c>
    </row>
    <row r="385" spans="1:14" x14ac:dyDescent="0.2">
      <c r="A385" s="77">
        <v>85045</v>
      </c>
      <c r="B385" s="78">
        <v>18627510</v>
      </c>
      <c r="C385" s="77">
        <v>2.5299999999999998</v>
      </c>
      <c r="D385" s="77">
        <v>0</v>
      </c>
      <c r="E385" s="79">
        <v>622758.82999999996</v>
      </c>
      <c r="F385" s="77">
        <v>0</v>
      </c>
      <c r="G385" s="79">
        <v>30846.22</v>
      </c>
      <c r="H385" s="77">
        <v>0</v>
      </c>
      <c r="I385" s="79">
        <v>43827.63</v>
      </c>
      <c r="J385" s="79">
        <v>10454.290000000001</v>
      </c>
      <c r="K385" s="79">
        <v>9162.5300000000007</v>
      </c>
      <c r="L385" s="79">
        <v>284178.81</v>
      </c>
      <c r="M385" s="79">
        <v>378469.48</v>
      </c>
      <c r="N385" s="79">
        <v>1001228.31</v>
      </c>
    </row>
    <row r="386" spans="1:14" x14ac:dyDescent="0.2">
      <c r="A386" s="77">
        <v>85046</v>
      </c>
      <c r="B386" s="78">
        <v>126986856</v>
      </c>
      <c r="C386" s="77">
        <v>2.6</v>
      </c>
      <c r="D386" s="77">
        <v>0</v>
      </c>
      <c r="E386" s="79">
        <v>4242402.28</v>
      </c>
      <c r="F386" s="79">
        <v>20474.88</v>
      </c>
      <c r="G386" s="79">
        <v>213187</v>
      </c>
      <c r="H386" s="77">
        <v>0</v>
      </c>
      <c r="I386" s="79">
        <v>207102.99</v>
      </c>
      <c r="J386" s="79">
        <v>44266.86</v>
      </c>
      <c r="K386" s="79">
        <v>45892.73</v>
      </c>
      <c r="L386" s="79">
        <v>2095805.32</v>
      </c>
      <c r="M386" s="79">
        <v>2626729.7799999998</v>
      </c>
      <c r="N386" s="79">
        <v>6869132.0599999996</v>
      </c>
    </row>
    <row r="387" spans="1:14" x14ac:dyDescent="0.2">
      <c r="A387" s="77">
        <v>85048</v>
      </c>
      <c r="B387" s="78">
        <v>38010984</v>
      </c>
      <c r="C387" s="77">
        <v>2.48</v>
      </c>
      <c r="D387" s="77">
        <v>0</v>
      </c>
      <c r="E387" s="79">
        <v>1271443.0900000001</v>
      </c>
      <c r="F387" s="77">
        <v>0</v>
      </c>
      <c r="G387" s="79">
        <v>47420.4</v>
      </c>
      <c r="H387" s="77">
        <v>0</v>
      </c>
      <c r="I387" s="79">
        <v>109908.44</v>
      </c>
      <c r="J387" s="77">
        <v>0</v>
      </c>
      <c r="K387" s="79">
        <v>11974.19</v>
      </c>
      <c r="L387" s="79">
        <v>428292.3</v>
      </c>
      <c r="M387" s="79">
        <v>597595.31999999995</v>
      </c>
      <c r="N387" s="79">
        <v>1869038.41</v>
      </c>
    </row>
    <row r="388" spans="1:14" x14ac:dyDescent="0.2">
      <c r="A388" s="77">
        <v>85049</v>
      </c>
      <c r="B388" s="78">
        <v>17638090</v>
      </c>
      <c r="C388" s="77">
        <v>2.56</v>
      </c>
      <c r="D388" s="77">
        <v>0</v>
      </c>
      <c r="E388" s="79">
        <v>589498.82999999996</v>
      </c>
      <c r="F388" s="77">
        <v>0</v>
      </c>
      <c r="G388" s="79">
        <v>26365.08</v>
      </c>
      <c r="H388" s="77">
        <v>0</v>
      </c>
      <c r="I388" s="79">
        <v>34131.25</v>
      </c>
      <c r="J388" s="77">
        <v>0</v>
      </c>
      <c r="K388" s="79">
        <v>5714.01</v>
      </c>
      <c r="L388" s="79">
        <v>213985.56</v>
      </c>
      <c r="M388" s="79">
        <v>280195.90000000002</v>
      </c>
      <c r="N388" s="79">
        <v>869694.73</v>
      </c>
    </row>
    <row r="389" spans="1:14" x14ac:dyDescent="0.2">
      <c r="A389" s="77">
        <v>86100</v>
      </c>
      <c r="B389" s="78">
        <v>50734342</v>
      </c>
      <c r="C389" s="77">
        <v>4.2</v>
      </c>
      <c r="D389" s="77">
        <v>0</v>
      </c>
      <c r="E389" s="79">
        <v>1667100.04</v>
      </c>
      <c r="F389" s="77">
        <v>0</v>
      </c>
      <c r="G389" s="79">
        <v>38720.949999999997</v>
      </c>
      <c r="H389" s="77">
        <v>0</v>
      </c>
      <c r="I389" s="79">
        <v>144822.98000000001</v>
      </c>
      <c r="J389" s="77">
        <v>0</v>
      </c>
      <c r="K389" s="77">
        <v>0</v>
      </c>
      <c r="L389" s="79">
        <v>340100.22</v>
      </c>
      <c r="M389" s="79">
        <v>523644.15</v>
      </c>
      <c r="N389" s="79">
        <v>2190744.19</v>
      </c>
    </row>
    <row r="390" spans="1:14" x14ac:dyDescent="0.2">
      <c r="A390" s="77">
        <v>87083</v>
      </c>
      <c r="B390" s="78">
        <v>53477341</v>
      </c>
      <c r="C390" s="77">
        <v>2.63</v>
      </c>
      <c r="D390" s="77">
        <v>0</v>
      </c>
      <c r="E390" s="79">
        <v>1786031.42</v>
      </c>
      <c r="F390" s="79">
        <v>15679.36</v>
      </c>
      <c r="G390" s="79">
        <v>82617.31</v>
      </c>
      <c r="H390" s="77">
        <v>0</v>
      </c>
      <c r="I390" s="79">
        <v>294604.53000000003</v>
      </c>
      <c r="J390" s="79">
        <v>2974.21</v>
      </c>
      <c r="K390" s="79">
        <v>3851.26</v>
      </c>
      <c r="L390" s="79">
        <v>354900.71</v>
      </c>
      <c r="M390" s="79">
        <v>754627.38</v>
      </c>
      <c r="N390" s="79">
        <v>2540658.7999999998</v>
      </c>
    </row>
    <row r="391" spans="1:14" x14ac:dyDescent="0.2">
      <c r="A391" s="77">
        <v>88072</v>
      </c>
      <c r="B391" s="78">
        <v>15035997</v>
      </c>
      <c r="C391" s="77">
        <v>2.92</v>
      </c>
      <c r="D391" s="77">
        <v>0</v>
      </c>
      <c r="E391" s="79">
        <v>500675.24</v>
      </c>
      <c r="F391" s="77">
        <v>0</v>
      </c>
      <c r="G391" s="79">
        <v>28717.45</v>
      </c>
      <c r="H391" s="77">
        <v>0</v>
      </c>
      <c r="I391" s="79">
        <v>131763.29999999999</v>
      </c>
      <c r="J391" s="77">
        <v>0</v>
      </c>
      <c r="K391" s="77">
        <v>0</v>
      </c>
      <c r="L391" s="79">
        <v>174888.1</v>
      </c>
      <c r="M391" s="79">
        <v>335368.84000000003</v>
      </c>
      <c r="N391" s="79">
        <v>836044.08</v>
      </c>
    </row>
    <row r="392" spans="1:14" x14ac:dyDescent="0.2">
      <c r="A392" s="77">
        <v>88073</v>
      </c>
      <c r="B392" s="78">
        <v>8614884</v>
      </c>
      <c r="C392" s="77">
        <v>2.92</v>
      </c>
      <c r="D392" s="77">
        <v>0</v>
      </c>
      <c r="E392" s="79">
        <v>286862.2</v>
      </c>
      <c r="F392" s="77">
        <v>0</v>
      </c>
      <c r="G392" s="79">
        <v>13717.78</v>
      </c>
      <c r="H392" s="77">
        <v>171.79</v>
      </c>
      <c r="I392" s="79">
        <v>61874.26</v>
      </c>
      <c r="J392" s="77">
        <v>521.49</v>
      </c>
      <c r="K392" s="77">
        <v>0</v>
      </c>
      <c r="L392" s="79">
        <v>83518.39</v>
      </c>
      <c r="M392" s="79">
        <v>159803.71</v>
      </c>
      <c r="N392" s="79">
        <v>446665.91</v>
      </c>
    </row>
    <row r="393" spans="1:14" x14ac:dyDescent="0.2">
      <c r="A393" s="77">
        <v>88075</v>
      </c>
      <c r="B393" s="78">
        <v>7503114</v>
      </c>
      <c r="C393" s="77">
        <v>2.88</v>
      </c>
      <c r="D393" s="77">
        <v>0</v>
      </c>
      <c r="E393" s="79">
        <v>249944.93</v>
      </c>
      <c r="F393" s="77">
        <v>0</v>
      </c>
      <c r="G393" s="79">
        <v>14445.96</v>
      </c>
      <c r="H393" s="77">
        <v>29.52</v>
      </c>
      <c r="I393" s="79">
        <v>64305.13</v>
      </c>
      <c r="J393" s="77">
        <v>601.87</v>
      </c>
      <c r="K393" s="77">
        <v>0</v>
      </c>
      <c r="L393" s="79">
        <v>81803.62</v>
      </c>
      <c r="M393" s="79">
        <v>161186.1</v>
      </c>
      <c r="N393" s="79">
        <v>411131.03</v>
      </c>
    </row>
    <row r="394" spans="1:14" x14ac:dyDescent="0.2">
      <c r="A394" s="77">
        <v>88080</v>
      </c>
      <c r="B394" s="78">
        <v>95380674</v>
      </c>
      <c r="C394" s="77">
        <v>2.94</v>
      </c>
      <c r="D394" s="77">
        <v>0</v>
      </c>
      <c r="E394" s="79">
        <v>3175373.34</v>
      </c>
      <c r="F394" s="77">
        <v>0</v>
      </c>
      <c r="G394" s="79">
        <v>47721.91</v>
      </c>
      <c r="H394" s="77">
        <v>0</v>
      </c>
      <c r="I394" s="79">
        <v>215358.48</v>
      </c>
      <c r="J394" s="77">
        <v>371.04</v>
      </c>
      <c r="K394" s="77">
        <v>0</v>
      </c>
      <c r="L394" s="79">
        <v>270748.24</v>
      </c>
      <c r="M394" s="79">
        <v>534199.67000000004</v>
      </c>
      <c r="N394" s="79">
        <v>3709573.01</v>
      </c>
    </row>
    <row r="395" spans="1:14" x14ac:dyDescent="0.2">
      <c r="A395" s="77">
        <v>88081</v>
      </c>
      <c r="B395" s="78">
        <v>123503429</v>
      </c>
      <c r="C395" s="77">
        <v>2.93</v>
      </c>
      <c r="D395" s="77">
        <v>0</v>
      </c>
      <c r="E395" s="79">
        <v>4112047.9</v>
      </c>
      <c r="F395" s="77">
        <v>0</v>
      </c>
      <c r="G395" s="79">
        <v>146097.70000000001</v>
      </c>
      <c r="H395" s="77">
        <v>0</v>
      </c>
      <c r="I395" s="79">
        <v>670171.12</v>
      </c>
      <c r="J395" s="77">
        <v>0</v>
      </c>
      <c r="K395" s="77">
        <v>0</v>
      </c>
      <c r="L395" s="79">
        <v>842252.25</v>
      </c>
      <c r="M395" s="79">
        <v>1658521.06</v>
      </c>
      <c r="N395" s="79">
        <v>5770568.96</v>
      </c>
    </row>
    <row r="396" spans="1:14" x14ac:dyDescent="0.2">
      <c r="A396" s="77">
        <v>89080</v>
      </c>
      <c r="B396" s="78">
        <v>57128443</v>
      </c>
      <c r="C396" s="77">
        <v>2.5</v>
      </c>
      <c r="D396" s="77">
        <v>0</v>
      </c>
      <c r="E396" s="79">
        <v>1910517.96</v>
      </c>
      <c r="F396" s="77">
        <v>0</v>
      </c>
      <c r="G396" s="79">
        <v>44114.36</v>
      </c>
      <c r="H396" s="77">
        <v>0</v>
      </c>
      <c r="I396" s="79">
        <v>288743.05</v>
      </c>
      <c r="J396" s="77">
        <v>0</v>
      </c>
      <c r="K396" s="77">
        <v>0</v>
      </c>
      <c r="L396" s="79">
        <v>561851.79</v>
      </c>
      <c r="M396" s="79">
        <v>894709.2</v>
      </c>
      <c r="N396" s="79">
        <v>2805227.16</v>
      </c>
    </row>
    <row r="397" spans="1:14" x14ac:dyDescent="0.2">
      <c r="A397" s="77">
        <v>89087</v>
      </c>
      <c r="B397" s="78">
        <v>19077733</v>
      </c>
      <c r="C397" s="77">
        <v>2.5299999999999998</v>
      </c>
      <c r="D397" s="77">
        <v>0</v>
      </c>
      <c r="E397" s="79">
        <v>637810.78</v>
      </c>
      <c r="F397" s="77">
        <v>0</v>
      </c>
      <c r="G397" s="79">
        <v>14776.86</v>
      </c>
      <c r="H397" s="77">
        <v>0</v>
      </c>
      <c r="I397" s="79">
        <v>107610.9</v>
      </c>
      <c r="J397" s="77">
        <v>0</v>
      </c>
      <c r="K397" s="77">
        <v>0</v>
      </c>
      <c r="L397" s="79">
        <v>182255.73</v>
      </c>
      <c r="M397" s="79">
        <v>304643.48</v>
      </c>
      <c r="N397" s="79">
        <v>942454.26</v>
      </c>
    </row>
    <row r="398" spans="1:14" x14ac:dyDescent="0.2">
      <c r="A398" s="77">
        <v>89088</v>
      </c>
      <c r="B398" s="78">
        <v>11618266</v>
      </c>
      <c r="C398" s="77">
        <v>2.59</v>
      </c>
      <c r="D398" s="77">
        <v>0</v>
      </c>
      <c r="E398" s="79">
        <v>388185.2</v>
      </c>
      <c r="F398" s="77">
        <v>0</v>
      </c>
      <c r="G398" s="79">
        <v>9041.1299999999992</v>
      </c>
      <c r="H398" s="77">
        <v>163.92</v>
      </c>
      <c r="I398" s="79">
        <v>66779.41</v>
      </c>
      <c r="J398" s="79">
        <v>6998.46</v>
      </c>
      <c r="K398" s="77">
        <v>0</v>
      </c>
      <c r="L398" s="79">
        <v>104476.52</v>
      </c>
      <c r="M398" s="79">
        <v>187459.44</v>
      </c>
      <c r="N398" s="79">
        <v>575644.64</v>
      </c>
    </row>
    <row r="399" spans="1:14" x14ac:dyDescent="0.2">
      <c r="A399" s="77">
        <v>89089</v>
      </c>
      <c r="B399" s="78">
        <v>92779258</v>
      </c>
      <c r="C399" s="77">
        <v>2.54</v>
      </c>
      <c r="D399" s="77">
        <v>0</v>
      </c>
      <c r="E399" s="79">
        <v>3101497.4</v>
      </c>
      <c r="F399" s="77">
        <v>0</v>
      </c>
      <c r="G399" s="79">
        <v>58987.38</v>
      </c>
      <c r="H399" s="77">
        <v>0</v>
      </c>
      <c r="I399" s="79">
        <v>405034.73</v>
      </c>
      <c r="J399" s="77">
        <v>7.06</v>
      </c>
      <c r="K399" s="77">
        <v>0</v>
      </c>
      <c r="L399" s="79">
        <v>672115.72</v>
      </c>
      <c r="M399" s="79">
        <v>1136144.8899999999</v>
      </c>
      <c r="N399" s="79">
        <v>4237642.29</v>
      </c>
    </row>
    <row r="400" spans="1:14" x14ac:dyDescent="0.2">
      <c r="A400" s="77">
        <v>90075</v>
      </c>
      <c r="B400" s="78">
        <v>5270203</v>
      </c>
      <c r="C400" s="77">
        <v>2.58</v>
      </c>
      <c r="D400" s="77">
        <v>0</v>
      </c>
      <c r="E400" s="79">
        <v>176104.15</v>
      </c>
      <c r="F400" s="77">
        <v>0</v>
      </c>
      <c r="G400" s="79">
        <v>6430.27</v>
      </c>
      <c r="H400" s="77">
        <v>0</v>
      </c>
      <c r="I400" s="79">
        <v>15750.69</v>
      </c>
      <c r="J400" s="77">
        <v>466.42</v>
      </c>
      <c r="K400" s="79">
        <v>35344.81</v>
      </c>
      <c r="L400" s="79">
        <v>41031.839999999997</v>
      </c>
      <c r="M400" s="79">
        <v>99024.02</v>
      </c>
      <c r="N400" s="79">
        <v>275128.17</v>
      </c>
    </row>
    <row r="401" spans="1:14" x14ac:dyDescent="0.2">
      <c r="A401" s="77">
        <v>90076</v>
      </c>
      <c r="B401" s="78">
        <v>24965368</v>
      </c>
      <c r="C401" s="77">
        <v>2.74</v>
      </c>
      <c r="D401" s="77">
        <v>0</v>
      </c>
      <c r="E401" s="79">
        <v>832849.17</v>
      </c>
      <c r="F401" s="77">
        <v>0</v>
      </c>
      <c r="G401" s="79">
        <v>35134.86</v>
      </c>
      <c r="H401" s="79">
        <v>2187.34</v>
      </c>
      <c r="I401" s="79">
        <v>79665.19</v>
      </c>
      <c r="J401" s="79">
        <v>1659.65</v>
      </c>
      <c r="K401" s="79">
        <v>6957.25</v>
      </c>
      <c r="L401" s="79">
        <v>215533.99</v>
      </c>
      <c r="M401" s="79">
        <v>341138.28</v>
      </c>
      <c r="N401" s="79">
        <v>1173987.45</v>
      </c>
    </row>
    <row r="402" spans="1:14" x14ac:dyDescent="0.2">
      <c r="A402" s="77">
        <v>90077</v>
      </c>
      <c r="B402" s="78">
        <v>32894298</v>
      </c>
      <c r="C402" s="77">
        <v>2.15</v>
      </c>
      <c r="D402" s="77">
        <v>0</v>
      </c>
      <c r="E402" s="79">
        <v>1104016.52</v>
      </c>
      <c r="F402" s="77">
        <v>0</v>
      </c>
      <c r="G402" s="79">
        <v>17237</v>
      </c>
      <c r="H402" s="77">
        <v>0</v>
      </c>
      <c r="I402" s="79">
        <v>33773.050000000003</v>
      </c>
      <c r="J402" s="77">
        <v>460.06</v>
      </c>
      <c r="K402" s="79">
        <v>149492.92000000001</v>
      </c>
      <c r="L402" s="79">
        <v>112298</v>
      </c>
      <c r="M402" s="79">
        <v>313261.02</v>
      </c>
      <c r="N402" s="79">
        <v>1417277.54</v>
      </c>
    </row>
    <row r="403" spans="1:14" x14ac:dyDescent="0.2">
      <c r="A403" s="77">
        <v>90078</v>
      </c>
      <c r="B403" s="78">
        <v>23682903</v>
      </c>
      <c r="C403" s="77">
        <v>1.3</v>
      </c>
      <c r="D403" s="77">
        <v>0</v>
      </c>
      <c r="E403" s="79">
        <v>801763.37</v>
      </c>
      <c r="F403" s="77">
        <v>0</v>
      </c>
      <c r="G403" s="79">
        <v>15823.5</v>
      </c>
      <c r="H403" s="77">
        <v>0</v>
      </c>
      <c r="I403" s="79">
        <v>38759.06</v>
      </c>
      <c r="J403" s="77">
        <v>0</v>
      </c>
      <c r="K403" s="79">
        <v>49815.93</v>
      </c>
      <c r="L403" s="79">
        <v>107055.76</v>
      </c>
      <c r="M403" s="79">
        <v>211454.25</v>
      </c>
      <c r="N403" s="79">
        <v>1013217.62</v>
      </c>
    </row>
    <row r="404" spans="1:14" x14ac:dyDescent="0.2">
      <c r="A404" s="77">
        <v>91091</v>
      </c>
      <c r="B404" s="78">
        <v>8233968</v>
      </c>
      <c r="C404" s="77">
        <v>2.77</v>
      </c>
      <c r="D404" s="77">
        <v>0</v>
      </c>
      <c r="E404" s="79">
        <v>274601.93</v>
      </c>
      <c r="F404" s="77">
        <v>0</v>
      </c>
      <c r="G404" s="79">
        <v>11607.16</v>
      </c>
      <c r="H404" s="77">
        <v>0</v>
      </c>
      <c r="I404" s="79">
        <v>21829.27</v>
      </c>
      <c r="J404" s="77">
        <v>912.57</v>
      </c>
      <c r="K404" s="77">
        <v>0</v>
      </c>
      <c r="L404" s="79">
        <v>155691.09</v>
      </c>
      <c r="M404" s="79">
        <v>190040.08</v>
      </c>
      <c r="N404" s="79">
        <v>464642.01</v>
      </c>
    </row>
    <row r="405" spans="1:14" x14ac:dyDescent="0.2">
      <c r="A405" s="77">
        <v>91092</v>
      </c>
      <c r="B405" s="78">
        <v>50869307</v>
      </c>
      <c r="C405" s="77">
        <v>2.76</v>
      </c>
      <c r="D405" s="77">
        <v>0</v>
      </c>
      <c r="E405" s="79">
        <v>1696660.27</v>
      </c>
      <c r="F405" s="77">
        <v>0</v>
      </c>
      <c r="G405" s="79">
        <v>46387.01</v>
      </c>
      <c r="H405" s="77">
        <v>0</v>
      </c>
      <c r="I405" s="79">
        <v>80964.399999999994</v>
      </c>
      <c r="J405" s="77">
        <v>0</v>
      </c>
      <c r="K405" s="79">
        <v>29224.240000000002</v>
      </c>
      <c r="L405" s="79">
        <v>640534.15</v>
      </c>
      <c r="M405" s="79">
        <v>797109.8</v>
      </c>
      <c r="N405" s="79">
        <v>2493770.0699999998</v>
      </c>
    </row>
    <row r="406" spans="1:14" x14ac:dyDescent="0.2">
      <c r="A406" s="77">
        <v>91093</v>
      </c>
      <c r="B406" s="78">
        <v>4363404</v>
      </c>
      <c r="C406" s="77">
        <v>2.7</v>
      </c>
      <c r="D406" s="77">
        <v>0</v>
      </c>
      <c r="E406" s="79">
        <v>145623.81</v>
      </c>
      <c r="F406" s="77">
        <v>0</v>
      </c>
      <c r="G406" s="79">
        <v>6160.95</v>
      </c>
      <c r="H406" s="77">
        <v>0</v>
      </c>
      <c r="I406" s="79">
        <v>10753.39</v>
      </c>
      <c r="J406" s="77">
        <v>0</v>
      </c>
      <c r="K406" s="79">
        <v>115168.03</v>
      </c>
      <c r="L406" s="79">
        <v>85871.38</v>
      </c>
      <c r="M406" s="79">
        <v>217953.75</v>
      </c>
      <c r="N406" s="79">
        <v>363577.56</v>
      </c>
    </row>
    <row r="407" spans="1:14" x14ac:dyDescent="0.2">
      <c r="A407" s="77">
        <v>91095</v>
      </c>
      <c r="B407" s="78">
        <v>4010024</v>
      </c>
      <c r="C407" s="77">
        <v>2.81</v>
      </c>
      <c r="D407" s="77">
        <v>0</v>
      </c>
      <c r="E407" s="79">
        <v>133678.84</v>
      </c>
      <c r="F407" s="77">
        <v>0</v>
      </c>
      <c r="G407" s="79">
        <v>4412.2299999999996</v>
      </c>
      <c r="H407" s="77">
        <v>0</v>
      </c>
      <c r="I407" s="79">
        <v>7701.17</v>
      </c>
      <c r="J407" s="77">
        <v>0</v>
      </c>
      <c r="K407" s="79">
        <v>11288.1</v>
      </c>
      <c r="L407" s="79">
        <v>62346.26</v>
      </c>
      <c r="M407" s="79">
        <v>85747.76</v>
      </c>
      <c r="N407" s="79">
        <v>219426.6</v>
      </c>
    </row>
    <row r="408" spans="1:14" x14ac:dyDescent="0.2">
      <c r="A408" s="77">
        <v>92087</v>
      </c>
      <c r="B408" s="78">
        <v>1618083443</v>
      </c>
      <c r="C408" s="77">
        <v>1.56</v>
      </c>
      <c r="D408" s="77">
        <v>0</v>
      </c>
      <c r="E408" s="79">
        <v>54634458.009999998</v>
      </c>
      <c r="F408" s="77">
        <v>0</v>
      </c>
      <c r="G408" s="79">
        <v>532939.46</v>
      </c>
      <c r="H408" s="77">
        <v>0</v>
      </c>
      <c r="I408" s="79">
        <v>1695739.69</v>
      </c>
      <c r="J408" s="77">
        <v>0</v>
      </c>
      <c r="K408" s="77">
        <v>0</v>
      </c>
      <c r="L408" s="79">
        <v>6885070.5</v>
      </c>
      <c r="M408" s="79">
        <v>9113749.6500000004</v>
      </c>
      <c r="N408" s="79">
        <v>63748207.659999996</v>
      </c>
    </row>
    <row r="409" spans="1:14" x14ac:dyDescent="0.2">
      <c r="A409" s="77">
        <v>92088</v>
      </c>
      <c r="B409" s="78">
        <v>1717662410</v>
      </c>
      <c r="C409" s="77">
        <v>1.54</v>
      </c>
      <c r="D409" s="77">
        <v>0</v>
      </c>
      <c r="E409" s="79">
        <v>58008517.020000003</v>
      </c>
      <c r="F409" s="77">
        <v>0</v>
      </c>
      <c r="G409" s="79">
        <v>555148.09</v>
      </c>
      <c r="H409" s="77">
        <v>0</v>
      </c>
      <c r="I409" s="79">
        <v>1936309.89</v>
      </c>
      <c r="J409" s="77">
        <v>0</v>
      </c>
      <c r="K409" s="77">
        <v>0</v>
      </c>
      <c r="L409" s="79">
        <v>7380721.6600000001</v>
      </c>
      <c r="M409" s="79">
        <v>9872179.6400000006</v>
      </c>
      <c r="N409" s="79">
        <v>67880696.659999996</v>
      </c>
    </row>
    <row r="410" spans="1:14" x14ac:dyDescent="0.2">
      <c r="A410" s="77">
        <v>92089</v>
      </c>
      <c r="B410" s="78">
        <v>924202246</v>
      </c>
      <c r="C410" s="77">
        <v>1.54</v>
      </c>
      <c r="D410" s="77">
        <v>0</v>
      </c>
      <c r="E410" s="79">
        <v>31211954.93</v>
      </c>
      <c r="F410" s="77">
        <v>0</v>
      </c>
      <c r="G410" s="79">
        <v>225337.51</v>
      </c>
      <c r="H410" s="77">
        <v>28.19</v>
      </c>
      <c r="I410" s="79">
        <v>743442.05</v>
      </c>
      <c r="J410" s="77">
        <v>0</v>
      </c>
      <c r="K410" s="77">
        <v>0</v>
      </c>
      <c r="L410" s="79">
        <v>2884903.34</v>
      </c>
      <c r="M410" s="79">
        <v>3853711.08</v>
      </c>
      <c r="N410" s="79">
        <v>35065666.009999998</v>
      </c>
    </row>
    <row r="411" spans="1:14" x14ac:dyDescent="0.2">
      <c r="A411" s="77">
        <v>92090</v>
      </c>
      <c r="B411" s="78">
        <v>765183835</v>
      </c>
      <c r="C411" s="77">
        <v>1.56</v>
      </c>
      <c r="D411" s="77">
        <v>0</v>
      </c>
      <c r="E411" s="79">
        <v>25836370.969999999</v>
      </c>
      <c r="F411" s="77">
        <v>0</v>
      </c>
      <c r="G411" s="79">
        <v>178034.48</v>
      </c>
      <c r="H411" s="79">
        <v>133357.78</v>
      </c>
      <c r="I411" s="79">
        <v>556258.62</v>
      </c>
      <c r="J411" s="77">
        <v>0</v>
      </c>
      <c r="K411" s="77">
        <v>0</v>
      </c>
      <c r="L411" s="79">
        <v>2305880.5</v>
      </c>
      <c r="M411" s="79">
        <v>3173531.38</v>
      </c>
      <c r="N411" s="79">
        <v>29009902.350000001</v>
      </c>
    </row>
    <row r="412" spans="1:14" x14ac:dyDescent="0.2">
      <c r="A412" s="77">
        <v>92091</v>
      </c>
      <c r="B412" s="78">
        <v>172254451</v>
      </c>
      <c r="C412" s="77">
        <v>1.43</v>
      </c>
      <c r="D412" s="77">
        <v>0</v>
      </c>
      <c r="E412" s="79">
        <v>5823838.5800000001</v>
      </c>
      <c r="F412" s="77">
        <v>0</v>
      </c>
      <c r="G412" s="79">
        <v>38007.49</v>
      </c>
      <c r="H412" s="79">
        <v>272515.78000000003</v>
      </c>
      <c r="I412" s="79">
        <v>119082.36</v>
      </c>
      <c r="J412" s="79">
        <v>222223.53</v>
      </c>
      <c r="K412" s="79">
        <v>21941.87</v>
      </c>
      <c r="L412" s="79">
        <v>463988.54</v>
      </c>
      <c r="M412" s="79">
        <v>1137759.57</v>
      </c>
      <c r="N412" s="79">
        <v>6961598.1500000004</v>
      </c>
    </row>
    <row r="413" spans="1:14" x14ac:dyDescent="0.2">
      <c r="A413" s="77">
        <v>93120</v>
      </c>
      <c r="B413" s="78">
        <v>19083740</v>
      </c>
      <c r="C413" s="77">
        <v>2.64</v>
      </c>
      <c r="D413" s="77">
        <v>0</v>
      </c>
      <c r="E413" s="79">
        <v>637291.56999999995</v>
      </c>
      <c r="F413" s="79">
        <v>3083.43</v>
      </c>
      <c r="G413" s="79">
        <v>51971.33</v>
      </c>
      <c r="H413" s="77">
        <v>265.88</v>
      </c>
      <c r="I413" s="79">
        <v>57637.41</v>
      </c>
      <c r="J413" s="79">
        <v>2772.36</v>
      </c>
      <c r="K413" s="79">
        <v>1269.4000000000001</v>
      </c>
      <c r="L413" s="79">
        <v>164505.19</v>
      </c>
      <c r="M413" s="79">
        <v>281505</v>
      </c>
      <c r="N413" s="79">
        <v>918796.57</v>
      </c>
    </row>
    <row r="414" spans="1:14" x14ac:dyDescent="0.2">
      <c r="A414" s="77">
        <v>93121</v>
      </c>
      <c r="B414" s="78">
        <v>5410920</v>
      </c>
      <c r="C414" s="77">
        <v>2.61</v>
      </c>
      <c r="D414" s="77">
        <v>0</v>
      </c>
      <c r="E414" s="79">
        <v>180750.54</v>
      </c>
      <c r="F414" s="77">
        <v>0</v>
      </c>
      <c r="G414" s="79">
        <v>14530.5</v>
      </c>
      <c r="H414" s="77">
        <v>152.85</v>
      </c>
      <c r="I414" s="79">
        <v>12938.1</v>
      </c>
      <c r="J414" s="77">
        <v>375.27</v>
      </c>
      <c r="K414" s="77">
        <v>141.36000000000001</v>
      </c>
      <c r="L414" s="79">
        <v>33733.33</v>
      </c>
      <c r="M414" s="79">
        <v>61871.4</v>
      </c>
      <c r="N414" s="79">
        <v>242621.94</v>
      </c>
    </row>
    <row r="415" spans="1:14" x14ac:dyDescent="0.2">
      <c r="A415" s="77">
        <v>93123</v>
      </c>
      <c r="B415" s="78">
        <v>23401794</v>
      </c>
      <c r="C415" s="77">
        <v>2.71</v>
      </c>
      <c r="D415" s="77">
        <v>0</v>
      </c>
      <c r="E415" s="79">
        <v>780928.86</v>
      </c>
      <c r="F415" s="77">
        <v>0</v>
      </c>
      <c r="G415" s="79">
        <v>50019</v>
      </c>
      <c r="H415" s="77">
        <v>0</v>
      </c>
      <c r="I415" s="79">
        <v>72748.259999999995</v>
      </c>
      <c r="J415" s="77">
        <v>0</v>
      </c>
      <c r="K415" s="77">
        <v>153.66999999999999</v>
      </c>
      <c r="L415" s="79">
        <v>179232.49</v>
      </c>
      <c r="M415" s="79">
        <v>302153.42</v>
      </c>
      <c r="N415" s="79">
        <v>1083082.28</v>
      </c>
    </row>
    <row r="416" spans="1:14" x14ac:dyDescent="0.2">
      <c r="A416" s="77">
        <v>93124</v>
      </c>
      <c r="B416" s="78">
        <v>22448582</v>
      </c>
      <c r="C416" s="77">
        <v>2.58</v>
      </c>
      <c r="D416" s="77">
        <v>0</v>
      </c>
      <c r="E416" s="79">
        <v>750120.71</v>
      </c>
      <c r="F416" s="77">
        <v>0</v>
      </c>
      <c r="G416" s="79">
        <v>73179.91</v>
      </c>
      <c r="H416" s="77">
        <v>0</v>
      </c>
      <c r="I416" s="79">
        <v>68571.91</v>
      </c>
      <c r="J416" s="77">
        <v>0</v>
      </c>
      <c r="K416" s="77">
        <v>507</v>
      </c>
      <c r="L416" s="79">
        <v>204512.88</v>
      </c>
      <c r="M416" s="79">
        <v>346771.7</v>
      </c>
      <c r="N416" s="79">
        <v>1096892.4099999999</v>
      </c>
    </row>
    <row r="417" spans="1:14" x14ac:dyDescent="0.2">
      <c r="A417" s="77">
        <v>94076</v>
      </c>
      <c r="B417" s="78">
        <v>19537589</v>
      </c>
      <c r="C417" s="77">
        <v>1.53</v>
      </c>
      <c r="D417" s="77">
        <v>0</v>
      </c>
      <c r="E417" s="79">
        <v>659886.17000000004</v>
      </c>
      <c r="F417" s="77">
        <v>0</v>
      </c>
      <c r="G417" s="79">
        <v>23139.16</v>
      </c>
      <c r="H417" s="77">
        <v>0</v>
      </c>
      <c r="I417" s="79">
        <v>126299.72</v>
      </c>
      <c r="J417" s="77">
        <v>0</v>
      </c>
      <c r="K417" s="77">
        <v>0</v>
      </c>
      <c r="L417" s="79">
        <v>243996.61</v>
      </c>
      <c r="M417" s="79">
        <v>393435.48</v>
      </c>
      <c r="N417" s="79">
        <v>1053321.6499999999</v>
      </c>
    </row>
    <row r="418" spans="1:14" x14ac:dyDescent="0.2">
      <c r="A418" s="77">
        <v>94078</v>
      </c>
      <c r="B418" s="78">
        <v>231293614</v>
      </c>
      <c r="C418" s="77">
        <v>1.77</v>
      </c>
      <c r="D418" s="77">
        <v>0</v>
      </c>
      <c r="E418" s="79">
        <v>7792950.29</v>
      </c>
      <c r="F418" s="77">
        <v>0</v>
      </c>
      <c r="G418" s="79">
        <v>154852.20000000001</v>
      </c>
      <c r="H418" s="77">
        <v>0</v>
      </c>
      <c r="I418" s="79">
        <v>781466.42</v>
      </c>
      <c r="J418" s="77">
        <v>0</v>
      </c>
      <c r="K418" s="79">
        <v>16064.23</v>
      </c>
      <c r="L418" s="79">
        <v>1466921.37</v>
      </c>
      <c r="M418" s="79">
        <v>2419304.2200000002</v>
      </c>
      <c r="N418" s="79">
        <v>10212254.51</v>
      </c>
    </row>
    <row r="419" spans="1:14" x14ac:dyDescent="0.2">
      <c r="A419" s="77">
        <v>94083</v>
      </c>
      <c r="B419" s="78">
        <v>123790878</v>
      </c>
      <c r="C419" s="77">
        <v>1.67</v>
      </c>
      <c r="D419" s="77">
        <v>0</v>
      </c>
      <c r="E419" s="79">
        <v>4175118.46</v>
      </c>
      <c r="F419" s="77">
        <v>0</v>
      </c>
      <c r="G419" s="79">
        <v>115614.36</v>
      </c>
      <c r="H419" s="77">
        <v>0</v>
      </c>
      <c r="I419" s="79">
        <v>658993.68999999994</v>
      </c>
      <c r="J419" s="77">
        <v>0</v>
      </c>
      <c r="K419" s="77">
        <v>0</v>
      </c>
      <c r="L419" s="79">
        <v>1173810.05</v>
      </c>
      <c r="M419" s="79">
        <v>1948418.1</v>
      </c>
      <c r="N419" s="79">
        <v>6123536.5599999996</v>
      </c>
    </row>
    <row r="420" spans="1:14" x14ac:dyDescent="0.2">
      <c r="A420" s="77">
        <v>94086</v>
      </c>
      <c r="B420" s="78">
        <v>68767545</v>
      </c>
      <c r="C420" s="77">
        <v>1.6</v>
      </c>
      <c r="D420" s="77">
        <v>0</v>
      </c>
      <c r="E420" s="79">
        <v>2320987.16</v>
      </c>
      <c r="F420" s="77">
        <v>0</v>
      </c>
      <c r="G420" s="79">
        <v>69457.990000000005</v>
      </c>
      <c r="H420" s="77">
        <v>0</v>
      </c>
      <c r="I420" s="79">
        <v>400425.99</v>
      </c>
      <c r="J420" s="77">
        <v>0</v>
      </c>
      <c r="K420" s="77">
        <v>0</v>
      </c>
      <c r="L420" s="79">
        <v>737727.6</v>
      </c>
      <c r="M420" s="79">
        <v>1207611.58</v>
      </c>
      <c r="N420" s="79">
        <v>3528598.74</v>
      </c>
    </row>
    <row r="421" spans="1:14" x14ac:dyDescent="0.2">
      <c r="A421" s="77">
        <v>94087</v>
      </c>
      <c r="B421" s="78">
        <v>31234275</v>
      </c>
      <c r="C421" s="77">
        <v>1.73</v>
      </c>
      <c r="D421" s="77">
        <v>0</v>
      </c>
      <c r="E421" s="79">
        <v>1052801.53</v>
      </c>
      <c r="F421" s="77">
        <v>0</v>
      </c>
      <c r="G421" s="79">
        <v>35087.15</v>
      </c>
      <c r="H421" s="77">
        <v>0</v>
      </c>
      <c r="I421" s="79">
        <v>249904.29</v>
      </c>
      <c r="J421" s="77">
        <v>0</v>
      </c>
      <c r="K421" s="77">
        <v>0</v>
      </c>
      <c r="L421" s="79">
        <v>406648.59</v>
      </c>
      <c r="M421" s="79">
        <v>691640.03</v>
      </c>
      <c r="N421" s="79">
        <v>1744441.56</v>
      </c>
    </row>
    <row r="422" spans="1:14" x14ac:dyDescent="0.2">
      <c r="A422" s="77">
        <v>95059</v>
      </c>
      <c r="B422" s="78">
        <v>222267680</v>
      </c>
      <c r="C422" s="77">
        <v>2.7</v>
      </c>
      <c r="D422" s="77">
        <v>0</v>
      </c>
      <c r="E422" s="79">
        <v>7417939.3300000001</v>
      </c>
      <c r="F422" s="77">
        <v>0</v>
      </c>
      <c r="G422" s="79">
        <v>330372.90999999997</v>
      </c>
      <c r="H422" s="77">
        <v>0</v>
      </c>
      <c r="I422" s="79">
        <v>540260.56000000006</v>
      </c>
      <c r="J422" s="77">
        <v>0</v>
      </c>
      <c r="K422" s="77">
        <v>0</v>
      </c>
      <c r="L422" s="79">
        <v>804653.88</v>
      </c>
      <c r="M422" s="79">
        <v>1675287.35</v>
      </c>
      <c r="N422" s="79">
        <v>9093226.6799999997</v>
      </c>
    </row>
    <row r="423" spans="1:14" x14ac:dyDescent="0.2">
      <c r="A423" s="77">
        <v>96088</v>
      </c>
      <c r="B423" s="78">
        <v>1584129700</v>
      </c>
      <c r="C423" s="77">
        <v>1.42</v>
      </c>
      <c r="D423" s="77">
        <v>0</v>
      </c>
      <c r="E423" s="79">
        <v>53564082.5</v>
      </c>
      <c r="F423" s="77">
        <v>0</v>
      </c>
      <c r="G423" s="79">
        <v>258046.74</v>
      </c>
      <c r="H423" s="77">
        <v>0</v>
      </c>
      <c r="I423" s="79">
        <v>1783228.74</v>
      </c>
      <c r="J423" s="77">
        <v>0</v>
      </c>
      <c r="K423" s="77">
        <v>0</v>
      </c>
      <c r="L423" s="79">
        <v>7178244.8099999996</v>
      </c>
      <c r="M423" s="79">
        <v>9219520.2899999991</v>
      </c>
      <c r="N423" s="79">
        <v>62783602.789999999</v>
      </c>
    </row>
    <row r="424" spans="1:14" x14ac:dyDescent="0.2">
      <c r="A424" s="77">
        <v>96089</v>
      </c>
      <c r="B424" s="78">
        <v>886604530</v>
      </c>
      <c r="C424" s="77">
        <v>1.41</v>
      </c>
      <c r="D424" s="77">
        <v>0</v>
      </c>
      <c r="E424" s="79">
        <v>29981746.829999998</v>
      </c>
      <c r="F424" s="79">
        <v>36601.64</v>
      </c>
      <c r="G424" s="79">
        <v>148828.92000000001</v>
      </c>
      <c r="H424" s="79">
        <v>20200.52</v>
      </c>
      <c r="I424" s="79">
        <v>1149584.3400000001</v>
      </c>
      <c r="J424" s="77">
        <v>0</v>
      </c>
      <c r="K424" s="77">
        <v>0</v>
      </c>
      <c r="L424" s="79">
        <v>4751429.54</v>
      </c>
      <c r="M424" s="79">
        <v>6106644.96</v>
      </c>
      <c r="N424" s="79">
        <v>36088391.789999999</v>
      </c>
    </row>
    <row r="425" spans="1:14" x14ac:dyDescent="0.2">
      <c r="A425" s="77">
        <v>96090</v>
      </c>
      <c r="B425" s="78">
        <v>1180192310</v>
      </c>
      <c r="C425" s="77">
        <v>1.45</v>
      </c>
      <c r="D425" s="77">
        <v>0</v>
      </c>
      <c r="E425" s="79">
        <v>39893627.590000004</v>
      </c>
      <c r="F425" s="79">
        <v>16480.16</v>
      </c>
      <c r="G425" s="79">
        <v>118523.59</v>
      </c>
      <c r="H425" s="79">
        <v>15214.93</v>
      </c>
      <c r="I425" s="79">
        <v>542511.68999999994</v>
      </c>
      <c r="J425" s="79">
        <v>6173467.04</v>
      </c>
      <c r="K425" s="77">
        <v>0</v>
      </c>
      <c r="L425" s="79">
        <v>2207795.2599999998</v>
      </c>
      <c r="M425" s="79">
        <v>9073992.6600000001</v>
      </c>
      <c r="N425" s="79">
        <v>48967620.25</v>
      </c>
    </row>
    <row r="426" spans="1:14" x14ac:dyDescent="0.2">
      <c r="A426" s="77">
        <v>96091</v>
      </c>
      <c r="B426" s="78">
        <v>2534340330</v>
      </c>
      <c r="C426" s="77">
        <v>1.47</v>
      </c>
      <c r="D426" s="77">
        <v>0</v>
      </c>
      <c r="E426" s="79">
        <v>85650033.579999998</v>
      </c>
      <c r="F426" s="77">
        <v>0</v>
      </c>
      <c r="G426" s="79">
        <v>314431.96999999997</v>
      </c>
      <c r="H426" s="79">
        <v>350911.46</v>
      </c>
      <c r="I426" s="79">
        <v>2056368.58</v>
      </c>
      <c r="J426" s="77">
        <v>0</v>
      </c>
      <c r="K426" s="77">
        <v>0</v>
      </c>
      <c r="L426" s="79">
        <v>7412087.8700000001</v>
      </c>
      <c r="M426" s="79">
        <v>10133799.880000001</v>
      </c>
      <c r="N426" s="79">
        <v>95783833.459999993</v>
      </c>
    </row>
    <row r="427" spans="1:14" x14ac:dyDescent="0.2">
      <c r="A427" s="77">
        <v>96092</v>
      </c>
      <c r="B427" s="78">
        <v>903801870</v>
      </c>
      <c r="C427" s="77">
        <v>1.47</v>
      </c>
      <c r="D427" s="77">
        <v>0</v>
      </c>
      <c r="E427" s="79">
        <v>30544698.199999999</v>
      </c>
      <c r="F427" s="79">
        <v>5709.38</v>
      </c>
      <c r="G427" s="79">
        <v>74902.23</v>
      </c>
      <c r="H427" s="79">
        <v>380403.79</v>
      </c>
      <c r="I427" s="79">
        <v>470160.07</v>
      </c>
      <c r="J427" s="79">
        <v>1259658.8899999999</v>
      </c>
      <c r="K427" s="77">
        <v>0</v>
      </c>
      <c r="L427" s="79">
        <v>1646649.37</v>
      </c>
      <c r="M427" s="79">
        <v>3837483.73</v>
      </c>
      <c r="N427" s="79">
        <v>34382181.93</v>
      </c>
    </row>
    <row r="428" spans="1:14" x14ac:dyDescent="0.2">
      <c r="A428" s="77">
        <v>96093</v>
      </c>
      <c r="B428" s="78">
        <v>1005911360</v>
      </c>
      <c r="C428" s="77">
        <v>1.47</v>
      </c>
      <c r="D428" s="77">
        <v>0</v>
      </c>
      <c r="E428" s="79">
        <v>33995569.079999998</v>
      </c>
      <c r="F428" s="79">
        <v>59587.16</v>
      </c>
      <c r="G428" s="79">
        <v>105099.4</v>
      </c>
      <c r="H428" s="79">
        <v>3622.15</v>
      </c>
      <c r="I428" s="79">
        <v>480934.97</v>
      </c>
      <c r="J428" s="79">
        <v>1470798.17</v>
      </c>
      <c r="K428" s="77">
        <v>0</v>
      </c>
      <c r="L428" s="79">
        <v>1856167.86</v>
      </c>
      <c r="M428" s="79">
        <v>3976209.7</v>
      </c>
      <c r="N428" s="79">
        <v>37971778.780000001</v>
      </c>
    </row>
    <row r="429" spans="1:14" x14ac:dyDescent="0.2">
      <c r="A429" s="77">
        <v>96094</v>
      </c>
      <c r="B429" s="78">
        <v>1376521790</v>
      </c>
      <c r="C429" s="77">
        <v>1.45</v>
      </c>
      <c r="D429" s="77">
        <v>0</v>
      </c>
      <c r="E429" s="79">
        <v>46530084.280000001</v>
      </c>
      <c r="F429" s="77">
        <v>0</v>
      </c>
      <c r="G429" s="79">
        <v>150816.76</v>
      </c>
      <c r="H429" s="77">
        <v>0</v>
      </c>
      <c r="I429" s="79">
        <v>1089865.57</v>
      </c>
      <c r="J429" s="77">
        <v>0</v>
      </c>
      <c r="K429" s="77">
        <v>0</v>
      </c>
      <c r="L429" s="79">
        <v>3810770.98</v>
      </c>
      <c r="M429" s="79">
        <v>5051453.3099999996</v>
      </c>
      <c r="N429" s="79">
        <v>51581537.590000004</v>
      </c>
    </row>
    <row r="430" spans="1:14" x14ac:dyDescent="0.2">
      <c r="A430" s="77">
        <v>96095</v>
      </c>
      <c r="B430" s="78">
        <v>3476588940</v>
      </c>
      <c r="C430" s="77">
        <v>1.46</v>
      </c>
      <c r="D430" s="77">
        <v>0</v>
      </c>
      <c r="E430" s="79">
        <v>117505994.43000001</v>
      </c>
      <c r="F430" s="79">
        <v>881745.67</v>
      </c>
      <c r="G430" s="79">
        <v>267787.64</v>
      </c>
      <c r="H430" s="79">
        <v>9794.61</v>
      </c>
      <c r="I430" s="79">
        <v>1805894.52</v>
      </c>
      <c r="J430" s="79">
        <v>3669451.68</v>
      </c>
      <c r="K430" s="77">
        <v>0</v>
      </c>
      <c r="L430" s="79">
        <v>6584533.7599999998</v>
      </c>
      <c r="M430" s="79">
        <v>13219207.880000001</v>
      </c>
      <c r="N430" s="79">
        <v>130725202.31</v>
      </c>
    </row>
    <row r="431" spans="1:14" x14ac:dyDescent="0.2">
      <c r="A431" s="77">
        <v>96098</v>
      </c>
      <c r="B431" s="78">
        <v>336430110</v>
      </c>
      <c r="C431" s="77">
        <v>1.46</v>
      </c>
      <c r="D431" s="77">
        <v>0</v>
      </c>
      <c r="E431" s="79">
        <v>11371075.300000001</v>
      </c>
      <c r="F431" s="77">
        <v>0</v>
      </c>
      <c r="G431" s="79">
        <v>38844.44</v>
      </c>
      <c r="H431" s="77">
        <v>0</v>
      </c>
      <c r="I431" s="79">
        <v>236301.5</v>
      </c>
      <c r="J431" s="77">
        <v>0</v>
      </c>
      <c r="K431" s="77">
        <v>0</v>
      </c>
      <c r="L431" s="79">
        <v>852220.07</v>
      </c>
      <c r="M431" s="79">
        <v>1127366</v>
      </c>
      <c r="N431" s="79">
        <v>12498441.300000001</v>
      </c>
    </row>
    <row r="432" spans="1:14" x14ac:dyDescent="0.2">
      <c r="A432" s="77">
        <v>96099</v>
      </c>
      <c r="B432" s="78">
        <v>126646250</v>
      </c>
      <c r="C432" s="77">
        <v>1.42</v>
      </c>
      <c r="D432" s="77">
        <v>0</v>
      </c>
      <c r="E432" s="79">
        <v>4282282.05</v>
      </c>
      <c r="F432" s="79">
        <v>55707.8</v>
      </c>
      <c r="G432" s="79">
        <v>25034.59</v>
      </c>
      <c r="H432" s="77">
        <v>96.94</v>
      </c>
      <c r="I432" s="79">
        <v>147970.38</v>
      </c>
      <c r="J432" s="79">
        <v>37756.449999999997</v>
      </c>
      <c r="K432" s="77">
        <v>0</v>
      </c>
      <c r="L432" s="79">
        <v>532194.43999999994</v>
      </c>
      <c r="M432" s="79">
        <v>798760.6</v>
      </c>
      <c r="N432" s="79">
        <v>5081042.6500000004</v>
      </c>
    </row>
    <row r="433" spans="1:14" x14ac:dyDescent="0.2">
      <c r="A433" s="77">
        <v>96101</v>
      </c>
      <c r="B433" s="78">
        <v>222010070</v>
      </c>
      <c r="C433" s="77">
        <v>1.48</v>
      </c>
      <c r="D433" s="77">
        <v>0</v>
      </c>
      <c r="E433" s="79">
        <v>7502244.21</v>
      </c>
      <c r="F433" s="79">
        <v>111421.82</v>
      </c>
      <c r="G433" s="79">
        <v>11562.43</v>
      </c>
      <c r="H433" s="79">
        <v>1844.54</v>
      </c>
      <c r="I433" s="79">
        <v>79614.149999999994</v>
      </c>
      <c r="J433" s="79">
        <v>898145.67</v>
      </c>
      <c r="K433" s="77">
        <v>0</v>
      </c>
      <c r="L433" s="79">
        <v>247962.78</v>
      </c>
      <c r="M433" s="79">
        <v>1350551.39</v>
      </c>
      <c r="N433" s="79">
        <v>8852795.5999999996</v>
      </c>
    </row>
    <row r="434" spans="1:14" x14ac:dyDescent="0.2">
      <c r="A434" s="77">
        <v>96102</v>
      </c>
      <c r="B434" s="78">
        <v>824241790</v>
      </c>
      <c r="C434" s="77">
        <v>1.48</v>
      </c>
      <c r="D434" s="77">
        <v>0</v>
      </c>
      <c r="E434" s="79">
        <v>27853075.289999999</v>
      </c>
      <c r="F434" s="79">
        <v>96215.31</v>
      </c>
      <c r="G434" s="79">
        <v>39204.49</v>
      </c>
      <c r="H434" s="79">
        <v>2164.5</v>
      </c>
      <c r="I434" s="79">
        <v>231875.8</v>
      </c>
      <c r="J434" s="79">
        <v>872867.76</v>
      </c>
      <c r="K434" s="77">
        <v>0</v>
      </c>
      <c r="L434" s="79">
        <v>805263.03</v>
      </c>
      <c r="M434" s="79">
        <v>2047590.88</v>
      </c>
      <c r="N434" s="79">
        <v>29900666.170000002</v>
      </c>
    </row>
    <row r="435" spans="1:14" x14ac:dyDescent="0.2">
      <c r="A435" s="77">
        <v>96103</v>
      </c>
      <c r="B435" s="78">
        <v>52683530</v>
      </c>
      <c r="C435" s="77">
        <v>1.34</v>
      </c>
      <c r="D435" s="77">
        <v>0</v>
      </c>
      <c r="E435" s="79">
        <v>1782830.67</v>
      </c>
      <c r="F435" s="77">
        <v>414.77</v>
      </c>
      <c r="G435" s="79">
        <v>21712.69</v>
      </c>
      <c r="H435" s="77">
        <v>0</v>
      </c>
      <c r="I435" s="79">
        <v>173049.53</v>
      </c>
      <c r="J435" s="79">
        <v>59936.09</v>
      </c>
      <c r="K435" s="77">
        <v>0</v>
      </c>
      <c r="L435" s="79">
        <v>607621.96</v>
      </c>
      <c r="M435" s="79">
        <v>862735.04</v>
      </c>
      <c r="N435" s="79">
        <v>2645565.71</v>
      </c>
    </row>
    <row r="436" spans="1:14" x14ac:dyDescent="0.2">
      <c r="A436" s="77">
        <v>96104</v>
      </c>
      <c r="B436" s="78">
        <v>94089190</v>
      </c>
      <c r="C436" s="77">
        <v>1.26</v>
      </c>
      <c r="D436" s="77">
        <v>0</v>
      </c>
      <c r="E436" s="79">
        <v>3186595.75</v>
      </c>
      <c r="F436" s="77">
        <v>0</v>
      </c>
      <c r="G436" s="79">
        <v>37093.980000000003</v>
      </c>
      <c r="H436" s="77">
        <v>0</v>
      </c>
      <c r="I436" s="79">
        <v>311883.86</v>
      </c>
      <c r="J436" s="77">
        <v>0</v>
      </c>
      <c r="K436" s="77">
        <v>0</v>
      </c>
      <c r="L436" s="79">
        <v>1291358.1499999999</v>
      </c>
      <c r="M436" s="79">
        <v>1640335.99</v>
      </c>
      <c r="N436" s="79">
        <v>4826931.74</v>
      </c>
    </row>
    <row r="437" spans="1:14" x14ac:dyDescent="0.2">
      <c r="A437" s="77">
        <v>96106</v>
      </c>
      <c r="B437" s="78">
        <v>1158805550</v>
      </c>
      <c r="C437" s="77">
        <v>1.46</v>
      </c>
      <c r="D437" s="77">
        <v>0</v>
      </c>
      <c r="E437" s="79">
        <v>39166723.719999999</v>
      </c>
      <c r="F437" s="79">
        <v>12071.36</v>
      </c>
      <c r="G437" s="79">
        <v>63673.05</v>
      </c>
      <c r="H437" s="79">
        <v>2548.64</v>
      </c>
      <c r="I437" s="79">
        <v>306937.78999999998</v>
      </c>
      <c r="J437" s="79">
        <v>1029131.84</v>
      </c>
      <c r="K437" s="77">
        <v>0</v>
      </c>
      <c r="L437" s="79">
        <v>1242430.74</v>
      </c>
      <c r="M437" s="79">
        <v>2656793.42</v>
      </c>
      <c r="N437" s="79">
        <v>41823517.140000001</v>
      </c>
    </row>
    <row r="438" spans="1:14" x14ac:dyDescent="0.2">
      <c r="A438" s="77">
        <v>96107</v>
      </c>
      <c r="B438" s="78">
        <v>182960790</v>
      </c>
      <c r="C438" s="77">
        <v>1.45</v>
      </c>
      <c r="D438" s="77">
        <v>0</v>
      </c>
      <c r="E438" s="79">
        <v>6184559.5499999998</v>
      </c>
      <c r="F438" s="79">
        <v>4625.22</v>
      </c>
      <c r="G438" s="79">
        <v>20874.36</v>
      </c>
      <c r="H438" s="79">
        <v>1264.43</v>
      </c>
      <c r="I438" s="79">
        <v>96038.6</v>
      </c>
      <c r="J438" s="79">
        <v>622781.43999999994</v>
      </c>
      <c r="K438" s="77">
        <v>0</v>
      </c>
      <c r="L438" s="79">
        <v>370058.72</v>
      </c>
      <c r="M438" s="79">
        <v>1115642.76</v>
      </c>
      <c r="N438" s="79">
        <v>7300202.3099999996</v>
      </c>
    </row>
    <row r="439" spans="1:14" x14ac:dyDescent="0.2">
      <c r="A439" s="77">
        <v>96109</v>
      </c>
      <c r="B439" s="78">
        <v>214920510</v>
      </c>
      <c r="C439" s="77">
        <v>1.3</v>
      </c>
      <c r="D439" s="77">
        <v>0</v>
      </c>
      <c r="E439" s="79">
        <v>7275940.4400000004</v>
      </c>
      <c r="F439" s="77">
        <v>475.69</v>
      </c>
      <c r="G439" s="79">
        <v>76343.320000000007</v>
      </c>
      <c r="H439" s="79">
        <v>1461.63</v>
      </c>
      <c r="I439" s="79">
        <v>583429.6</v>
      </c>
      <c r="J439" s="79">
        <v>257099.7</v>
      </c>
      <c r="K439" s="77">
        <v>0</v>
      </c>
      <c r="L439" s="79">
        <v>2453307.4700000002</v>
      </c>
      <c r="M439" s="79">
        <v>3372117.41</v>
      </c>
      <c r="N439" s="79">
        <v>10648057.85</v>
      </c>
    </row>
    <row r="440" spans="1:14" x14ac:dyDescent="0.2">
      <c r="A440" s="77">
        <v>96110</v>
      </c>
      <c r="B440" s="78">
        <v>492730360</v>
      </c>
      <c r="C440" s="77">
        <v>1.41</v>
      </c>
      <c r="D440" s="77">
        <v>0</v>
      </c>
      <c r="E440" s="79">
        <v>16662352.16</v>
      </c>
      <c r="F440" s="79">
        <v>10405.31</v>
      </c>
      <c r="G440" s="79">
        <v>94672.1</v>
      </c>
      <c r="H440" s="79">
        <v>2892.27</v>
      </c>
      <c r="I440" s="79">
        <v>584877.56999999995</v>
      </c>
      <c r="J440" s="79">
        <v>966703.03</v>
      </c>
      <c r="K440" s="77">
        <v>0</v>
      </c>
      <c r="L440" s="79">
        <v>2371820.1800000002</v>
      </c>
      <c r="M440" s="79">
        <v>4031370.46</v>
      </c>
      <c r="N440" s="79">
        <v>20693722.620000001</v>
      </c>
    </row>
    <row r="441" spans="1:14" x14ac:dyDescent="0.2">
      <c r="A441" s="77">
        <v>96111</v>
      </c>
      <c r="B441" s="78">
        <v>211878480</v>
      </c>
      <c r="C441" s="77">
        <v>1.28</v>
      </c>
      <c r="D441" s="77">
        <v>0</v>
      </c>
      <c r="E441" s="79">
        <v>7174408.7400000002</v>
      </c>
      <c r="F441" s="77">
        <v>820.55</v>
      </c>
      <c r="G441" s="79">
        <v>89976.26</v>
      </c>
      <c r="H441" s="77">
        <v>280.63</v>
      </c>
      <c r="I441" s="79">
        <v>756513.82</v>
      </c>
      <c r="J441" s="77">
        <v>0</v>
      </c>
      <c r="K441" s="77">
        <v>0</v>
      </c>
      <c r="L441" s="79">
        <v>3107023.78</v>
      </c>
      <c r="M441" s="79">
        <v>3954615.04</v>
      </c>
      <c r="N441" s="79">
        <v>11129023.779999999</v>
      </c>
    </row>
    <row r="442" spans="1:14" x14ac:dyDescent="0.2">
      <c r="A442" s="77">
        <v>96112</v>
      </c>
      <c r="B442" s="78">
        <v>458051770</v>
      </c>
      <c r="C442" s="77">
        <v>1.4</v>
      </c>
      <c r="D442" s="77">
        <v>0</v>
      </c>
      <c r="E442" s="79">
        <v>15491219.25</v>
      </c>
      <c r="F442" s="77">
        <v>0</v>
      </c>
      <c r="G442" s="79">
        <v>48470.11</v>
      </c>
      <c r="H442" s="77">
        <v>966.04</v>
      </c>
      <c r="I442" s="79">
        <v>382163.18</v>
      </c>
      <c r="J442" s="77">
        <v>0</v>
      </c>
      <c r="K442" s="77">
        <v>0</v>
      </c>
      <c r="L442" s="79">
        <v>1555317.1</v>
      </c>
      <c r="M442" s="79">
        <v>1986916.43</v>
      </c>
      <c r="N442" s="79">
        <v>17478135.68</v>
      </c>
    </row>
    <row r="443" spans="1:14" x14ac:dyDescent="0.2">
      <c r="A443" s="77">
        <v>96113</v>
      </c>
      <c r="B443" s="78">
        <v>122063590</v>
      </c>
      <c r="C443" s="77">
        <v>1.43</v>
      </c>
      <c r="D443" s="77">
        <v>0</v>
      </c>
      <c r="E443" s="79">
        <v>4126910.17</v>
      </c>
      <c r="F443" s="77">
        <v>0</v>
      </c>
      <c r="G443" s="79">
        <v>12765.37</v>
      </c>
      <c r="H443" s="79">
        <v>1158.4100000000001</v>
      </c>
      <c r="I443" s="79">
        <v>101352.33</v>
      </c>
      <c r="J443" s="79">
        <v>27226.18</v>
      </c>
      <c r="K443" s="77">
        <v>0</v>
      </c>
      <c r="L443" s="79">
        <v>322093.90999999997</v>
      </c>
      <c r="M443" s="79">
        <v>464596.2</v>
      </c>
      <c r="N443" s="79">
        <v>4591506.37</v>
      </c>
    </row>
    <row r="444" spans="1:14" x14ac:dyDescent="0.2">
      <c r="A444" s="77">
        <v>96114</v>
      </c>
      <c r="B444" s="78">
        <v>544175640</v>
      </c>
      <c r="C444" s="77">
        <v>1.43</v>
      </c>
      <c r="D444" s="77">
        <v>0</v>
      </c>
      <c r="E444" s="79">
        <v>18398311.739999998</v>
      </c>
      <c r="F444" s="77">
        <v>0</v>
      </c>
      <c r="G444" s="79">
        <v>68352.61</v>
      </c>
      <c r="H444" s="79">
        <v>1819.4</v>
      </c>
      <c r="I444" s="79">
        <v>386847.83</v>
      </c>
      <c r="J444" s="77">
        <v>0.03</v>
      </c>
      <c r="K444" s="77">
        <v>0</v>
      </c>
      <c r="L444" s="79">
        <v>1385727.16</v>
      </c>
      <c r="M444" s="79">
        <v>1842747.02</v>
      </c>
      <c r="N444" s="79">
        <v>20241058.760000002</v>
      </c>
    </row>
    <row r="445" spans="1:14" x14ac:dyDescent="0.2">
      <c r="A445" s="77">
        <v>96119</v>
      </c>
      <c r="B445" s="77">
        <v>0</v>
      </c>
      <c r="C445" s="77">
        <v>1.46</v>
      </c>
      <c r="D445" s="77">
        <v>0</v>
      </c>
      <c r="E445" s="77">
        <v>0</v>
      </c>
      <c r="F445" s="77">
        <v>0</v>
      </c>
      <c r="G445" s="79">
        <v>32112.9</v>
      </c>
      <c r="H445" s="77">
        <v>0</v>
      </c>
      <c r="I445" s="79">
        <v>3246888.99</v>
      </c>
      <c r="J445" s="77">
        <v>0</v>
      </c>
      <c r="K445" s="77">
        <v>0</v>
      </c>
      <c r="L445" s="79">
        <v>999933.74</v>
      </c>
      <c r="M445" s="79">
        <v>4278935.62</v>
      </c>
      <c r="N445" s="79">
        <v>4278935.62</v>
      </c>
    </row>
    <row r="446" spans="1:14" x14ac:dyDescent="0.2">
      <c r="A446" s="77">
        <v>96121</v>
      </c>
      <c r="B446" s="77">
        <v>0</v>
      </c>
      <c r="C446" s="77">
        <v>0</v>
      </c>
      <c r="D446" s="77">
        <v>0</v>
      </c>
      <c r="E446" s="77">
        <v>0</v>
      </c>
      <c r="F446" s="77">
        <v>0</v>
      </c>
      <c r="G446" s="77">
        <v>0</v>
      </c>
      <c r="H446" s="77">
        <v>0</v>
      </c>
      <c r="I446" s="77">
        <v>0</v>
      </c>
      <c r="J446" s="77">
        <v>0</v>
      </c>
      <c r="K446" s="77">
        <v>0</v>
      </c>
      <c r="L446" s="77">
        <v>0</v>
      </c>
      <c r="M446" s="77">
        <v>0</v>
      </c>
      <c r="N446" s="77">
        <v>0</v>
      </c>
    </row>
    <row r="447" spans="1:14" x14ac:dyDescent="0.2">
      <c r="A447" s="77">
        <v>97116</v>
      </c>
      <c r="B447" s="78">
        <v>7500768</v>
      </c>
      <c r="C447" s="77">
        <v>1.79</v>
      </c>
      <c r="D447" s="77">
        <v>0</v>
      </c>
      <c r="E447" s="79">
        <v>252671.1</v>
      </c>
      <c r="F447" s="77">
        <v>0</v>
      </c>
      <c r="G447" s="79">
        <v>10991.48</v>
      </c>
      <c r="H447" s="77">
        <v>0</v>
      </c>
      <c r="I447" s="79">
        <v>44739.22</v>
      </c>
      <c r="J447" s="77">
        <v>0</v>
      </c>
      <c r="K447" s="77">
        <v>0</v>
      </c>
      <c r="L447" s="79">
        <v>48740.74</v>
      </c>
      <c r="M447" s="79">
        <v>104471.44</v>
      </c>
      <c r="N447" s="79">
        <v>357142.54</v>
      </c>
    </row>
    <row r="448" spans="1:14" x14ac:dyDescent="0.2">
      <c r="A448" s="77">
        <v>97118</v>
      </c>
      <c r="B448" s="78">
        <v>4806177</v>
      </c>
      <c r="C448" s="77">
        <v>1.77</v>
      </c>
      <c r="D448" s="77">
        <v>0</v>
      </c>
      <c r="E448" s="79">
        <v>161933.99</v>
      </c>
      <c r="F448" s="77">
        <v>0</v>
      </c>
      <c r="G448" s="79">
        <v>6607.55</v>
      </c>
      <c r="H448" s="77">
        <v>0</v>
      </c>
      <c r="I448" s="79">
        <v>26421.25</v>
      </c>
      <c r="J448" s="77">
        <v>0</v>
      </c>
      <c r="K448" s="77">
        <v>0</v>
      </c>
      <c r="L448" s="79">
        <v>27137.85</v>
      </c>
      <c r="M448" s="79">
        <v>60166.64</v>
      </c>
      <c r="N448" s="79">
        <v>222100.63</v>
      </c>
    </row>
    <row r="449" spans="1:14" x14ac:dyDescent="0.2">
      <c r="A449" s="77">
        <v>97119</v>
      </c>
      <c r="B449" s="78">
        <v>7825886</v>
      </c>
      <c r="C449" s="77">
        <v>1.78</v>
      </c>
      <c r="D449" s="77">
        <v>0</v>
      </c>
      <c r="E449" s="79">
        <v>263649.87</v>
      </c>
      <c r="F449" s="77">
        <v>0</v>
      </c>
      <c r="G449" s="79">
        <v>10553.73</v>
      </c>
      <c r="H449" s="77">
        <v>0</v>
      </c>
      <c r="I449" s="79">
        <v>42543.13</v>
      </c>
      <c r="J449" s="77">
        <v>0</v>
      </c>
      <c r="K449" s="77">
        <v>0</v>
      </c>
      <c r="L449" s="79">
        <v>50886.51</v>
      </c>
      <c r="M449" s="79">
        <v>103983.36</v>
      </c>
      <c r="N449" s="79">
        <v>367633.23</v>
      </c>
    </row>
    <row r="450" spans="1:14" x14ac:dyDescent="0.2">
      <c r="A450" s="77">
        <v>97122</v>
      </c>
      <c r="B450" s="78">
        <v>5708638</v>
      </c>
      <c r="C450" s="77">
        <v>1.88</v>
      </c>
      <c r="D450" s="77">
        <v>0</v>
      </c>
      <c r="E450" s="79">
        <v>192125.13</v>
      </c>
      <c r="F450" s="77">
        <v>0</v>
      </c>
      <c r="G450" s="79">
        <v>8184.39</v>
      </c>
      <c r="H450" s="77">
        <v>0</v>
      </c>
      <c r="I450" s="79">
        <v>32880.839999999997</v>
      </c>
      <c r="J450" s="77">
        <v>185.84</v>
      </c>
      <c r="K450" s="77">
        <v>0</v>
      </c>
      <c r="L450" s="79">
        <v>33814.589999999997</v>
      </c>
      <c r="M450" s="79">
        <v>75065.66</v>
      </c>
      <c r="N450" s="79">
        <v>267190.78999999998</v>
      </c>
    </row>
    <row r="451" spans="1:14" x14ac:dyDescent="0.2">
      <c r="A451" s="77">
        <v>97127</v>
      </c>
      <c r="B451" s="78">
        <v>2424038</v>
      </c>
      <c r="C451" s="77">
        <v>1.82</v>
      </c>
      <c r="D451" s="77">
        <v>0</v>
      </c>
      <c r="E451" s="79">
        <v>81631.27</v>
      </c>
      <c r="F451" s="77">
        <v>0</v>
      </c>
      <c r="G451" s="79">
        <v>5689.84</v>
      </c>
      <c r="H451" s="77">
        <v>0</v>
      </c>
      <c r="I451" s="79">
        <v>23159.64</v>
      </c>
      <c r="J451" s="79">
        <v>1798.8</v>
      </c>
      <c r="K451" s="77">
        <v>0</v>
      </c>
      <c r="L451" s="79">
        <v>27068.71</v>
      </c>
      <c r="M451" s="79">
        <v>57716.98</v>
      </c>
      <c r="N451" s="79">
        <v>139348.25</v>
      </c>
    </row>
    <row r="452" spans="1:14" x14ac:dyDescent="0.2">
      <c r="A452" s="77">
        <v>97129</v>
      </c>
      <c r="B452" s="78">
        <v>117579655</v>
      </c>
      <c r="C452" s="77">
        <v>2.0099999999999998</v>
      </c>
      <c r="D452" s="77">
        <v>0</v>
      </c>
      <c r="E452" s="79">
        <v>3951919.22</v>
      </c>
      <c r="F452" s="77">
        <v>0</v>
      </c>
      <c r="G452" s="79">
        <v>217507.81</v>
      </c>
      <c r="H452" s="77">
        <v>0</v>
      </c>
      <c r="I452" s="79">
        <v>885333.76</v>
      </c>
      <c r="J452" s="77">
        <v>0</v>
      </c>
      <c r="K452" s="77">
        <v>0</v>
      </c>
      <c r="L452" s="79">
        <v>968459.75</v>
      </c>
      <c r="M452" s="79">
        <v>2071301.32</v>
      </c>
      <c r="N452" s="79">
        <v>6023220.54</v>
      </c>
    </row>
    <row r="453" spans="1:14" x14ac:dyDescent="0.2">
      <c r="A453" s="77">
        <v>97130</v>
      </c>
      <c r="B453" s="78">
        <v>15899038</v>
      </c>
      <c r="C453" s="77">
        <v>1.86</v>
      </c>
      <c r="D453" s="77">
        <v>0</v>
      </c>
      <c r="E453" s="79">
        <v>535193.74</v>
      </c>
      <c r="F453" s="77">
        <v>0</v>
      </c>
      <c r="G453" s="79">
        <v>33090.080000000002</v>
      </c>
      <c r="H453" s="77">
        <v>0</v>
      </c>
      <c r="I453" s="79">
        <v>134102.19</v>
      </c>
      <c r="J453" s="77">
        <v>0</v>
      </c>
      <c r="K453" s="77">
        <v>0</v>
      </c>
      <c r="L453" s="79">
        <v>140350.34</v>
      </c>
      <c r="M453" s="79">
        <v>307542.59999999998</v>
      </c>
      <c r="N453" s="79">
        <v>842736.34</v>
      </c>
    </row>
    <row r="454" spans="1:14" x14ac:dyDescent="0.2">
      <c r="A454" s="77">
        <v>97131</v>
      </c>
      <c r="B454" s="78">
        <v>21147470</v>
      </c>
      <c r="C454" s="77">
        <v>1.88</v>
      </c>
      <c r="D454" s="77">
        <v>0</v>
      </c>
      <c r="E454" s="79">
        <v>711721.49</v>
      </c>
      <c r="F454" s="77">
        <v>0</v>
      </c>
      <c r="G454" s="79">
        <v>36177.910000000003</v>
      </c>
      <c r="H454" s="77">
        <v>0</v>
      </c>
      <c r="I454" s="79">
        <v>145801.29999999999</v>
      </c>
      <c r="J454" s="77">
        <v>0</v>
      </c>
      <c r="K454" s="77">
        <v>0</v>
      </c>
      <c r="L454" s="79">
        <v>159970.19</v>
      </c>
      <c r="M454" s="79">
        <v>341949.4</v>
      </c>
      <c r="N454" s="79">
        <v>1053670.8899999999</v>
      </c>
    </row>
    <row r="455" spans="1:14" x14ac:dyDescent="0.2">
      <c r="A455" s="77">
        <v>98080</v>
      </c>
      <c r="B455" s="78">
        <v>30297290</v>
      </c>
      <c r="C455" s="77">
        <v>2.37</v>
      </c>
      <c r="D455" s="77">
        <v>0</v>
      </c>
      <c r="E455" s="79">
        <v>1014568.08</v>
      </c>
      <c r="F455" s="77">
        <v>0</v>
      </c>
      <c r="G455" s="79">
        <v>41847.040000000001</v>
      </c>
      <c r="H455" s="77">
        <v>0</v>
      </c>
      <c r="I455" s="79">
        <v>166195.16</v>
      </c>
      <c r="J455" s="77">
        <v>0</v>
      </c>
      <c r="K455" s="77">
        <v>0</v>
      </c>
      <c r="L455" s="79">
        <v>280891.46000000002</v>
      </c>
      <c r="M455" s="79">
        <v>488933.66</v>
      </c>
      <c r="N455" s="79">
        <v>1503501.74</v>
      </c>
    </row>
    <row r="456" spans="1:14" x14ac:dyDescent="0.2">
      <c r="A456" s="77">
        <v>99082</v>
      </c>
      <c r="B456" s="78">
        <v>41341644</v>
      </c>
      <c r="C456" s="77">
        <v>2.94</v>
      </c>
      <c r="D456" s="77">
        <v>0</v>
      </c>
      <c r="E456" s="79">
        <v>1376328.65</v>
      </c>
      <c r="F456" s="79">
        <v>1228.43</v>
      </c>
      <c r="G456" s="79">
        <v>27628.82</v>
      </c>
      <c r="H456" s="77">
        <v>0</v>
      </c>
      <c r="I456" s="79">
        <v>197654.65</v>
      </c>
      <c r="J456" s="79">
        <v>2404.87</v>
      </c>
      <c r="K456" s="77">
        <v>0</v>
      </c>
      <c r="L456" s="79">
        <v>296700.09000000003</v>
      </c>
      <c r="M456" s="79">
        <v>525616.86</v>
      </c>
      <c r="N456" s="79">
        <v>1901945.51</v>
      </c>
    </row>
    <row r="457" spans="1:14" x14ac:dyDescent="0.2">
      <c r="A457" s="77">
        <v>100059</v>
      </c>
      <c r="B457" s="78">
        <v>43214740</v>
      </c>
      <c r="C457" s="77">
        <v>2.5099999999999998</v>
      </c>
      <c r="D457" s="77">
        <v>0</v>
      </c>
      <c r="E457" s="79">
        <v>1445060.72</v>
      </c>
      <c r="F457" s="77">
        <v>0</v>
      </c>
      <c r="G457" s="79">
        <v>27308.51</v>
      </c>
      <c r="H457" s="77">
        <v>0</v>
      </c>
      <c r="I457" s="79">
        <v>149174.24</v>
      </c>
      <c r="J457" s="77">
        <v>0</v>
      </c>
      <c r="K457" s="77">
        <v>0</v>
      </c>
      <c r="L457" s="79">
        <v>397883.23</v>
      </c>
      <c r="M457" s="79">
        <v>574365.98</v>
      </c>
      <c r="N457" s="79">
        <v>2019426.7</v>
      </c>
    </row>
    <row r="458" spans="1:14" x14ac:dyDescent="0.2">
      <c r="A458" s="77">
        <v>100060</v>
      </c>
      <c r="B458" s="78">
        <v>20642830</v>
      </c>
      <c r="C458" s="77">
        <v>2.59</v>
      </c>
      <c r="D458" s="77">
        <v>0</v>
      </c>
      <c r="E458" s="79">
        <v>689710.6</v>
      </c>
      <c r="F458" s="77">
        <v>0</v>
      </c>
      <c r="G458" s="79">
        <v>16368.46</v>
      </c>
      <c r="H458" s="79">
        <v>8678.86</v>
      </c>
      <c r="I458" s="79">
        <v>85573.04</v>
      </c>
      <c r="J458" s="79">
        <v>5514.99</v>
      </c>
      <c r="K458" s="77">
        <v>0</v>
      </c>
      <c r="L458" s="79">
        <v>212482.26</v>
      </c>
      <c r="M458" s="79">
        <v>328617.59999999998</v>
      </c>
      <c r="N458" s="79">
        <v>1018328.2</v>
      </c>
    </row>
    <row r="459" spans="1:14" x14ac:dyDescent="0.2">
      <c r="A459" s="77">
        <v>100061</v>
      </c>
      <c r="B459" s="78">
        <v>41988330</v>
      </c>
      <c r="C459" s="77">
        <v>2.61</v>
      </c>
      <c r="D459" s="77">
        <v>0</v>
      </c>
      <c r="E459" s="79">
        <v>1402610.51</v>
      </c>
      <c r="F459" s="77">
        <v>0</v>
      </c>
      <c r="G459" s="79">
        <v>27064.13</v>
      </c>
      <c r="H459" s="77">
        <v>0</v>
      </c>
      <c r="I459" s="79">
        <v>154189.32999999999</v>
      </c>
      <c r="J459" s="77">
        <v>0</v>
      </c>
      <c r="K459" s="77">
        <v>0</v>
      </c>
      <c r="L459" s="79">
        <v>400703.28</v>
      </c>
      <c r="M459" s="79">
        <v>581956.74</v>
      </c>
      <c r="N459" s="79">
        <v>1984567.25</v>
      </c>
    </row>
    <row r="460" spans="1:14" x14ac:dyDescent="0.2">
      <c r="A460" s="77">
        <v>100062</v>
      </c>
      <c r="B460" s="78">
        <v>12755570</v>
      </c>
      <c r="C460" s="77">
        <v>2.56</v>
      </c>
      <c r="D460" s="77">
        <v>0</v>
      </c>
      <c r="E460" s="79">
        <v>426315.64</v>
      </c>
      <c r="F460" s="77">
        <v>0</v>
      </c>
      <c r="G460" s="79">
        <v>11651.77</v>
      </c>
      <c r="H460" s="77">
        <v>0</v>
      </c>
      <c r="I460" s="79">
        <v>60083.78</v>
      </c>
      <c r="J460" s="79">
        <v>1538.8</v>
      </c>
      <c r="K460" s="77">
        <v>0</v>
      </c>
      <c r="L460" s="79">
        <v>170572.48</v>
      </c>
      <c r="M460" s="79">
        <v>243846.83</v>
      </c>
      <c r="N460" s="79">
        <v>670162.47</v>
      </c>
    </row>
    <row r="461" spans="1:14" x14ac:dyDescent="0.2">
      <c r="A461" s="77">
        <v>100063</v>
      </c>
      <c r="B461" s="78">
        <v>194164229</v>
      </c>
      <c r="C461" s="77">
        <v>2.61</v>
      </c>
      <c r="D461" s="77">
        <v>0</v>
      </c>
      <c r="E461" s="79">
        <v>6486011.4100000001</v>
      </c>
      <c r="F461" s="77">
        <v>0</v>
      </c>
      <c r="G461" s="79">
        <v>117218.09</v>
      </c>
      <c r="H461" s="77">
        <v>0</v>
      </c>
      <c r="I461" s="79">
        <v>620303.56000000006</v>
      </c>
      <c r="J461" s="77">
        <v>0</v>
      </c>
      <c r="K461" s="77">
        <v>0</v>
      </c>
      <c r="L461" s="79">
        <v>1536123.11</v>
      </c>
      <c r="M461" s="79">
        <v>2273644.7599999998</v>
      </c>
      <c r="N461" s="79">
        <v>8759656.1699999999</v>
      </c>
    </row>
    <row r="462" spans="1:14" x14ac:dyDescent="0.2">
      <c r="A462" s="77">
        <v>100064</v>
      </c>
      <c r="B462" s="78">
        <v>18936960</v>
      </c>
      <c r="C462" s="77">
        <v>2.68</v>
      </c>
      <c r="D462" s="77">
        <v>0</v>
      </c>
      <c r="E462" s="79">
        <v>632130.12</v>
      </c>
      <c r="F462" s="77">
        <v>259.02</v>
      </c>
      <c r="G462" s="79">
        <v>6284.82</v>
      </c>
      <c r="H462" s="77">
        <v>0</v>
      </c>
      <c r="I462" s="79">
        <v>28947.119999999999</v>
      </c>
      <c r="J462" s="79">
        <v>2033.63</v>
      </c>
      <c r="K462" s="77">
        <v>0</v>
      </c>
      <c r="L462" s="79">
        <v>71664.62</v>
      </c>
      <c r="M462" s="79">
        <v>109189.21</v>
      </c>
      <c r="N462" s="79">
        <v>741319.33</v>
      </c>
    </row>
    <row r="463" spans="1:14" x14ac:dyDescent="0.2">
      <c r="A463" s="77">
        <v>100065</v>
      </c>
      <c r="B463" s="78">
        <v>16448340</v>
      </c>
      <c r="C463" s="77">
        <v>2.61</v>
      </c>
      <c r="D463" s="77">
        <v>0</v>
      </c>
      <c r="E463" s="79">
        <v>549453.01</v>
      </c>
      <c r="F463" s="77">
        <v>0</v>
      </c>
      <c r="G463" s="79">
        <v>9450.69</v>
      </c>
      <c r="H463" s="77">
        <v>0</v>
      </c>
      <c r="I463" s="79">
        <v>53292.51</v>
      </c>
      <c r="J463" s="77">
        <v>0</v>
      </c>
      <c r="K463" s="77">
        <v>0</v>
      </c>
      <c r="L463" s="79">
        <v>146892.85</v>
      </c>
      <c r="M463" s="79">
        <v>209636.04</v>
      </c>
      <c r="N463" s="79">
        <v>759089.05</v>
      </c>
    </row>
    <row r="464" spans="1:14" x14ac:dyDescent="0.2">
      <c r="A464" s="77">
        <v>101105</v>
      </c>
      <c r="B464" s="78">
        <v>13468954</v>
      </c>
      <c r="C464" s="77">
        <v>3.24</v>
      </c>
      <c r="D464" s="77">
        <v>0</v>
      </c>
      <c r="E464" s="79">
        <v>447016.8</v>
      </c>
      <c r="F464" s="77">
        <v>0</v>
      </c>
      <c r="G464" s="79">
        <v>83509.7</v>
      </c>
      <c r="H464" s="77">
        <v>0</v>
      </c>
      <c r="I464" s="79">
        <v>41939.65</v>
      </c>
      <c r="J464" s="77">
        <v>0</v>
      </c>
      <c r="K464" s="77">
        <v>0</v>
      </c>
      <c r="L464" s="79">
        <v>250701.74</v>
      </c>
      <c r="M464" s="79">
        <v>376151.09</v>
      </c>
      <c r="N464" s="79">
        <v>823167.89</v>
      </c>
    </row>
    <row r="465" spans="1:14" x14ac:dyDescent="0.2">
      <c r="A465" s="77">
        <v>101107</v>
      </c>
      <c r="B465" s="78">
        <v>15592215</v>
      </c>
      <c r="C465" s="77">
        <v>3.18</v>
      </c>
      <c r="D465" s="77">
        <v>0</v>
      </c>
      <c r="E465" s="79">
        <v>517805.92</v>
      </c>
      <c r="F465" s="77">
        <v>0</v>
      </c>
      <c r="G465" s="79">
        <v>42644.55</v>
      </c>
      <c r="H465" s="77">
        <v>0</v>
      </c>
      <c r="I465" s="79">
        <v>17306.63</v>
      </c>
      <c r="J465" s="77">
        <v>0</v>
      </c>
      <c r="K465" s="77">
        <v>0</v>
      </c>
      <c r="L465" s="79">
        <v>111623.5</v>
      </c>
      <c r="M465" s="79">
        <v>171574.68</v>
      </c>
      <c r="N465" s="79">
        <v>689380.6</v>
      </c>
    </row>
    <row r="466" spans="1:14" x14ac:dyDescent="0.2">
      <c r="A466" s="77">
        <v>102081</v>
      </c>
      <c r="B466" s="78">
        <v>23478719</v>
      </c>
      <c r="C466" s="77">
        <v>2.65</v>
      </c>
      <c r="D466" s="77">
        <v>0</v>
      </c>
      <c r="E466" s="79">
        <v>783979.08</v>
      </c>
      <c r="F466" s="77">
        <v>0</v>
      </c>
      <c r="G466" s="79">
        <v>21938.85</v>
      </c>
      <c r="H466" s="77">
        <v>0</v>
      </c>
      <c r="I466" s="79">
        <v>69091.520000000004</v>
      </c>
      <c r="J466" s="79">
        <v>6422.51</v>
      </c>
      <c r="K466" s="77">
        <v>0</v>
      </c>
      <c r="L466" s="79">
        <v>160701.4</v>
      </c>
      <c r="M466" s="79">
        <v>258154.28</v>
      </c>
      <c r="N466" s="79">
        <v>1042133.36</v>
      </c>
    </row>
    <row r="467" spans="1:14" x14ac:dyDescent="0.2">
      <c r="A467" s="77">
        <v>102085</v>
      </c>
      <c r="B467" s="78">
        <v>45947703</v>
      </c>
      <c r="C467" s="77">
        <v>2.5099999999999998</v>
      </c>
      <c r="D467" s="77">
        <v>0</v>
      </c>
      <c r="E467" s="79">
        <v>1536448.46</v>
      </c>
      <c r="F467" s="77">
        <v>0</v>
      </c>
      <c r="G467" s="79">
        <v>49547.8</v>
      </c>
      <c r="H467" s="77">
        <v>0</v>
      </c>
      <c r="I467" s="79">
        <v>154138.9</v>
      </c>
      <c r="J467" s="77">
        <v>0</v>
      </c>
      <c r="K467" s="77">
        <v>74.489999999999995</v>
      </c>
      <c r="L467" s="79">
        <v>314275.24</v>
      </c>
      <c r="M467" s="79">
        <v>518036.43</v>
      </c>
      <c r="N467" s="79">
        <v>2054484.89</v>
      </c>
    </row>
    <row r="468" spans="1:14" x14ac:dyDescent="0.2">
      <c r="A468" s="77">
        <v>103127</v>
      </c>
      <c r="B468" s="78">
        <v>20001457</v>
      </c>
      <c r="C468" s="77">
        <v>1.18</v>
      </c>
      <c r="D468" s="77">
        <v>0</v>
      </c>
      <c r="E468" s="79">
        <v>677954.59</v>
      </c>
      <c r="F468" s="77">
        <v>0</v>
      </c>
      <c r="G468" s="79">
        <v>11649.75</v>
      </c>
      <c r="H468" s="77">
        <v>0</v>
      </c>
      <c r="I468" s="79">
        <v>88359.84</v>
      </c>
      <c r="J468" s="79">
        <v>3028.44</v>
      </c>
      <c r="K468" s="77">
        <v>0</v>
      </c>
      <c r="L468" s="79">
        <v>169495.54</v>
      </c>
      <c r="M468" s="79">
        <v>272533.57</v>
      </c>
      <c r="N468" s="79">
        <v>950488.16</v>
      </c>
    </row>
    <row r="469" spans="1:14" x14ac:dyDescent="0.2">
      <c r="A469" s="77">
        <v>103128</v>
      </c>
      <c r="B469" s="78">
        <v>19377270</v>
      </c>
      <c r="C469" s="77">
        <v>1.21</v>
      </c>
      <c r="D469" s="77">
        <v>0</v>
      </c>
      <c r="E469" s="79">
        <v>656598.21</v>
      </c>
      <c r="F469" s="77">
        <v>13.39</v>
      </c>
      <c r="G469" s="79">
        <v>9435.52</v>
      </c>
      <c r="H469" s="77">
        <v>0</v>
      </c>
      <c r="I469" s="79">
        <v>66813.960000000006</v>
      </c>
      <c r="J469" s="79">
        <v>1027.07</v>
      </c>
      <c r="K469" s="77">
        <v>0</v>
      </c>
      <c r="L469" s="79">
        <v>128268.62</v>
      </c>
      <c r="M469" s="79">
        <v>205558.56</v>
      </c>
      <c r="N469" s="79">
        <v>862156.77</v>
      </c>
    </row>
    <row r="470" spans="1:14" x14ac:dyDescent="0.2">
      <c r="A470" s="77">
        <v>103129</v>
      </c>
      <c r="B470" s="78">
        <v>25201184</v>
      </c>
      <c r="C470" s="77">
        <v>1.31</v>
      </c>
      <c r="D470" s="77">
        <v>0</v>
      </c>
      <c r="E470" s="79">
        <v>853076.96</v>
      </c>
      <c r="F470" s="77">
        <v>0</v>
      </c>
      <c r="G470" s="79">
        <v>17662.13</v>
      </c>
      <c r="H470" s="77">
        <v>0</v>
      </c>
      <c r="I470" s="79">
        <v>96408.2</v>
      </c>
      <c r="J470" s="77">
        <v>0</v>
      </c>
      <c r="K470" s="77">
        <v>0</v>
      </c>
      <c r="L470" s="79">
        <v>188863.51</v>
      </c>
      <c r="M470" s="79">
        <v>302933.84000000003</v>
      </c>
      <c r="N470" s="79">
        <v>1156010.8</v>
      </c>
    </row>
    <row r="471" spans="1:14" x14ac:dyDescent="0.2">
      <c r="A471" s="77">
        <v>103130</v>
      </c>
      <c r="B471" s="78">
        <v>32441582</v>
      </c>
      <c r="C471" s="77">
        <v>1.85</v>
      </c>
      <c r="D471" s="77">
        <v>0</v>
      </c>
      <c r="E471" s="79">
        <v>1092160.46</v>
      </c>
      <c r="F471" s="77">
        <v>0</v>
      </c>
      <c r="G471" s="79">
        <v>31475.43</v>
      </c>
      <c r="H471" s="77">
        <v>0</v>
      </c>
      <c r="I471" s="79">
        <v>187201.54</v>
      </c>
      <c r="J471" s="79">
        <v>5169.34</v>
      </c>
      <c r="K471" s="79">
        <v>2037.02</v>
      </c>
      <c r="L471" s="79">
        <v>401995.8</v>
      </c>
      <c r="M471" s="79">
        <v>627879.12</v>
      </c>
      <c r="N471" s="79">
        <v>1720039.58</v>
      </c>
    </row>
    <row r="472" spans="1:14" x14ac:dyDescent="0.2">
      <c r="A472" s="77">
        <v>103131</v>
      </c>
      <c r="B472" s="78">
        <v>34863604</v>
      </c>
      <c r="C472" s="77">
        <v>1.0900000000000001</v>
      </c>
      <c r="D472" s="77">
        <v>0</v>
      </c>
      <c r="E472" s="79">
        <v>1182787.1599999999</v>
      </c>
      <c r="F472" s="77">
        <v>0</v>
      </c>
      <c r="G472" s="79">
        <v>25979.05</v>
      </c>
      <c r="H472" s="77">
        <v>0</v>
      </c>
      <c r="I472" s="79">
        <v>175413.86</v>
      </c>
      <c r="J472" s="77">
        <v>0</v>
      </c>
      <c r="K472" s="77">
        <v>0</v>
      </c>
      <c r="L472" s="79">
        <v>338938.11</v>
      </c>
      <c r="M472" s="79">
        <v>540331.02</v>
      </c>
      <c r="N472" s="79">
        <v>1723118.18</v>
      </c>
    </row>
    <row r="473" spans="1:14" x14ac:dyDescent="0.2">
      <c r="A473" s="77">
        <v>103132</v>
      </c>
      <c r="B473" s="78">
        <v>135872661</v>
      </c>
      <c r="C473" s="77">
        <v>1.17</v>
      </c>
      <c r="D473" s="77">
        <v>0</v>
      </c>
      <c r="E473" s="79">
        <v>4605905.21</v>
      </c>
      <c r="F473" s="77">
        <v>0</v>
      </c>
      <c r="G473" s="79">
        <v>86094.07</v>
      </c>
      <c r="H473" s="77">
        <v>0</v>
      </c>
      <c r="I473" s="79">
        <v>448545.87</v>
      </c>
      <c r="J473" s="77">
        <v>0</v>
      </c>
      <c r="K473" s="77">
        <v>0</v>
      </c>
      <c r="L473" s="79">
        <v>817483.11</v>
      </c>
      <c r="M473" s="79">
        <v>1352123.05</v>
      </c>
      <c r="N473" s="79">
        <v>5958028.2599999998</v>
      </c>
    </row>
    <row r="474" spans="1:14" x14ac:dyDescent="0.2">
      <c r="A474" s="77">
        <v>103135</v>
      </c>
      <c r="B474" s="78">
        <v>27531923</v>
      </c>
      <c r="C474" s="77">
        <v>1.2</v>
      </c>
      <c r="D474" s="77">
        <v>0</v>
      </c>
      <c r="E474" s="79">
        <v>933012.82</v>
      </c>
      <c r="F474" s="77">
        <v>0</v>
      </c>
      <c r="G474" s="79">
        <v>21287.360000000001</v>
      </c>
      <c r="H474" s="77">
        <v>0</v>
      </c>
      <c r="I474" s="79">
        <v>126140.1</v>
      </c>
      <c r="J474" s="77">
        <v>0</v>
      </c>
      <c r="K474" s="77">
        <v>0</v>
      </c>
      <c r="L474" s="79">
        <v>232821.25</v>
      </c>
      <c r="M474" s="79">
        <v>380248.71</v>
      </c>
      <c r="N474" s="79">
        <v>1313261.53</v>
      </c>
    </row>
    <row r="475" spans="1:14" x14ac:dyDescent="0.2">
      <c r="A475" s="77">
        <v>104041</v>
      </c>
      <c r="B475" s="78">
        <v>7770031</v>
      </c>
      <c r="C475" s="77">
        <v>2.62</v>
      </c>
      <c r="D475" s="77">
        <v>0</v>
      </c>
      <c r="E475" s="79">
        <v>259529.45</v>
      </c>
      <c r="F475" s="77">
        <v>0</v>
      </c>
      <c r="G475" s="79">
        <v>6872</v>
      </c>
      <c r="H475" s="77">
        <v>0</v>
      </c>
      <c r="I475" s="79">
        <v>26477.25</v>
      </c>
      <c r="J475" s="77">
        <v>0</v>
      </c>
      <c r="K475" s="77">
        <v>0</v>
      </c>
      <c r="L475" s="79">
        <v>110526.35</v>
      </c>
      <c r="M475" s="79">
        <v>143875.6</v>
      </c>
      <c r="N475" s="79">
        <v>403405.05</v>
      </c>
    </row>
    <row r="476" spans="1:14" x14ac:dyDescent="0.2">
      <c r="A476" s="77">
        <v>104042</v>
      </c>
      <c r="B476" s="78">
        <v>20716732</v>
      </c>
      <c r="C476" s="77">
        <v>2.57</v>
      </c>
      <c r="D476" s="77">
        <v>0</v>
      </c>
      <c r="E476" s="79">
        <v>692321.9</v>
      </c>
      <c r="F476" s="77">
        <v>0</v>
      </c>
      <c r="G476" s="79">
        <v>15604.84</v>
      </c>
      <c r="H476" s="77">
        <v>0</v>
      </c>
      <c r="I476" s="79">
        <v>51534.7</v>
      </c>
      <c r="J476" s="77">
        <v>0</v>
      </c>
      <c r="K476" s="77">
        <v>326.60000000000002</v>
      </c>
      <c r="L476" s="79">
        <v>221678.32</v>
      </c>
      <c r="M476" s="79">
        <v>289144.46000000002</v>
      </c>
      <c r="N476" s="79">
        <v>981466.36</v>
      </c>
    </row>
    <row r="477" spans="1:14" x14ac:dyDescent="0.2">
      <c r="A477" s="77">
        <v>104043</v>
      </c>
      <c r="B477" s="78">
        <v>18493232</v>
      </c>
      <c r="C477" s="77">
        <v>2.52</v>
      </c>
      <c r="D477" s="77">
        <v>0</v>
      </c>
      <c r="E477" s="79">
        <v>618333.05000000005</v>
      </c>
      <c r="F477" s="77">
        <v>0</v>
      </c>
      <c r="G477" s="79">
        <v>15713.27</v>
      </c>
      <c r="H477" s="77">
        <v>0</v>
      </c>
      <c r="I477" s="79">
        <v>63729.75</v>
      </c>
      <c r="J477" s="77">
        <v>0</v>
      </c>
      <c r="K477" s="77">
        <v>0</v>
      </c>
      <c r="L477" s="79">
        <v>293021.69</v>
      </c>
      <c r="M477" s="79">
        <v>372464.71</v>
      </c>
      <c r="N477" s="79">
        <v>990797.76</v>
      </c>
    </row>
    <row r="478" spans="1:14" x14ac:dyDescent="0.2">
      <c r="A478" s="77">
        <v>104044</v>
      </c>
      <c r="B478" s="78">
        <v>223885247</v>
      </c>
      <c r="C478" s="77">
        <v>2.66</v>
      </c>
      <c r="D478" s="77">
        <v>0</v>
      </c>
      <c r="E478" s="79">
        <v>7474995.5499999998</v>
      </c>
      <c r="F478" s="77">
        <v>0</v>
      </c>
      <c r="G478" s="79">
        <v>81693.279999999999</v>
      </c>
      <c r="H478" s="77">
        <v>0</v>
      </c>
      <c r="I478" s="79">
        <v>204711.94</v>
      </c>
      <c r="J478" s="77">
        <v>0</v>
      </c>
      <c r="K478" s="79">
        <v>82251.839999999997</v>
      </c>
      <c r="L478" s="79">
        <v>789317.39</v>
      </c>
      <c r="M478" s="79">
        <v>1157974.45</v>
      </c>
      <c r="N478" s="79">
        <v>8632970</v>
      </c>
    </row>
    <row r="479" spans="1:14" x14ac:dyDescent="0.2">
      <c r="A479" s="77">
        <v>104045</v>
      </c>
      <c r="B479" s="78">
        <v>63575703</v>
      </c>
      <c r="C479" s="77">
        <v>2.66</v>
      </c>
      <c r="D479" s="77">
        <v>0</v>
      </c>
      <c r="E479" s="79">
        <v>2122641.41</v>
      </c>
      <c r="F479" s="77">
        <v>0</v>
      </c>
      <c r="G479" s="79">
        <v>36157.86</v>
      </c>
      <c r="H479" s="77">
        <v>0</v>
      </c>
      <c r="I479" s="79">
        <v>67972.539999999994</v>
      </c>
      <c r="J479" s="77">
        <v>0</v>
      </c>
      <c r="K479" s="79">
        <v>34766.69</v>
      </c>
      <c r="L479" s="79">
        <v>278197.32</v>
      </c>
      <c r="M479" s="79">
        <v>417094.40000000002</v>
      </c>
      <c r="N479" s="79">
        <v>2539735.81</v>
      </c>
    </row>
    <row r="480" spans="1:14" x14ac:dyDescent="0.2">
      <c r="A480" s="77">
        <v>105123</v>
      </c>
      <c r="B480" s="78">
        <v>17200957</v>
      </c>
      <c r="C480" s="77">
        <v>2.2400000000000002</v>
      </c>
      <c r="D480" s="77">
        <v>0</v>
      </c>
      <c r="E480" s="79">
        <v>576776.99</v>
      </c>
      <c r="F480" s="77">
        <v>0</v>
      </c>
      <c r="G480" s="79">
        <v>19984.95</v>
      </c>
      <c r="H480" s="77">
        <v>0</v>
      </c>
      <c r="I480" s="79">
        <v>52626.96</v>
      </c>
      <c r="J480" s="77">
        <v>0</v>
      </c>
      <c r="K480" s="77">
        <v>0</v>
      </c>
      <c r="L480" s="79">
        <v>137034.06</v>
      </c>
      <c r="M480" s="79">
        <v>209645.96</v>
      </c>
      <c r="N480" s="79">
        <v>786422.95</v>
      </c>
    </row>
    <row r="481" spans="1:14" x14ac:dyDescent="0.2">
      <c r="A481" s="77">
        <v>105124</v>
      </c>
      <c r="B481" s="78">
        <v>30994315</v>
      </c>
      <c r="C481" s="77">
        <v>2.19</v>
      </c>
      <c r="D481" s="77">
        <v>0</v>
      </c>
      <c r="E481" s="79">
        <v>1039823</v>
      </c>
      <c r="F481" s="77">
        <v>0</v>
      </c>
      <c r="G481" s="79">
        <v>42949</v>
      </c>
      <c r="H481" s="77">
        <v>0</v>
      </c>
      <c r="I481" s="79">
        <v>113098.94</v>
      </c>
      <c r="J481" s="77">
        <v>0</v>
      </c>
      <c r="K481" s="77">
        <v>0</v>
      </c>
      <c r="L481" s="79">
        <v>292533.96999999997</v>
      </c>
      <c r="M481" s="79">
        <v>448581.91</v>
      </c>
      <c r="N481" s="79">
        <v>1488404.91</v>
      </c>
    </row>
    <row r="482" spans="1:14" x14ac:dyDescent="0.2">
      <c r="A482" s="77">
        <v>105125</v>
      </c>
      <c r="B482" s="78">
        <v>9241370</v>
      </c>
      <c r="C482" s="77">
        <v>2.2799999999999998</v>
      </c>
      <c r="D482" s="77">
        <v>0</v>
      </c>
      <c r="E482" s="79">
        <v>309751.87</v>
      </c>
      <c r="F482" s="77">
        <v>0</v>
      </c>
      <c r="G482" s="79">
        <v>7458.31</v>
      </c>
      <c r="H482" s="77">
        <v>0</v>
      </c>
      <c r="I482" s="79">
        <v>23112.37</v>
      </c>
      <c r="J482" s="77">
        <v>0</v>
      </c>
      <c r="K482" s="77">
        <v>0</v>
      </c>
      <c r="L482" s="79">
        <v>48228.77</v>
      </c>
      <c r="M482" s="79">
        <v>78799.44</v>
      </c>
      <c r="N482" s="79">
        <v>388551.31</v>
      </c>
    </row>
    <row r="483" spans="1:14" x14ac:dyDescent="0.2">
      <c r="A483" s="77">
        <v>106001</v>
      </c>
      <c r="B483" s="78">
        <v>6332694</v>
      </c>
      <c r="C483" s="77">
        <v>2.44</v>
      </c>
      <c r="D483" s="77">
        <v>0</v>
      </c>
      <c r="E483" s="79">
        <v>211911.45</v>
      </c>
      <c r="F483" s="77">
        <v>0</v>
      </c>
      <c r="G483" s="79">
        <v>4610.4799999999996</v>
      </c>
      <c r="H483" s="77">
        <v>0</v>
      </c>
      <c r="I483" s="79">
        <v>15675.31</v>
      </c>
      <c r="J483" s="77">
        <v>0</v>
      </c>
      <c r="K483" s="79">
        <v>63036.34</v>
      </c>
      <c r="L483" s="79">
        <v>61988.67</v>
      </c>
      <c r="M483" s="79">
        <v>145310.79999999999</v>
      </c>
      <c r="N483" s="79">
        <v>357222.25</v>
      </c>
    </row>
    <row r="484" spans="1:14" x14ac:dyDescent="0.2">
      <c r="A484" s="77">
        <v>106002</v>
      </c>
      <c r="B484" s="78">
        <v>7863685</v>
      </c>
      <c r="C484" s="77">
        <v>1.88</v>
      </c>
      <c r="D484" s="77">
        <v>0</v>
      </c>
      <c r="E484" s="79">
        <v>264653.58</v>
      </c>
      <c r="F484" s="77">
        <v>0</v>
      </c>
      <c r="G484" s="79">
        <v>7755.81</v>
      </c>
      <c r="H484" s="77">
        <v>0</v>
      </c>
      <c r="I484" s="79">
        <v>35738.21</v>
      </c>
      <c r="J484" s="77">
        <v>0</v>
      </c>
      <c r="K484" s="79">
        <v>3809.18</v>
      </c>
      <c r="L484" s="79">
        <v>121734.13</v>
      </c>
      <c r="M484" s="79">
        <v>169037.32</v>
      </c>
      <c r="N484" s="79">
        <v>433690.9</v>
      </c>
    </row>
    <row r="485" spans="1:14" x14ac:dyDescent="0.2">
      <c r="A485" s="77">
        <v>106003</v>
      </c>
      <c r="B485" s="78">
        <v>57012409</v>
      </c>
      <c r="C485" s="77">
        <v>1.9</v>
      </c>
      <c r="D485" s="77">
        <v>0</v>
      </c>
      <c r="E485" s="79">
        <v>1918370.64</v>
      </c>
      <c r="F485" s="77">
        <v>0</v>
      </c>
      <c r="G485" s="79">
        <v>28098.85</v>
      </c>
      <c r="H485" s="77">
        <v>0</v>
      </c>
      <c r="I485" s="79">
        <v>128647.37</v>
      </c>
      <c r="J485" s="77">
        <v>0</v>
      </c>
      <c r="K485" s="79">
        <v>38105.47</v>
      </c>
      <c r="L485" s="79">
        <v>427422.4</v>
      </c>
      <c r="M485" s="79">
        <v>622274.09</v>
      </c>
      <c r="N485" s="79">
        <v>2540644.73</v>
      </c>
    </row>
    <row r="486" spans="1:14" x14ac:dyDescent="0.2">
      <c r="A486" s="77">
        <v>106004</v>
      </c>
      <c r="B486" s="78">
        <v>474284709</v>
      </c>
      <c r="C486" s="77">
        <v>1.86</v>
      </c>
      <c r="D486" s="77">
        <v>0</v>
      </c>
      <c r="E486" s="79">
        <v>15965381.359999999</v>
      </c>
      <c r="F486" s="77">
        <v>0</v>
      </c>
      <c r="G486" s="79">
        <v>121770.79</v>
      </c>
      <c r="H486" s="77">
        <v>0</v>
      </c>
      <c r="I486" s="79">
        <v>392323.46</v>
      </c>
      <c r="J486" s="77">
        <v>0</v>
      </c>
      <c r="K486" s="77">
        <v>0</v>
      </c>
      <c r="L486" s="79">
        <v>1228320.96</v>
      </c>
      <c r="M486" s="79">
        <v>1742415.2</v>
      </c>
      <c r="N486" s="79">
        <v>17707796.559999999</v>
      </c>
    </row>
    <row r="487" spans="1:14" x14ac:dyDescent="0.2">
      <c r="A487" s="77">
        <v>106005</v>
      </c>
      <c r="B487" s="78">
        <v>103302527</v>
      </c>
      <c r="C487" s="77">
        <v>1.92</v>
      </c>
      <c r="D487" s="77">
        <v>0</v>
      </c>
      <c r="E487" s="79">
        <v>3475245.76</v>
      </c>
      <c r="F487" s="77">
        <v>0</v>
      </c>
      <c r="G487" s="79">
        <v>35002.339999999997</v>
      </c>
      <c r="H487" s="77">
        <v>0</v>
      </c>
      <c r="I487" s="79">
        <v>135135.29999999999</v>
      </c>
      <c r="J487" s="77">
        <v>0</v>
      </c>
      <c r="K487" s="79">
        <v>7710.69</v>
      </c>
      <c r="L487" s="79">
        <v>454946.54</v>
      </c>
      <c r="M487" s="79">
        <v>632794.87</v>
      </c>
      <c r="N487" s="79">
        <v>4108040.63</v>
      </c>
    </row>
    <row r="488" spans="1:14" x14ac:dyDescent="0.2">
      <c r="A488" s="77">
        <v>106006</v>
      </c>
      <c r="B488" s="78">
        <v>25676559</v>
      </c>
      <c r="C488" s="77">
        <v>1.9</v>
      </c>
      <c r="D488" s="77">
        <v>0</v>
      </c>
      <c r="E488" s="79">
        <v>863972.56</v>
      </c>
      <c r="F488" s="77">
        <v>0</v>
      </c>
      <c r="G488" s="79">
        <v>12711.13</v>
      </c>
      <c r="H488" s="77">
        <v>0</v>
      </c>
      <c r="I488" s="79">
        <v>58571.96</v>
      </c>
      <c r="J488" s="77">
        <v>0</v>
      </c>
      <c r="K488" s="79">
        <v>5440.61</v>
      </c>
      <c r="L488" s="79">
        <v>195641.76</v>
      </c>
      <c r="M488" s="79">
        <v>272365.46000000002</v>
      </c>
      <c r="N488" s="79">
        <v>1136338.02</v>
      </c>
    </row>
    <row r="489" spans="1:14" x14ac:dyDescent="0.2">
      <c r="A489" s="77">
        <v>106008</v>
      </c>
      <c r="B489" s="78">
        <v>4990676</v>
      </c>
      <c r="C489" s="77">
        <v>1.88</v>
      </c>
      <c r="D489" s="77">
        <v>0</v>
      </c>
      <c r="E489" s="79">
        <v>167962</v>
      </c>
      <c r="F489" s="77">
        <v>0</v>
      </c>
      <c r="G489" s="79">
        <v>1786.93</v>
      </c>
      <c r="H489" s="77">
        <v>0</v>
      </c>
      <c r="I489" s="79">
        <v>8234.0499999999993</v>
      </c>
      <c r="J489" s="77">
        <v>0</v>
      </c>
      <c r="K489" s="79">
        <v>41017.18</v>
      </c>
      <c r="L489" s="79">
        <v>27324.79</v>
      </c>
      <c r="M489" s="79">
        <v>78362.95</v>
      </c>
      <c r="N489" s="79">
        <v>246324.95</v>
      </c>
    </row>
    <row r="490" spans="1:14" x14ac:dyDescent="0.2">
      <c r="A490" s="77">
        <v>107151</v>
      </c>
      <c r="B490" s="78">
        <v>5363550</v>
      </c>
      <c r="C490" s="77">
        <v>2.5099999999999998</v>
      </c>
      <c r="D490" s="77">
        <v>0</v>
      </c>
      <c r="E490" s="79">
        <v>179352.12</v>
      </c>
      <c r="F490" s="77">
        <v>0</v>
      </c>
      <c r="G490" s="79">
        <v>9386.33</v>
      </c>
      <c r="H490" s="77">
        <v>0</v>
      </c>
      <c r="I490" s="79">
        <v>11081.79</v>
      </c>
      <c r="J490" s="77">
        <v>45.75</v>
      </c>
      <c r="K490" s="79">
        <v>26854</v>
      </c>
      <c r="L490" s="79">
        <v>66568.56</v>
      </c>
      <c r="M490" s="79">
        <v>113936.43</v>
      </c>
      <c r="N490" s="79">
        <v>293288.55</v>
      </c>
    </row>
    <row r="491" spans="1:14" x14ac:dyDescent="0.2">
      <c r="A491" s="77">
        <v>107152</v>
      </c>
      <c r="B491" s="78">
        <v>39473159</v>
      </c>
      <c r="C491" s="77">
        <v>2.2599999999999998</v>
      </c>
      <c r="D491" s="77">
        <v>0</v>
      </c>
      <c r="E491" s="79">
        <v>1323330.55</v>
      </c>
      <c r="F491" s="79">
        <v>5480.93</v>
      </c>
      <c r="G491" s="79">
        <v>72778.960000000006</v>
      </c>
      <c r="H491" s="77">
        <v>51.1</v>
      </c>
      <c r="I491" s="79">
        <v>61878.61</v>
      </c>
      <c r="J491" s="79">
        <v>46237.97</v>
      </c>
      <c r="K491" s="77">
        <v>0</v>
      </c>
      <c r="L491" s="79">
        <v>386057.63</v>
      </c>
      <c r="M491" s="79">
        <v>572485.19999999995</v>
      </c>
      <c r="N491" s="79">
        <v>1895815.75</v>
      </c>
    </row>
    <row r="492" spans="1:14" x14ac:dyDescent="0.2">
      <c r="A492" s="77">
        <v>107153</v>
      </c>
      <c r="B492" s="78">
        <v>18848349</v>
      </c>
      <c r="C492" s="77">
        <v>3.05</v>
      </c>
      <c r="D492" s="77">
        <v>0</v>
      </c>
      <c r="E492" s="79">
        <v>626780.17000000004</v>
      </c>
      <c r="F492" s="77">
        <v>0</v>
      </c>
      <c r="G492" s="79">
        <v>32944.81</v>
      </c>
      <c r="H492" s="77">
        <v>0</v>
      </c>
      <c r="I492" s="79">
        <v>33613.360000000001</v>
      </c>
      <c r="J492" s="77">
        <v>0</v>
      </c>
      <c r="K492" s="77">
        <v>0</v>
      </c>
      <c r="L492" s="79">
        <v>206642.51</v>
      </c>
      <c r="M492" s="79">
        <v>273200.68</v>
      </c>
      <c r="N492" s="79">
        <v>899980.85</v>
      </c>
    </row>
    <row r="493" spans="1:14" x14ac:dyDescent="0.2">
      <c r="A493" s="77">
        <v>107154</v>
      </c>
      <c r="B493" s="78">
        <v>25231005</v>
      </c>
      <c r="C493" s="77">
        <v>2.38</v>
      </c>
      <c r="D493" s="77">
        <v>0</v>
      </c>
      <c r="E493" s="79">
        <v>844826.39</v>
      </c>
      <c r="F493" s="77">
        <v>0</v>
      </c>
      <c r="G493" s="79">
        <v>59704.34</v>
      </c>
      <c r="H493" s="77">
        <v>0</v>
      </c>
      <c r="I493" s="79">
        <v>51878.97</v>
      </c>
      <c r="J493" s="79">
        <v>18983.240000000002</v>
      </c>
      <c r="K493" s="79">
        <v>18026.849999999999</v>
      </c>
      <c r="L493" s="79">
        <v>336130.14</v>
      </c>
      <c r="M493" s="79">
        <v>484723.54</v>
      </c>
      <c r="N493" s="79">
        <v>1329549.93</v>
      </c>
    </row>
    <row r="494" spans="1:14" x14ac:dyDescent="0.2">
      <c r="A494" s="77">
        <v>107155</v>
      </c>
      <c r="B494" s="78">
        <v>33226466</v>
      </c>
      <c r="C494" s="77">
        <v>2.44</v>
      </c>
      <c r="D494" s="77">
        <v>0</v>
      </c>
      <c r="E494" s="79">
        <v>1111859.8899999999</v>
      </c>
      <c r="F494" s="77">
        <v>0</v>
      </c>
      <c r="G494" s="79">
        <v>55024.480000000003</v>
      </c>
      <c r="H494" s="77">
        <v>0</v>
      </c>
      <c r="I494" s="79">
        <v>60244.37</v>
      </c>
      <c r="J494" s="77">
        <v>0</v>
      </c>
      <c r="K494" s="79">
        <v>20925.580000000002</v>
      </c>
      <c r="L494" s="79">
        <v>348036.89</v>
      </c>
      <c r="M494" s="79">
        <v>484231.32</v>
      </c>
      <c r="N494" s="79">
        <v>1596091.21</v>
      </c>
    </row>
    <row r="495" spans="1:14" x14ac:dyDescent="0.2">
      <c r="A495" s="77">
        <v>107156</v>
      </c>
      <c r="B495" s="78">
        <v>19245679</v>
      </c>
      <c r="C495" s="77">
        <v>2.6</v>
      </c>
      <c r="D495" s="77">
        <v>0</v>
      </c>
      <c r="E495" s="79">
        <v>642963.49</v>
      </c>
      <c r="F495" s="77">
        <v>0</v>
      </c>
      <c r="G495" s="79">
        <v>32765.86</v>
      </c>
      <c r="H495" s="77">
        <v>0</v>
      </c>
      <c r="I495" s="79">
        <v>35689.58</v>
      </c>
      <c r="J495" s="77">
        <v>0</v>
      </c>
      <c r="K495" s="79">
        <v>83175.83</v>
      </c>
      <c r="L495" s="79">
        <v>225672.83</v>
      </c>
      <c r="M495" s="79">
        <v>377304.1</v>
      </c>
      <c r="N495" s="79">
        <v>1020267.59</v>
      </c>
    </row>
    <row r="496" spans="1:14" x14ac:dyDescent="0.2">
      <c r="A496" s="77">
        <v>107158</v>
      </c>
      <c r="B496" s="78">
        <v>6016816</v>
      </c>
      <c r="C496" s="77">
        <v>2.29</v>
      </c>
      <c r="D496" s="77">
        <v>0</v>
      </c>
      <c r="E496" s="79">
        <v>201650.76</v>
      </c>
      <c r="F496" s="77">
        <v>0</v>
      </c>
      <c r="G496" s="79">
        <v>14351</v>
      </c>
      <c r="H496" s="77">
        <v>0</v>
      </c>
      <c r="I496" s="79">
        <v>11222.3</v>
      </c>
      <c r="J496" s="79">
        <v>1548.4</v>
      </c>
      <c r="K496" s="77">
        <v>0</v>
      </c>
      <c r="L496" s="79">
        <v>74801.679999999993</v>
      </c>
      <c r="M496" s="79">
        <v>101923.38</v>
      </c>
      <c r="N496" s="79">
        <v>303574.14</v>
      </c>
    </row>
    <row r="497" spans="1:14" x14ac:dyDescent="0.2">
      <c r="A497" s="77">
        <v>108142</v>
      </c>
      <c r="B497" s="78">
        <v>134787867</v>
      </c>
      <c r="C497" s="77">
        <v>2.12</v>
      </c>
      <c r="D497" s="77">
        <v>0</v>
      </c>
      <c r="E497" s="79">
        <v>4525211.49</v>
      </c>
      <c r="F497" s="79">
        <v>21941.07</v>
      </c>
      <c r="G497" s="79">
        <v>72392.350000000006</v>
      </c>
      <c r="H497" s="79">
        <v>4092.82</v>
      </c>
      <c r="I497" s="79">
        <v>401967.96</v>
      </c>
      <c r="J497" s="77">
        <v>0</v>
      </c>
      <c r="K497" s="77">
        <v>0</v>
      </c>
      <c r="L497" s="79">
        <v>1062129.8799999999</v>
      </c>
      <c r="M497" s="79">
        <v>1562524.08</v>
      </c>
      <c r="N497" s="79">
        <v>6087735.5700000003</v>
      </c>
    </row>
    <row r="498" spans="1:14" x14ac:dyDescent="0.2">
      <c r="A498" s="77">
        <v>108143</v>
      </c>
      <c r="B498" s="78">
        <v>10130724</v>
      </c>
      <c r="C498" s="77">
        <v>2.4300000000000002</v>
      </c>
      <c r="D498" s="77">
        <v>0</v>
      </c>
      <c r="E498" s="79">
        <v>339039.98</v>
      </c>
      <c r="F498" s="77">
        <v>0</v>
      </c>
      <c r="G498" s="79">
        <v>6675.97</v>
      </c>
      <c r="H498" s="79">
        <v>5659.96</v>
      </c>
      <c r="I498" s="79">
        <v>36194.03</v>
      </c>
      <c r="J498" s="77">
        <v>615.01</v>
      </c>
      <c r="K498" s="77">
        <v>0</v>
      </c>
      <c r="L498" s="79">
        <v>94596.3</v>
      </c>
      <c r="M498" s="79">
        <v>143741.26999999999</v>
      </c>
      <c r="N498" s="79">
        <v>482781.25</v>
      </c>
    </row>
    <row r="499" spans="1:14" x14ac:dyDescent="0.2">
      <c r="A499" s="77">
        <v>108144</v>
      </c>
      <c r="B499" s="78">
        <v>8525129</v>
      </c>
      <c r="C499" s="77">
        <v>2.2999999999999998</v>
      </c>
      <c r="D499" s="77">
        <v>0</v>
      </c>
      <c r="E499" s="79">
        <v>285686.45</v>
      </c>
      <c r="F499" s="77">
        <v>0</v>
      </c>
      <c r="G499" s="79">
        <v>5333.4</v>
      </c>
      <c r="H499" s="77">
        <v>379.01</v>
      </c>
      <c r="I499" s="79">
        <v>29511.85</v>
      </c>
      <c r="J499" s="77">
        <v>460.11</v>
      </c>
      <c r="K499" s="77">
        <v>0</v>
      </c>
      <c r="L499" s="79">
        <v>80023.61</v>
      </c>
      <c r="M499" s="79">
        <v>115707.98</v>
      </c>
      <c r="N499" s="79">
        <v>401394.43</v>
      </c>
    </row>
    <row r="500" spans="1:14" x14ac:dyDescent="0.2">
      <c r="A500" s="77">
        <v>108147</v>
      </c>
      <c r="B500" s="78">
        <v>14142215</v>
      </c>
      <c r="C500" s="77">
        <v>2.48</v>
      </c>
      <c r="D500" s="77">
        <v>0</v>
      </c>
      <c r="E500" s="79">
        <v>473048.04</v>
      </c>
      <c r="F500" s="79">
        <v>1286.44</v>
      </c>
      <c r="G500" s="79">
        <v>6589.68</v>
      </c>
      <c r="H500" s="79">
        <v>6900.06</v>
      </c>
      <c r="I500" s="79">
        <v>36684.75</v>
      </c>
      <c r="J500" s="79">
        <v>3472.87</v>
      </c>
      <c r="K500" s="77">
        <v>0</v>
      </c>
      <c r="L500" s="79">
        <v>92227.12</v>
      </c>
      <c r="M500" s="79">
        <v>147160.92000000001</v>
      </c>
      <c r="N500" s="79">
        <v>620208.96</v>
      </c>
    </row>
    <row r="501" spans="1:14" x14ac:dyDescent="0.2">
      <c r="A501" s="77">
        <v>109002</v>
      </c>
      <c r="B501" s="78">
        <v>121489679</v>
      </c>
      <c r="C501" s="77">
        <v>2.4500000000000002</v>
      </c>
      <c r="D501" s="77">
        <v>0</v>
      </c>
      <c r="E501" s="79">
        <v>4065002.14</v>
      </c>
      <c r="F501" s="77">
        <v>0</v>
      </c>
      <c r="G501" s="79">
        <v>130446.83</v>
      </c>
      <c r="H501" s="77">
        <v>0</v>
      </c>
      <c r="I501" s="79">
        <v>252041.37</v>
      </c>
      <c r="J501" s="77">
        <v>0</v>
      </c>
      <c r="K501" s="77">
        <v>0</v>
      </c>
      <c r="L501" s="79">
        <v>566277.26</v>
      </c>
      <c r="M501" s="79">
        <v>948765.46</v>
      </c>
      <c r="N501" s="79">
        <v>5013767.5999999996</v>
      </c>
    </row>
    <row r="502" spans="1:14" x14ac:dyDescent="0.2">
      <c r="A502" s="77">
        <v>109003</v>
      </c>
      <c r="B502" s="78">
        <v>182448543</v>
      </c>
      <c r="C502" s="77">
        <v>2.54</v>
      </c>
      <c r="D502" s="77">
        <v>0</v>
      </c>
      <c r="E502" s="79">
        <v>6099032.21</v>
      </c>
      <c r="F502" s="77">
        <v>0</v>
      </c>
      <c r="G502" s="79">
        <v>272183.92</v>
      </c>
      <c r="H502" s="77">
        <v>0</v>
      </c>
      <c r="I502" s="79">
        <v>512462.72</v>
      </c>
      <c r="J502" s="77">
        <v>0</v>
      </c>
      <c r="K502" s="77">
        <v>0</v>
      </c>
      <c r="L502" s="79">
        <v>1056761.52</v>
      </c>
      <c r="M502" s="79">
        <v>1841408.16</v>
      </c>
      <c r="N502" s="79">
        <v>7940440.3700000001</v>
      </c>
    </row>
    <row r="503" spans="1:14" x14ac:dyDescent="0.2">
      <c r="A503" s="77">
        <v>110014</v>
      </c>
      <c r="B503" s="78">
        <v>19677715</v>
      </c>
      <c r="C503" s="77">
        <v>2.37</v>
      </c>
      <c r="D503" s="77">
        <v>0</v>
      </c>
      <c r="E503" s="79">
        <v>658949.41</v>
      </c>
      <c r="F503" s="77">
        <v>0</v>
      </c>
      <c r="G503" s="79">
        <v>24880.799999999999</v>
      </c>
      <c r="H503" s="77">
        <v>0</v>
      </c>
      <c r="I503" s="79">
        <v>303619.59999999998</v>
      </c>
      <c r="J503" s="77">
        <v>0</v>
      </c>
      <c r="K503" s="77">
        <v>0</v>
      </c>
      <c r="L503" s="79">
        <v>367981.94</v>
      </c>
      <c r="M503" s="79">
        <v>696482.34</v>
      </c>
      <c r="N503" s="79">
        <v>1355431.75</v>
      </c>
    </row>
    <row r="504" spans="1:14" x14ac:dyDescent="0.2">
      <c r="A504" s="77">
        <v>110029</v>
      </c>
      <c r="B504" s="78">
        <v>63335323</v>
      </c>
      <c r="C504" s="77">
        <v>2.42</v>
      </c>
      <c r="D504" s="77">
        <v>0</v>
      </c>
      <c r="E504" s="79">
        <v>2119829.46</v>
      </c>
      <c r="F504" s="77">
        <v>0</v>
      </c>
      <c r="G504" s="79">
        <v>66955.05</v>
      </c>
      <c r="H504" s="77">
        <v>0</v>
      </c>
      <c r="I504" s="79">
        <v>816270.52</v>
      </c>
      <c r="J504" s="77">
        <v>0</v>
      </c>
      <c r="K504" s="79">
        <v>43153.599999999999</v>
      </c>
      <c r="L504" s="79">
        <v>903634.76</v>
      </c>
      <c r="M504" s="79">
        <v>1830013.93</v>
      </c>
      <c r="N504" s="79">
        <v>3949843.39</v>
      </c>
    </row>
    <row r="505" spans="1:14" x14ac:dyDescent="0.2">
      <c r="A505" s="77">
        <v>110030</v>
      </c>
      <c r="B505" s="78">
        <v>7577767</v>
      </c>
      <c r="C505" s="77">
        <v>2.35</v>
      </c>
      <c r="D505" s="77">
        <v>0</v>
      </c>
      <c r="E505" s="79">
        <v>253809.35</v>
      </c>
      <c r="F505" s="77">
        <v>0</v>
      </c>
      <c r="G505" s="79">
        <v>7869.48</v>
      </c>
      <c r="H505" s="77">
        <v>0</v>
      </c>
      <c r="I505" s="79">
        <v>84559.64</v>
      </c>
      <c r="J505" s="77">
        <v>164.43</v>
      </c>
      <c r="K505" s="77">
        <v>0</v>
      </c>
      <c r="L505" s="79">
        <v>95762.61</v>
      </c>
      <c r="M505" s="79">
        <v>188356.16</v>
      </c>
      <c r="N505" s="79">
        <v>442165.51</v>
      </c>
    </row>
    <row r="506" spans="1:14" x14ac:dyDescent="0.2">
      <c r="A506" s="77">
        <v>110031</v>
      </c>
      <c r="B506" s="78">
        <v>15508312</v>
      </c>
      <c r="C506" s="77">
        <v>2.42</v>
      </c>
      <c r="D506" s="77">
        <v>0</v>
      </c>
      <c r="E506" s="79">
        <v>519062.27</v>
      </c>
      <c r="F506" s="77">
        <v>0</v>
      </c>
      <c r="G506" s="79">
        <v>13792.27</v>
      </c>
      <c r="H506" s="77">
        <v>0</v>
      </c>
      <c r="I506" s="79">
        <v>166905.72</v>
      </c>
      <c r="J506" s="77">
        <v>0</v>
      </c>
      <c r="K506" s="79">
        <v>60855.7</v>
      </c>
      <c r="L506" s="79">
        <v>179175.52</v>
      </c>
      <c r="M506" s="79">
        <v>420729.21</v>
      </c>
      <c r="N506" s="79">
        <v>939791.48</v>
      </c>
    </row>
    <row r="507" spans="1:14" x14ac:dyDescent="0.2">
      <c r="A507" s="77">
        <v>111086</v>
      </c>
      <c r="B507" s="78">
        <v>30787687</v>
      </c>
      <c r="C507" s="77">
        <v>3.91</v>
      </c>
      <c r="D507" s="77">
        <v>0</v>
      </c>
      <c r="E507" s="79">
        <v>1014727.37</v>
      </c>
      <c r="F507" s="77">
        <v>224.85</v>
      </c>
      <c r="G507" s="79">
        <v>67466.429999999993</v>
      </c>
      <c r="H507" s="77">
        <v>0</v>
      </c>
      <c r="I507" s="79">
        <v>130616.11</v>
      </c>
      <c r="J507" s="79">
        <v>4402.22</v>
      </c>
      <c r="K507" s="77">
        <v>0</v>
      </c>
      <c r="L507" s="79">
        <v>330709.07</v>
      </c>
      <c r="M507" s="79">
        <v>533418.68000000005</v>
      </c>
      <c r="N507" s="79">
        <v>1548146.05</v>
      </c>
    </row>
    <row r="508" spans="1:14" x14ac:dyDescent="0.2">
      <c r="A508" s="77">
        <v>111087</v>
      </c>
      <c r="B508" s="78">
        <v>51653562</v>
      </c>
      <c r="C508" s="77">
        <v>4</v>
      </c>
      <c r="D508" s="77">
        <v>0</v>
      </c>
      <c r="E508" s="79">
        <v>1700848.49</v>
      </c>
      <c r="F508" s="79">
        <v>4001.87</v>
      </c>
      <c r="G508" s="79">
        <v>98009.14</v>
      </c>
      <c r="H508" s="77">
        <v>0</v>
      </c>
      <c r="I508" s="79">
        <v>188728.2</v>
      </c>
      <c r="J508" s="79">
        <v>22212.31</v>
      </c>
      <c r="K508" s="79">
        <v>67456.13</v>
      </c>
      <c r="L508" s="79">
        <v>491552.59</v>
      </c>
      <c r="M508" s="79">
        <v>871960.24</v>
      </c>
      <c r="N508" s="79">
        <v>2572808.73</v>
      </c>
    </row>
    <row r="509" spans="1:14" x14ac:dyDescent="0.2">
      <c r="A509" s="77">
        <v>112099</v>
      </c>
      <c r="B509" s="78">
        <v>10933737</v>
      </c>
      <c r="C509" s="77">
        <v>2.73</v>
      </c>
      <c r="D509" s="77">
        <v>0</v>
      </c>
      <c r="E509" s="79">
        <v>364788.94</v>
      </c>
      <c r="F509" s="77">
        <v>0</v>
      </c>
      <c r="G509" s="79">
        <v>6768.33</v>
      </c>
      <c r="H509" s="77">
        <v>0</v>
      </c>
      <c r="I509" s="79">
        <v>20522.25</v>
      </c>
      <c r="J509" s="77">
        <v>255.72</v>
      </c>
      <c r="K509" s="77">
        <v>0</v>
      </c>
      <c r="L509" s="79">
        <v>87444.33</v>
      </c>
      <c r="M509" s="79">
        <v>114990.62</v>
      </c>
      <c r="N509" s="79">
        <v>479779.56</v>
      </c>
    </row>
    <row r="510" spans="1:14" x14ac:dyDescent="0.2">
      <c r="A510" s="77">
        <v>112101</v>
      </c>
      <c r="B510" s="78">
        <v>24047871</v>
      </c>
      <c r="C510" s="77">
        <v>2.65</v>
      </c>
      <c r="D510" s="77">
        <v>0</v>
      </c>
      <c r="E510" s="79">
        <v>802983.66</v>
      </c>
      <c r="F510" s="77">
        <v>0</v>
      </c>
      <c r="G510" s="79">
        <v>15554.98</v>
      </c>
      <c r="H510" s="77">
        <v>0</v>
      </c>
      <c r="I510" s="79">
        <v>49583.17</v>
      </c>
      <c r="J510" s="77">
        <v>0</v>
      </c>
      <c r="K510" s="77">
        <v>0</v>
      </c>
      <c r="L510" s="79">
        <v>258674.81</v>
      </c>
      <c r="M510" s="79">
        <v>323812.96000000002</v>
      </c>
      <c r="N510" s="79">
        <v>1126796.6200000001</v>
      </c>
    </row>
    <row r="511" spans="1:14" x14ac:dyDescent="0.2">
      <c r="A511" s="77">
        <v>112102</v>
      </c>
      <c r="B511" s="78">
        <v>129756824</v>
      </c>
      <c r="C511" s="77">
        <v>2.65</v>
      </c>
      <c r="D511" s="77">
        <v>0</v>
      </c>
      <c r="E511" s="79">
        <v>4332716.5999999996</v>
      </c>
      <c r="F511" s="77">
        <v>0</v>
      </c>
      <c r="G511" s="79">
        <v>77867.429999999993</v>
      </c>
      <c r="H511" s="77">
        <v>0</v>
      </c>
      <c r="I511" s="79">
        <v>246014.13</v>
      </c>
      <c r="J511" s="77">
        <v>0</v>
      </c>
      <c r="K511" s="77">
        <v>0</v>
      </c>
      <c r="L511" s="79">
        <v>1171842.6399999999</v>
      </c>
      <c r="M511" s="79">
        <v>1495724.2</v>
      </c>
      <c r="N511" s="79">
        <v>5828440.7999999998</v>
      </c>
    </row>
    <row r="512" spans="1:14" x14ac:dyDescent="0.2">
      <c r="A512" s="77">
        <v>112103</v>
      </c>
      <c r="B512" s="78">
        <v>32763032</v>
      </c>
      <c r="C512" s="77">
        <v>2.62</v>
      </c>
      <c r="D512" s="77">
        <v>0</v>
      </c>
      <c r="E512" s="79">
        <v>1094329.17</v>
      </c>
      <c r="F512" s="79">
        <v>24512.62</v>
      </c>
      <c r="G512" s="79">
        <v>24123.45</v>
      </c>
      <c r="H512" s="77">
        <v>0</v>
      </c>
      <c r="I512" s="79">
        <v>75953.34</v>
      </c>
      <c r="J512" s="79">
        <v>16318.99</v>
      </c>
      <c r="K512" s="77">
        <v>0</v>
      </c>
      <c r="L512" s="79">
        <v>375886.01</v>
      </c>
      <c r="M512" s="79">
        <v>516794.4</v>
      </c>
      <c r="N512" s="79">
        <v>1611123.57</v>
      </c>
    </row>
    <row r="513" spans="1:14" x14ac:dyDescent="0.2">
      <c r="A513" s="77">
        <v>113001</v>
      </c>
      <c r="B513" s="78">
        <v>19909730</v>
      </c>
      <c r="C513" s="77">
        <v>3.05</v>
      </c>
      <c r="D513" s="77">
        <v>0</v>
      </c>
      <c r="E513" s="79">
        <v>662075.17000000004</v>
      </c>
      <c r="F513" s="77">
        <v>0</v>
      </c>
      <c r="G513" s="79">
        <v>18954.03</v>
      </c>
      <c r="H513" s="77">
        <v>0</v>
      </c>
      <c r="I513" s="79">
        <v>124051.36</v>
      </c>
      <c r="J513" s="77">
        <v>0</v>
      </c>
      <c r="K513" s="77">
        <v>0</v>
      </c>
      <c r="L513" s="79">
        <v>155918.5</v>
      </c>
      <c r="M513" s="79">
        <v>298923.88</v>
      </c>
      <c r="N513" s="79">
        <v>960999.05</v>
      </c>
    </row>
    <row r="514" spans="1:14" x14ac:dyDescent="0.2">
      <c r="A514" s="77">
        <v>114112</v>
      </c>
      <c r="B514" s="78">
        <v>11361710</v>
      </c>
      <c r="C514" s="77">
        <v>2.71</v>
      </c>
      <c r="D514" s="77">
        <v>0</v>
      </c>
      <c r="E514" s="79">
        <v>379145.6</v>
      </c>
      <c r="F514" s="77">
        <v>0</v>
      </c>
      <c r="G514" s="79">
        <v>18724.37</v>
      </c>
      <c r="H514" s="77">
        <v>0</v>
      </c>
      <c r="I514" s="79">
        <v>29783.95</v>
      </c>
      <c r="J514" s="77">
        <v>0</v>
      </c>
      <c r="K514" s="77">
        <v>0</v>
      </c>
      <c r="L514" s="79">
        <v>175530.29</v>
      </c>
      <c r="M514" s="79">
        <v>224038.6</v>
      </c>
      <c r="N514" s="79">
        <v>603184.19999999995</v>
      </c>
    </row>
    <row r="515" spans="1:14" x14ac:dyDescent="0.2">
      <c r="A515" s="77">
        <v>114113</v>
      </c>
      <c r="B515" s="78">
        <v>25594076</v>
      </c>
      <c r="C515" s="77">
        <v>2.69</v>
      </c>
      <c r="D515" s="77">
        <v>0</v>
      </c>
      <c r="E515" s="79">
        <v>854261.92</v>
      </c>
      <c r="F515" s="77">
        <v>0</v>
      </c>
      <c r="G515" s="79">
        <v>36944.699999999997</v>
      </c>
      <c r="H515" s="77">
        <v>0</v>
      </c>
      <c r="I515" s="79">
        <v>52319.55</v>
      </c>
      <c r="J515" s="77">
        <v>0</v>
      </c>
      <c r="K515" s="77">
        <v>0</v>
      </c>
      <c r="L515" s="79">
        <v>307159.74</v>
      </c>
      <c r="M515" s="79">
        <v>396423.99</v>
      </c>
      <c r="N515" s="79">
        <v>1250685.9099999999</v>
      </c>
    </row>
    <row r="516" spans="1:14" x14ac:dyDescent="0.2">
      <c r="A516" s="77">
        <v>114114</v>
      </c>
      <c r="B516" s="78">
        <v>65408622</v>
      </c>
      <c r="C516" s="77">
        <v>2.68</v>
      </c>
      <c r="D516" s="77">
        <v>0</v>
      </c>
      <c r="E516" s="79">
        <v>2183389.5099999998</v>
      </c>
      <c r="F516" s="77">
        <v>0</v>
      </c>
      <c r="G516" s="79">
        <v>75824.710000000006</v>
      </c>
      <c r="H516" s="77">
        <v>0</v>
      </c>
      <c r="I516" s="79">
        <v>109256.56</v>
      </c>
      <c r="J516" s="77">
        <v>0</v>
      </c>
      <c r="K516" s="79">
        <v>3198.2</v>
      </c>
      <c r="L516" s="79">
        <v>638767.06000000006</v>
      </c>
      <c r="M516" s="79">
        <v>827046.52</v>
      </c>
      <c r="N516" s="79">
        <v>3010436.03</v>
      </c>
    </row>
    <row r="517" spans="1:14" x14ac:dyDescent="0.2">
      <c r="A517" s="77">
        <v>114115</v>
      </c>
      <c r="B517" s="78">
        <v>24662772</v>
      </c>
      <c r="C517" s="77">
        <v>2.69</v>
      </c>
      <c r="D517" s="77">
        <v>0</v>
      </c>
      <c r="E517" s="79">
        <v>823177.48</v>
      </c>
      <c r="F517" s="77">
        <v>0</v>
      </c>
      <c r="G517" s="79">
        <v>34173.230000000003</v>
      </c>
      <c r="H517" s="79">
        <v>4055.09</v>
      </c>
      <c r="I517" s="79">
        <v>50553.99</v>
      </c>
      <c r="J517" s="79">
        <v>16644.62</v>
      </c>
      <c r="K517" s="77">
        <v>0</v>
      </c>
      <c r="L517" s="79">
        <v>297605.65000000002</v>
      </c>
      <c r="M517" s="79">
        <v>403032.58</v>
      </c>
      <c r="N517" s="79">
        <v>1226210.06</v>
      </c>
    </row>
    <row r="518" spans="1:14" x14ac:dyDescent="0.2">
      <c r="A518" s="77">
        <v>114116</v>
      </c>
      <c r="B518" s="78">
        <v>3714975</v>
      </c>
      <c r="C518" s="77">
        <v>2.7</v>
      </c>
      <c r="D518" s="77">
        <v>0</v>
      </c>
      <c r="E518" s="79">
        <v>123983.2</v>
      </c>
      <c r="F518" s="77">
        <v>0</v>
      </c>
      <c r="G518" s="79">
        <v>4656.07</v>
      </c>
      <c r="H518" s="77">
        <v>309.95</v>
      </c>
      <c r="I518" s="79">
        <v>6969.1</v>
      </c>
      <c r="J518" s="77">
        <v>35.44</v>
      </c>
      <c r="K518" s="79">
        <v>11737.83</v>
      </c>
      <c r="L518" s="79">
        <v>39609.51</v>
      </c>
      <c r="M518" s="79">
        <v>63317.9</v>
      </c>
      <c r="N518" s="79">
        <v>187301.1</v>
      </c>
    </row>
    <row r="519" spans="1:14" x14ac:dyDescent="0.2">
      <c r="A519" s="77">
        <v>115115</v>
      </c>
      <c r="B519" s="78">
        <v>3307808188</v>
      </c>
      <c r="C519" s="77">
        <v>3.74</v>
      </c>
      <c r="D519" s="77">
        <v>0</v>
      </c>
      <c r="E519" s="79">
        <v>109214498.34999999</v>
      </c>
      <c r="F519" s="79">
        <v>344171.93</v>
      </c>
      <c r="G519" s="79">
        <v>437015.64</v>
      </c>
      <c r="H519" s="79">
        <v>249124.75</v>
      </c>
      <c r="I519" s="79">
        <v>2674046.71</v>
      </c>
      <c r="J519" s="79">
        <v>6571684.7699999996</v>
      </c>
      <c r="K519" s="77">
        <v>0</v>
      </c>
      <c r="L519" s="79">
        <v>15957555.33</v>
      </c>
      <c r="M519" s="79">
        <v>26233599.120000001</v>
      </c>
      <c r="N519" s="79">
        <v>135448097.47</v>
      </c>
    </row>
    <row r="520" spans="1:14" x14ac:dyDescent="0.2">
      <c r="A520" s="77">
        <v>347347</v>
      </c>
      <c r="B520" s="77">
        <v>0</v>
      </c>
      <c r="C520" s="77">
        <v>0</v>
      </c>
      <c r="D520" s="77">
        <v>0</v>
      </c>
      <c r="E520" s="77">
        <v>0</v>
      </c>
      <c r="F520" s="77">
        <v>0</v>
      </c>
      <c r="G520" s="77">
        <v>0</v>
      </c>
      <c r="H520" s="77">
        <v>0</v>
      </c>
      <c r="I520" s="77">
        <v>0</v>
      </c>
      <c r="J520" s="77">
        <v>0</v>
      </c>
      <c r="K520" s="77">
        <v>0</v>
      </c>
      <c r="L520" s="77">
        <v>0</v>
      </c>
      <c r="M520" s="77">
        <v>0</v>
      </c>
      <c r="N520" s="77">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60"/>
  <sheetViews>
    <sheetView workbookViewId="0">
      <pane xSplit="1" ySplit="1" topLeftCell="B2" activePane="bottomRight" state="frozen"/>
      <selection pane="topRight" activeCell="B1" sqref="B1"/>
      <selection pane="bottomLeft" activeCell="A2" sqref="A2"/>
      <selection pane="bottomRight" sqref="A1:N560"/>
    </sheetView>
  </sheetViews>
  <sheetFormatPr defaultRowHeight="12.75" x14ac:dyDescent="0.2"/>
  <cols>
    <col min="1" max="1" width="10.5703125" bestFit="1" customWidth="1"/>
    <col min="2" max="2" width="12.7109375" bestFit="1" customWidth="1"/>
    <col min="3" max="3" width="8.5703125" bestFit="1" customWidth="1"/>
    <col min="4" max="4" width="10.5703125" bestFit="1" customWidth="1"/>
    <col min="5" max="5" width="13.85546875" bestFit="1" customWidth="1"/>
    <col min="6" max="6" width="18.8554687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x14ac:dyDescent="0.2">
      <c r="A1" t="s">
        <v>772</v>
      </c>
      <c r="B1" t="s">
        <v>773</v>
      </c>
      <c r="C1" t="s">
        <v>766</v>
      </c>
      <c r="D1" t="s">
        <v>985</v>
      </c>
      <c r="E1" t="s">
        <v>986</v>
      </c>
      <c r="F1" t="s">
        <v>987</v>
      </c>
      <c r="G1" t="s">
        <v>778</v>
      </c>
      <c r="H1" t="s">
        <v>988</v>
      </c>
      <c r="I1" t="s">
        <v>989</v>
      </c>
      <c r="J1" t="s">
        <v>779</v>
      </c>
      <c r="K1" t="s">
        <v>780</v>
      </c>
      <c r="L1" t="s">
        <v>980</v>
      </c>
      <c r="M1" t="s">
        <v>990</v>
      </c>
      <c r="N1" t="s">
        <v>991</v>
      </c>
    </row>
    <row r="2" spans="1:14" x14ac:dyDescent="0.2">
      <c r="A2">
        <v>1090</v>
      </c>
      <c r="B2" s="14">
        <v>11127150</v>
      </c>
      <c r="C2">
        <v>2.62</v>
      </c>
      <c r="D2">
        <v>0</v>
      </c>
      <c r="E2" s="13">
        <v>371661.72</v>
      </c>
      <c r="F2">
        <v>0</v>
      </c>
      <c r="G2" s="13">
        <v>13763.71</v>
      </c>
      <c r="H2" s="13">
        <v>1725.21</v>
      </c>
      <c r="I2" s="13">
        <v>79505.39</v>
      </c>
      <c r="J2">
        <v>80.19</v>
      </c>
      <c r="K2">
        <v>0</v>
      </c>
      <c r="L2" s="13">
        <v>120856.36</v>
      </c>
      <c r="M2" s="13">
        <v>215930.86</v>
      </c>
      <c r="N2" s="13">
        <v>587592.57999999996</v>
      </c>
    </row>
    <row r="3" spans="1:14" x14ac:dyDescent="0.2">
      <c r="A3">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v>1092</v>
      </c>
      <c r="B4" s="14">
        <v>9672117</v>
      </c>
      <c r="C4">
        <v>2.63</v>
      </c>
      <c r="D4">
        <v>0</v>
      </c>
      <c r="E4" s="13">
        <v>323028.49</v>
      </c>
      <c r="F4">
        <v>0</v>
      </c>
      <c r="G4" s="13">
        <v>11465.04</v>
      </c>
      <c r="H4">
        <v>0</v>
      </c>
      <c r="I4" s="13">
        <v>66858.48</v>
      </c>
      <c r="J4">
        <v>214.54</v>
      </c>
      <c r="K4">
        <v>0</v>
      </c>
      <c r="L4" s="13">
        <v>104138.08</v>
      </c>
      <c r="M4" s="13">
        <v>182676.14</v>
      </c>
      <c r="N4" s="13">
        <v>505704.63</v>
      </c>
    </row>
    <row r="5" spans="1:14" x14ac:dyDescent="0.2">
      <c r="A5">
        <v>2089</v>
      </c>
      <c r="B5" s="14">
        <v>15246640</v>
      </c>
      <c r="C5">
        <v>2.58</v>
      </c>
      <c r="D5">
        <v>0</v>
      </c>
      <c r="E5" s="13">
        <v>509467.39</v>
      </c>
      <c r="F5">
        <v>0</v>
      </c>
      <c r="G5" s="13">
        <v>28903.98</v>
      </c>
      <c r="H5">
        <v>0</v>
      </c>
      <c r="I5" s="13">
        <v>70931.929999999993</v>
      </c>
      <c r="J5" s="13">
        <v>1487.3</v>
      </c>
      <c r="K5">
        <v>0</v>
      </c>
      <c r="L5" s="13">
        <v>160819.26</v>
      </c>
      <c r="M5" s="13">
        <v>262142.46</v>
      </c>
      <c r="N5" s="13">
        <v>771609.85</v>
      </c>
    </row>
    <row r="6" spans="1:14" x14ac:dyDescent="0.2">
      <c r="A6">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v>3031</v>
      </c>
      <c r="B8" s="14">
        <v>26181935</v>
      </c>
      <c r="C8">
        <v>2.68</v>
      </c>
      <c r="D8">
        <v>0</v>
      </c>
      <c r="E8" s="13">
        <v>873972.89</v>
      </c>
      <c r="F8">
        <v>0</v>
      </c>
      <c r="G8" s="13">
        <v>135959.09</v>
      </c>
      <c r="H8">
        <v>6.98</v>
      </c>
      <c r="I8" s="13">
        <v>184502.73</v>
      </c>
      <c r="J8">
        <v>0</v>
      </c>
      <c r="K8">
        <v>0</v>
      </c>
      <c r="L8" s="13">
        <v>225514.61</v>
      </c>
      <c r="M8" s="13">
        <v>545983.41</v>
      </c>
      <c r="N8" s="13">
        <v>1419956.3</v>
      </c>
    </row>
    <row r="9" spans="1:14" x14ac:dyDescent="0.2">
      <c r="A9">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v>4106</v>
      </c>
      <c r="B11" s="14">
        <v>23479395</v>
      </c>
      <c r="C11">
        <v>1.92</v>
      </c>
      <c r="D11">
        <v>0</v>
      </c>
      <c r="E11" s="13">
        <v>789880.66</v>
      </c>
      <c r="F11">
        <v>0</v>
      </c>
      <c r="G11" s="13">
        <v>19849.990000000002</v>
      </c>
      <c r="H11">
        <v>0</v>
      </c>
      <c r="I11" s="13">
        <v>101099.61</v>
      </c>
      <c r="J11" s="13">
        <v>8712.64</v>
      </c>
      <c r="K11">
        <v>0</v>
      </c>
      <c r="L11" s="13">
        <v>148563.06</v>
      </c>
      <c r="M11" s="13">
        <v>278225.3</v>
      </c>
      <c r="N11" s="13">
        <v>1068105.96</v>
      </c>
    </row>
    <row r="12" spans="1:14" x14ac:dyDescent="0.2">
      <c r="A12">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v>5122</v>
      </c>
      <c r="B16" s="14">
        <v>10889730</v>
      </c>
      <c r="C16">
        <v>3.04</v>
      </c>
      <c r="D16">
        <v>0</v>
      </c>
      <c r="E16" s="13">
        <v>362162.8</v>
      </c>
      <c r="F16">
        <v>0</v>
      </c>
      <c r="G16" s="13">
        <v>5528.07</v>
      </c>
      <c r="H16">
        <v>0</v>
      </c>
      <c r="I16" s="13">
        <v>27011.64</v>
      </c>
      <c r="J16">
        <v>0</v>
      </c>
      <c r="K16">
        <v>0</v>
      </c>
      <c r="L16" s="13">
        <v>138570.16</v>
      </c>
      <c r="M16" s="13">
        <v>171109.86</v>
      </c>
      <c r="N16" s="13">
        <v>533272.66</v>
      </c>
    </row>
    <row r="17" spans="1:14" x14ac:dyDescent="0.2">
      <c r="A17">
        <v>5123</v>
      </c>
      <c r="B17" s="14">
        <v>114654183</v>
      </c>
      <c r="C17">
        <v>2.66</v>
      </c>
      <c r="D17">
        <v>0</v>
      </c>
      <c r="E17" s="13">
        <v>3828030.29</v>
      </c>
      <c r="F17">
        <v>0</v>
      </c>
      <c r="G17" s="13">
        <v>36647.050000000003</v>
      </c>
      <c r="H17">
        <v>0</v>
      </c>
      <c r="I17" s="13">
        <v>156410.51999999999</v>
      </c>
      <c r="J17">
        <v>0</v>
      </c>
      <c r="K17" s="13">
        <v>54973.45</v>
      </c>
      <c r="L17" s="13">
        <v>770607.7</v>
      </c>
      <c r="M17" s="13">
        <v>1018638.72</v>
      </c>
      <c r="N17" s="13">
        <v>4846669.01</v>
      </c>
    </row>
    <row r="18" spans="1:14" x14ac:dyDescent="0.2">
      <c r="A18">
        <v>5124</v>
      </c>
      <c r="B18" s="14">
        <v>20487422</v>
      </c>
      <c r="C18">
        <v>2.61</v>
      </c>
      <c r="D18">
        <v>0</v>
      </c>
      <c r="E18" s="13">
        <v>684377.62</v>
      </c>
      <c r="F18">
        <v>0</v>
      </c>
      <c r="G18" s="13">
        <v>12192</v>
      </c>
      <c r="H18">
        <v>0</v>
      </c>
      <c r="I18" s="13">
        <v>59585.83</v>
      </c>
      <c r="J18">
        <v>0</v>
      </c>
      <c r="K18">
        <v>0</v>
      </c>
      <c r="L18" s="13">
        <v>309679.07</v>
      </c>
      <c r="M18" s="13">
        <v>381456.9</v>
      </c>
      <c r="N18" s="13">
        <v>1065834.52</v>
      </c>
    </row>
    <row r="19" spans="1:14" x14ac:dyDescent="0.2">
      <c r="A19">
        <v>5127</v>
      </c>
      <c r="B19" s="14">
        <v>40784051</v>
      </c>
      <c r="C19">
        <v>2.7</v>
      </c>
      <c r="D19">
        <v>0</v>
      </c>
      <c r="E19" s="13">
        <v>1361122.84</v>
      </c>
      <c r="F19">
        <v>303.69</v>
      </c>
      <c r="G19" s="13">
        <v>18170.240000000002</v>
      </c>
      <c r="H19">
        <v>0</v>
      </c>
      <c r="I19" s="13">
        <v>24810.26</v>
      </c>
      <c r="J19" s="13">
        <v>6044.18</v>
      </c>
      <c r="K19" s="13">
        <v>21379.21</v>
      </c>
      <c r="L19" s="13">
        <v>114525.07</v>
      </c>
      <c r="M19" s="13">
        <v>185232.64000000001</v>
      </c>
      <c r="N19" s="13">
        <v>1546355.48</v>
      </c>
    </row>
    <row r="20" spans="1:14" x14ac:dyDescent="0.2">
      <c r="A20">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v>6104</v>
      </c>
      <c r="B23" s="14">
        <v>86508940</v>
      </c>
      <c r="C23">
        <v>2.11</v>
      </c>
      <c r="D23">
        <v>0</v>
      </c>
      <c r="E23" s="13">
        <v>2904647.53</v>
      </c>
      <c r="F23">
        <v>1.78</v>
      </c>
      <c r="G23" s="13">
        <v>66004</v>
      </c>
      <c r="H23" s="13">
        <v>1498.13</v>
      </c>
      <c r="I23" s="13">
        <v>293442.82</v>
      </c>
      <c r="J23">
        <v>0</v>
      </c>
      <c r="K23">
        <v>0</v>
      </c>
      <c r="L23" s="13">
        <v>556154.59</v>
      </c>
      <c r="M23" s="13">
        <v>917101.32</v>
      </c>
      <c r="N23" s="13">
        <v>3821748.85</v>
      </c>
    </row>
    <row r="24" spans="1:14" x14ac:dyDescent="0.2">
      <c r="A24">
        <v>7121</v>
      </c>
      <c r="B24" s="14">
        <v>11342118</v>
      </c>
      <c r="C24">
        <v>2.4900000000000002</v>
      </c>
      <c r="D24">
        <v>0</v>
      </c>
      <c r="E24" s="13">
        <v>379347.68</v>
      </c>
      <c r="F24">
        <v>0</v>
      </c>
      <c r="G24" s="13">
        <v>16344</v>
      </c>
      <c r="H24">
        <v>0</v>
      </c>
      <c r="I24" s="13">
        <v>45504.78</v>
      </c>
      <c r="J24">
        <v>895.47</v>
      </c>
      <c r="K24">
        <v>0</v>
      </c>
      <c r="L24" s="13">
        <v>90292.83</v>
      </c>
      <c r="M24" s="13">
        <v>153037.07999999999</v>
      </c>
      <c r="N24" s="13">
        <v>532384.76</v>
      </c>
    </row>
    <row r="25" spans="1:14" x14ac:dyDescent="0.2">
      <c r="A25">
        <v>7122</v>
      </c>
      <c r="B25" s="14">
        <v>7656439</v>
      </c>
      <c r="C25">
        <v>2.73</v>
      </c>
      <c r="D25">
        <v>0</v>
      </c>
      <c r="E25" s="13">
        <v>255446.44</v>
      </c>
      <c r="F25">
        <v>0</v>
      </c>
      <c r="G25" s="13">
        <v>12196</v>
      </c>
      <c r="H25" s="13">
        <v>5338.51</v>
      </c>
      <c r="I25" s="13">
        <v>33831.279999999999</v>
      </c>
      <c r="J25">
        <v>626.09</v>
      </c>
      <c r="K25">
        <v>0</v>
      </c>
      <c r="L25" s="13">
        <v>67161.81</v>
      </c>
      <c r="M25" s="13">
        <v>119153.68</v>
      </c>
      <c r="N25" s="13">
        <v>374600.12</v>
      </c>
    </row>
    <row r="26" spans="1:14" x14ac:dyDescent="0.2">
      <c r="A26">
        <v>7123</v>
      </c>
      <c r="B26" s="14">
        <v>28566923</v>
      </c>
      <c r="C26">
        <v>2.4</v>
      </c>
      <c r="D26">
        <v>0</v>
      </c>
      <c r="E26" s="13">
        <v>956329.17</v>
      </c>
      <c r="F26">
        <v>0</v>
      </c>
      <c r="G26" s="13">
        <v>61473</v>
      </c>
      <c r="H26">
        <v>0</v>
      </c>
      <c r="I26" s="13">
        <v>134983.37</v>
      </c>
      <c r="J26">
        <v>0</v>
      </c>
      <c r="K26">
        <v>0</v>
      </c>
      <c r="L26" s="13">
        <v>266648.12</v>
      </c>
      <c r="M26" s="13">
        <v>463104.49</v>
      </c>
      <c r="N26" s="13">
        <v>1419433.66</v>
      </c>
    </row>
    <row r="27" spans="1:14" x14ac:dyDescent="0.2">
      <c r="A27">
        <v>7124</v>
      </c>
      <c r="B27" s="14">
        <v>18679690</v>
      </c>
      <c r="C27">
        <v>2.6</v>
      </c>
      <c r="D27">
        <v>0</v>
      </c>
      <c r="E27" s="13">
        <v>624054.81999999995</v>
      </c>
      <c r="F27">
        <v>0</v>
      </c>
      <c r="G27" s="13">
        <v>34392</v>
      </c>
      <c r="H27" s="13">
        <v>5753.95</v>
      </c>
      <c r="I27" s="13">
        <v>96758.66</v>
      </c>
      <c r="J27" s="13">
        <v>2801.3</v>
      </c>
      <c r="K27">
        <v>0</v>
      </c>
      <c r="L27" s="13">
        <v>196771.47</v>
      </c>
      <c r="M27" s="13">
        <v>336477.38</v>
      </c>
      <c r="N27" s="13">
        <v>960532.2</v>
      </c>
    </row>
    <row r="28" spans="1:14" x14ac:dyDescent="0.2">
      <c r="A28">
        <v>7125</v>
      </c>
      <c r="B28" s="14">
        <v>6594001</v>
      </c>
      <c r="C28">
        <v>2.73</v>
      </c>
      <c r="D28">
        <v>0</v>
      </c>
      <c r="E28" s="13">
        <v>219999.68</v>
      </c>
      <c r="F28" s="13">
        <v>2852.04</v>
      </c>
      <c r="G28" s="13">
        <v>11037</v>
      </c>
      <c r="H28">
        <v>0</v>
      </c>
      <c r="I28" s="13">
        <v>26491.09</v>
      </c>
      <c r="J28">
        <v>0</v>
      </c>
      <c r="K28">
        <v>0</v>
      </c>
      <c r="L28" s="13">
        <v>54137.51</v>
      </c>
      <c r="M28" s="13">
        <v>94517.64</v>
      </c>
      <c r="N28" s="13">
        <v>314517.32</v>
      </c>
    </row>
    <row r="29" spans="1:14" x14ac:dyDescent="0.2">
      <c r="A29">
        <v>7126</v>
      </c>
      <c r="B29" s="14">
        <v>5724046</v>
      </c>
      <c r="C29">
        <v>2.63</v>
      </c>
      <c r="D29">
        <v>0</v>
      </c>
      <c r="E29" s="13">
        <v>191171.17</v>
      </c>
      <c r="F29">
        <v>0</v>
      </c>
      <c r="G29" s="13">
        <v>5398</v>
      </c>
      <c r="H29">
        <v>13.52</v>
      </c>
      <c r="I29" s="13">
        <v>14969.17</v>
      </c>
      <c r="J29">
        <v>134.86000000000001</v>
      </c>
      <c r="K29">
        <v>0</v>
      </c>
      <c r="L29" s="13">
        <v>28564.2</v>
      </c>
      <c r="M29" s="13">
        <v>49079.74</v>
      </c>
      <c r="N29" s="13">
        <v>240250.91</v>
      </c>
    </row>
    <row r="30" spans="1:14" x14ac:dyDescent="0.2">
      <c r="A30">
        <v>7129</v>
      </c>
      <c r="B30" s="14">
        <v>62473697</v>
      </c>
      <c r="C30">
        <v>2.31</v>
      </c>
      <c r="D30">
        <v>0</v>
      </c>
      <c r="E30" s="13">
        <v>2093348.02</v>
      </c>
      <c r="F30">
        <v>0</v>
      </c>
      <c r="G30" s="13">
        <v>79249</v>
      </c>
      <c r="H30">
        <v>0</v>
      </c>
      <c r="I30" s="13">
        <v>214583.24</v>
      </c>
      <c r="J30">
        <v>0</v>
      </c>
      <c r="K30">
        <v>0</v>
      </c>
      <c r="L30" s="13">
        <v>421318.99</v>
      </c>
      <c r="M30" s="13">
        <v>715151.23</v>
      </c>
      <c r="N30" s="13">
        <v>2808499.25</v>
      </c>
    </row>
    <row r="31" spans="1:14" x14ac:dyDescent="0.2">
      <c r="A31">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v>8107</v>
      </c>
      <c r="B32" s="14">
        <v>101474899</v>
      </c>
      <c r="C32">
        <v>2.4900000000000002</v>
      </c>
      <c r="D32">
        <v>0</v>
      </c>
      <c r="E32" s="13">
        <v>3393922.37</v>
      </c>
      <c r="F32">
        <v>0</v>
      </c>
      <c r="G32" s="13">
        <v>141220.1</v>
      </c>
      <c r="H32">
        <v>746.66</v>
      </c>
      <c r="I32" s="13">
        <v>181403.65</v>
      </c>
      <c r="J32" s="13">
        <v>23541.87</v>
      </c>
      <c r="K32" s="13">
        <v>26703.8</v>
      </c>
      <c r="L32" s="13">
        <v>542703.35</v>
      </c>
      <c r="M32" s="13">
        <v>916319.43</v>
      </c>
      <c r="N32" s="13">
        <v>4310241.8</v>
      </c>
    </row>
    <row r="33" spans="1:14" x14ac:dyDescent="0.2">
      <c r="A33">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v>9077</v>
      </c>
      <c r="B34" s="14">
        <v>25515855</v>
      </c>
      <c r="C34">
        <v>2.54</v>
      </c>
      <c r="D34">
        <v>0</v>
      </c>
      <c r="E34" s="13">
        <v>852963.9</v>
      </c>
      <c r="F34">
        <v>0</v>
      </c>
      <c r="G34" s="13">
        <v>11578.16</v>
      </c>
      <c r="H34">
        <v>118.06</v>
      </c>
      <c r="I34" s="13">
        <v>92191.64</v>
      </c>
      <c r="J34" s="13">
        <v>1181.21</v>
      </c>
      <c r="K34" s="13">
        <v>2827.11</v>
      </c>
      <c r="L34" s="13">
        <v>232317.42</v>
      </c>
      <c r="M34" s="13">
        <v>340213.6</v>
      </c>
      <c r="N34" s="13">
        <v>1193177.5</v>
      </c>
    </row>
    <row r="35" spans="1:14" x14ac:dyDescent="0.2">
      <c r="A35">
        <v>9078</v>
      </c>
      <c r="B35" s="14">
        <v>6218830</v>
      </c>
      <c r="C35">
        <v>2.66</v>
      </c>
      <c r="D35">
        <v>0</v>
      </c>
      <c r="E35" s="13">
        <v>207631.93</v>
      </c>
      <c r="F35">
        <v>0</v>
      </c>
      <c r="G35" s="13">
        <v>4308.8100000000004</v>
      </c>
      <c r="H35">
        <v>0</v>
      </c>
      <c r="I35" s="13">
        <v>34309.11</v>
      </c>
      <c r="J35">
        <v>126.27</v>
      </c>
      <c r="K35">
        <v>0</v>
      </c>
      <c r="L35" s="13">
        <v>88569.76</v>
      </c>
      <c r="M35" s="13">
        <v>127313.94</v>
      </c>
      <c r="N35" s="13">
        <v>334945.87</v>
      </c>
    </row>
    <row r="36" spans="1:14" x14ac:dyDescent="0.2">
      <c r="A36">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v>9080</v>
      </c>
      <c r="B37" s="14">
        <v>41171230</v>
      </c>
      <c r="C37">
        <v>2.5</v>
      </c>
      <c r="D37">
        <v>0</v>
      </c>
      <c r="E37" s="13">
        <v>1376868.86</v>
      </c>
      <c r="F37">
        <v>21.9</v>
      </c>
      <c r="G37" s="13">
        <v>18813.13</v>
      </c>
      <c r="H37" s="13">
        <v>1133.95</v>
      </c>
      <c r="I37" s="13">
        <v>149800.35</v>
      </c>
      <c r="J37" s="13">
        <v>9997.19</v>
      </c>
      <c r="K37">
        <v>0</v>
      </c>
      <c r="L37" s="13">
        <v>368741.8</v>
      </c>
      <c r="M37" s="13">
        <v>548508.31999999995</v>
      </c>
      <c r="N37" s="13">
        <v>1925377.18</v>
      </c>
    </row>
    <row r="38" spans="1:14" x14ac:dyDescent="0.2">
      <c r="A38">
        <v>10087</v>
      </c>
      <c r="B38" s="14">
        <v>68882410</v>
      </c>
      <c r="C38">
        <v>1.56</v>
      </c>
      <c r="D38">
        <v>0</v>
      </c>
      <c r="E38" s="13">
        <v>2325809.06</v>
      </c>
      <c r="F38" s="13">
        <v>1395.25</v>
      </c>
      <c r="G38" s="13">
        <v>42604.959999999999</v>
      </c>
      <c r="H38" s="13">
        <v>1509.01</v>
      </c>
      <c r="I38" s="13">
        <v>73128.539999999994</v>
      </c>
      <c r="J38" s="13">
        <v>7998.68</v>
      </c>
      <c r="K38">
        <v>0</v>
      </c>
      <c r="L38" s="13">
        <v>535376.52</v>
      </c>
      <c r="M38" s="13">
        <v>662012.96</v>
      </c>
      <c r="N38" s="13">
        <v>2987822.02</v>
      </c>
    </row>
    <row r="39" spans="1:14" x14ac:dyDescent="0.2">
      <c r="A39">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v>10090</v>
      </c>
      <c r="B40" s="14">
        <v>24512446</v>
      </c>
      <c r="C40">
        <v>1.93</v>
      </c>
      <c r="D40">
        <v>0</v>
      </c>
      <c r="E40" s="13">
        <v>824549.9</v>
      </c>
      <c r="F40">
        <v>0</v>
      </c>
      <c r="G40" s="13">
        <v>20016.55</v>
      </c>
      <c r="H40">
        <v>0</v>
      </c>
      <c r="I40" s="13">
        <v>63063.59</v>
      </c>
      <c r="J40" s="13">
        <v>2701.26</v>
      </c>
      <c r="K40">
        <v>0</v>
      </c>
      <c r="L40" s="13">
        <v>210206.02</v>
      </c>
      <c r="M40" s="13">
        <v>295987.42</v>
      </c>
      <c r="N40" s="13">
        <v>1120537.32</v>
      </c>
    </row>
    <row r="41" spans="1:14" x14ac:dyDescent="0.2">
      <c r="A41">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v>10092</v>
      </c>
      <c r="B42" s="14">
        <v>24999004</v>
      </c>
      <c r="C42">
        <v>1.67</v>
      </c>
      <c r="D42">
        <v>0</v>
      </c>
      <c r="E42" s="13">
        <v>843146.16</v>
      </c>
      <c r="F42">
        <v>0</v>
      </c>
      <c r="G42" s="13">
        <v>19350</v>
      </c>
      <c r="H42">
        <v>248.73</v>
      </c>
      <c r="I42" s="13">
        <v>44401.16</v>
      </c>
      <c r="J42" s="13">
        <v>1766.33</v>
      </c>
      <c r="K42">
        <v>0</v>
      </c>
      <c r="L42" s="13">
        <v>228505.38</v>
      </c>
      <c r="M42" s="13">
        <v>294271.59999999998</v>
      </c>
      <c r="N42" s="13">
        <v>1137417.76</v>
      </c>
    </row>
    <row r="43" spans="1:14" x14ac:dyDescent="0.2">
      <c r="A43">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v>11076</v>
      </c>
      <c r="B44" s="14">
        <v>40129159</v>
      </c>
      <c r="C44">
        <v>2.61</v>
      </c>
      <c r="D44">
        <v>0</v>
      </c>
      <c r="E44" s="13">
        <v>1340505.33</v>
      </c>
      <c r="F44">
        <v>0</v>
      </c>
      <c r="G44" s="13">
        <v>35444.620000000003</v>
      </c>
      <c r="H44">
        <v>0</v>
      </c>
      <c r="I44" s="13">
        <v>78558.61</v>
      </c>
      <c r="J44">
        <v>0</v>
      </c>
      <c r="K44">
        <v>0</v>
      </c>
      <c r="L44" s="13">
        <v>285247.78999999998</v>
      </c>
      <c r="M44" s="13">
        <v>399251.02</v>
      </c>
      <c r="N44" s="13">
        <v>1739756.35</v>
      </c>
    </row>
    <row r="45" spans="1:14" x14ac:dyDescent="0.2">
      <c r="A45">
        <v>11078</v>
      </c>
      <c r="B45" s="14">
        <v>43096626</v>
      </c>
      <c r="C45">
        <v>1.47</v>
      </c>
      <c r="D45">
        <v>0</v>
      </c>
      <c r="E45" s="13">
        <v>1456484.52</v>
      </c>
      <c r="F45">
        <v>0</v>
      </c>
      <c r="G45" s="13">
        <v>14539.8</v>
      </c>
      <c r="H45">
        <v>0</v>
      </c>
      <c r="I45" s="13">
        <v>83745.48</v>
      </c>
      <c r="J45" s="13">
        <v>28501.15</v>
      </c>
      <c r="K45">
        <v>0</v>
      </c>
      <c r="L45" s="13">
        <v>271890.61</v>
      </c>
      <c r="M45" s="13">
        <v>398677.04</v>
      </c>
      <c r="N45" s="13">
        <v>1855161.56</v>
      </c>
    </row>
    <row r="46" spans="1:14" x14ac:dyDescent="0.2">
      <c r="A46">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v>11082</v>
      </c>
      <c r="B47" s="14">
        <v>808878712</v>
      </c>
      <c r="C47">
        <v>1.55</v>
      </c>
      <c r="D47">
        <v>0</v>
      </c>
      <c r="E47" s="13">
        <v>27314499.449999999</v>
      </c>
      <c r="F47">
        <v>0</v>
      </c>
      <c r="G47" s="13">
        <v>237453.49</v>
      </c>
      <c r="H47">
        <v>0</v>
      </c>
      <c r="I47" s="13">
        <v>1367670.08</v>
      </c>
      <c r="J47">
        <v>0</v>
      </c>
      <c r="K47">
        <v>0</v>
      </c>
      <c r="L47" s="13">
        <v>4799053.24</v>
      </c>
      <c r="M47" s="13">
        <v>6404176.7999999998</v>
      </c>
      <c r="N47" s="13">
        <v>33718676.259999998</v>
      </c>
    </row>
    <row r="48" spans="1:14" x14ac:dyDescent="0.2">
      <c r="A48">
        <v>12108</v>
      </c>
      <c r="B48" s="14">
        <v>24312231</v>
      </c>
      <c r="C48">
        <v>2.64</v>
      </c>
      <c r="D48">
        <v>0</v>
      </c>
      <c r="E48" s="13">
        <v>811894.31</v>
      </c>
      <c r="F48">
        <v>0</v>
      </c>
      <c r="G48" s="13">
        <v>20615.48</v>
      </c>
      <c r="H48" s="13">
        <v>3794.62</v>
      </c>
      <c r="I48" s="13">
        <v>78445.27</v>
      </c>
      <c r="J48" s="13">
        <v>1457.62</v>
      </c>
      <c r="K48" s="13">
        <v>2247.41</v>
      </c>
      <c r="L48" s="13">
        <v>270492.5</v>
      </c>
      <c r="M48" s="13">
        <v>377052.9</v>
      </c>
      <c r="N48" s="13">
        <v>1188947.21</v>
      </c>
    </row>
    <row r="49" spans="1:14" x14ac:dyDescent="0.2">
      <c r="A49">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4" x14ac:dyDescent="0.2">
      <c r="A50">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4" x14ac:dyDescent="0.2">
      <c r="A51">
        <v>13054</v>
      </c>
      <c r="B51" s="14">
        <v>4651484</v>
      </c>
      <c r="C51">
        <v>2.2999999999999998</v>
      </c>
      <c r="D51">
        <v>0</v>
      </c>
      <c r="E51" s="13">
        <v>155876.35</v>
      </c>
      <c r="F51">
        <v>675.43</v>
      </c>
      <c r="G51" s="13">
        <v>5964.44</v>
      </c>
      <c r="H51">
        <v>0</v>
      </c>
      <c r="I51" s="13">
        <v>29772.880000000001</v>
      </c>
      <c r="J51">
        <v>251.22</v>
      </c>
      <c r="K51">
        <v>0</v>
      </c>
      <c r="L51" s="13">
        <v>42007.14</v>
      </c>
      <c r="M51" s="13">
        <v>78671.11</v>
      </c>
      <c r="N51" s="13">
        <v>234547.46</v>
      </c>
    </row>
    <row r="52" spans="1:14" x14ac:dyDescent="0.2">
      <c r="A52">
        <v>13055</v>
      </c>
      <c r="B52" s="14">
        <v>27148598</v>
      </c>
      <c r="C52">
        <v>2.36</v>
      </c>
      <c r="D52">
        <v>0</v>
      </c>
      <c r="E52" s="13">
        <v>909220.66</v>
      </c>
      <c r="F52">
        <v>0</v>
      </c>
      <c r="G52" s="13">
        <v>45077</v>
      </c>
      <c r="H52">
        <v>0</v>
      </c>
      <c r="I52" s="13">
        <v>183473.95</v>
      </c>
      <c r="J52">
        <v>0</v>
      </c>
      <c r="K52">
        <v>0</v>
      </c>
      <c r="L52" s="13">
        <v>265477.57</v>
      </c>
      <c r="M52" s="13">
        <v>494028.52</v>
      </c>
      <c r="N52" s="13">
        <v>1403249.18</v>
      </c>
    </row>
    <row r="53" spans="1:14" x14ac:dyDescent="0.2">
      <c r="A53">
        <v>13057</v>
      </c>
      <c r="B53" s="14">
        <v>2719953</v>
      </c>
      <c r="C53">
        <v>2.91</v>
      </c>
      <c r="D53">
        <v>0</v>
      </c>
      <c r="E53" s="13">
        <v>90579.520000000004</v>
      </c>
      <c r="F53">
        <v>0</v>
      </c>
      <c r="G53" s="13">
        <v>3224.71</v>
      </c>
      <c r="H53">
        <v>208.31</v>
      </c>
      <c r="I53" s="13">
        <v>14912</v>
      </c>
      <c r="J53">
        <v>0</v>
      </c>
      <c r="K53">
        <v>0</v>
      </c>
      <c r="L53" s="13">
        <v>20826.830000000002</v>
      </c>
      <c r="M53" s="13">
        <v>39171.85</v>
      </c>
      <c r="N53" s="13">
        <v>129751.37</v>
      </c>
    </row>
    <row r="54" spans="1:14" x14ac:dyDescent="0.2">
      <c r="A54">
        <v>13058</v>
      </c>
      <c r="B54" s="14">
        <v>3189355</v>
      </c>
      <c r="C54">
        <v>2.63</v>
      </c>
      <c r="D54">
        <v>0</v>
      </c>
      <c r="E54" s="13">
        <v>106517.79</v>
      </c>
      <c r="F54">
        <v>0</v>
      </c>
      <c r="G54" s="13">
        <v>4192</v>
      </c>
      <c r="H54">
        <v>0</v>
      </c>
      <c r="I54" s="13">
        <v>21649.8</v>
      </c>
      <c r="J54">
        <v>97.41</v>
      </c>
      <c r="K54">
        <v>0</v>
      </c>
      <c r="L54" s="13">
        <v>30750.52</v>
      </c>
      <c r="M54" s="13">
        <v>56689.72</v>
      </c>
      <c r="N54" s="13">
        <v>163207.51</v>
      </c>
    </row>
    <row r="55" spans="1:14" x14ac:dyDescent="0.2">
      <c r="A55">
        <v>13059</v>
      </c>
      <c r="B55" s="14">
        <v>17371823</v>
      </c>
      <c r="C55">
        <v>2.58</v>
      </c>
      <c r="D55">
        <v>0</v>
      </c>
      <c r="E55" s="13">
        <v>580480.51</v>
      </c>
      <c r="F55">
        <v>0</v>
      </c>
      <c r="G55" s="13">
        <v>24349.4</v>
      </c>
      <c r="H55">
        <v>0</v>
      </c>
      <c r="I55" s="13">
        <v>106386.85</v>
      </c>
      <c r="J55">
        <v>909.49</v>
      </c>
      <c r="K55">
        <v>0</v>
      </c>
      <c r="L55" s="13">
        <v>150256.59</v>
      </c>
      <c r="M55" s="13">
        <v>281902.33</v>
      </c>
      <c r="N55" s="13">
        <v>862382.84</v>
      </c>
    </row>
    <row r="56" spans="1:14" x14ac:dyDescent="0.2">
      <c r="A56">
        <v>13060</v>
      </c>
      <c r="B56" s="14">
        <v>3303616</v>
      </c>
      <c r="C56">
        <v>2.2999999999999998</v>
      </c>
      <c r="D56">
        <v>0</v>
      </c>
      <c r="E56" s="13">
        <v>110707.81</v>
      </c>
      <c r="F56">
        <v>0</v>
      </c>
      <c r="G56" s="13">
        <v>3269</v>
      </c>
      <c r="H56">
        <v>0</v>
      </c>
      <c r="I56" s="13">
        <v>11957.55</v>
      </c>
      <c r="J56">
        <v>49.57</v>
      </c>
      <c r="K56">
        <v>0</v>
      </c>
      <c r="L56" s="13">
        <v>21627.3</v>
      </c>
      <c r="M56" s="13">
        <v>36903.42</v>
      </c>
      <c r="N56" s="13">
        <v>147611.23000000001</v>
      </c>
    </row>
    <row r="57" spans="1:14" x14ac:dyDescent="0.2">
      <c r="A57">
        <v>13061</v>
      </c>
      <c r="B57" s="14">
        <v>14471886</v>
      </c>
      <c r="C57">
        <v>3</v>
      </c>
      <c r="D57">
        <v>0</v>
      </c>
      <c r="E57" s="13">
        <v>481494.12</v>
      </c>
      <c r="F57">
        <v>0</v>
      </c>
      <c r="G57" s="13">
        <v>17963</v>
      </c>
      <c r="H57">
        <v>0</v>
      </c>
      <c r="I57" s="13">
        <v>129562.8</v>
      </c>
      <c r="J57">
        <v>478.22</v>
      </c>
      <c r="K57">
        <v>0</v>
      </c>
      <c r="L57" s="13">
        <v>143359.95000000001</v>
      </c>
      <c r="M57" s="13">
        <v>291363.96999999997</v>
      </c>
      <c r="N57" s="13">
        <v>772858.09</v>
      </c>
    </row>
    <row r="58" spans="1:14" x14ac:dyDescent="0.2">
      <c r="A58">
        <v>13062</v>
      </c>
      <c r="B58" s="14">
        <v>3398872</v>
      </c>
      <c r="C58">
        <v>2.19</v>
      </c>
      <c r="D58">
        <v>0</v>
      </c>
      <c r="E58" s="13">
        <v>114028.18</v>
      </c>
      <c r="F58">
        <v>0</v>
      </c>
      <c r="G58" s="13">
        <v>2908</v>
      </c>
      <c r="H58">
        <v>0</v>
      </c>
      <c r="I58" s="13">
        <v>12722.42</v>
      </c>
      <c r="J58">
        <v>266.85000000000002</v>
      </c>
      <c r="K58">
        <v>0</v>
      </c>
      <c r="L58" s="13">
        <v>22842.42</v>
      </c>
      <c r="M58" s="13">
        <v>38739.68</v>
      </c>
      <c r="N58" s="13">
        <v>152767.85999999999</v>
      </c>
    </row>
    <row r="59" spans="1:14" x14ac:dyDescent="0.2">
      <c r="A59">
        <v>14126</v>
      </c>
      <c r="B59" s="14">
        <v>66627280</v>
      </c>
      <c r="C59">
        <v>1.41</v>
      </c>
      <c r="D59">
        <v>0</v>
      </c>
      <c r="E59" s="13">
        <v>2253092.75</v>
      </c>
      <c r="F59">
        <v>0</v>
      </c>
      <c r="G59" s="13">
        <v>66742.17</v>
      </c>
      <c r="H59">
        <v>0</v>
      </c>
      <c r="I59" s="13">
        <v>164554.47</v>
      </c>
      <c r="J59" s="13">
        <v>20614.86</v>
      </c>
      <c r="K59">
        <v>213.14</v>
      </c>
      <c r="L59" s="13">
        <v>527342.66</v>
      </c>
      <c r="M59" s="13">
        <v>779467.3</v>
      </c>
      <c r="N59" s="13">
        <v>3032560.05</v>
      </c>
    </row>
    <row r="60" spans="1:14" x14ac:dyDescent="0.2">
      <c r="A60">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4" x14ac:dyDescent="0.2">
      <c r="A61">
        <v>14129</v>
      </c>
      <c r="B61" s="14">
        <v>131483556</v>
      </c>
      <c r="C61">
        <v>1.39</v>
      </c>
      <c r="D61">
        <v>0</v>
      </c>
      <c r="E61" s="13">
        <v>4447198.5599999996</v>
      </c>
      <c r="F61">
        <v>0</v>
      </c>
      <c r="G61" s="13">
        <v>118449.12</v>
      </c>
      <c r="H61">
        <v>0</v>
      </c>
      <c r="I61" s="13">
        <v>282722.64</v>
      </c>
      <c r="J61">
        <v>7.74</v>
      </c>
      <c r="K61" s="13">
        <v>3019.69</v>
      </c>
      <c r="L61" s="13">
        <v>938498.1</v>
      </c>
      <c r="M61" s="13">
        <v>1342697.28</v>
      </c>
      <c r="N61" s="13">
        <v>5789895.8399999999</v>
      </c>
    </row>
    <row r="62" spans="1:14" x14ac:dyDescent="0.2">
      <c r="A62">
        <v>14130</v>
      </c>
      <c r="B62" s="14">
        <v>252132221</v>
      </c>
      <c r="C62">
        <v>1.59</v>
      </c>
      <c r="D62">
        <v>0</v>
      </c>
      <c r="E62" s="13">
        <v>8510629.8300000001</v>
      </c>
      <c r="F62">
        <v>36.35</v>
      </c>
      <c r="G62" s="13">
        <v>47930.26</v>
      </c>
      <c r="H62">
        <v>0</v>
      </c>
      <c r="I62" s="13">
        <v>114414.05</v>
      </c>
      <c r="J62">
        <v>687.76</v>
      </c>
      <c r="K62">
        <v>402.3</v>
      </c>
      <c r="L62" s="13">
        <v>349093.6</v>
      </c>
      <c r="M62" s="13">
        <v>512564.32</v>
      </c>
      <c r="N62" s="13">
        <v>9023194.1500000004</v>
      </c>
    </row>
    <row r="63" spans="1:14" x14ac:dyDescent="0.2">
      <c r="A63">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4" x14ac:dyDescent="0.2">
      <c r="A64">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4" x14ac:dyDescent="0.2">
      <c r="A65">
        <v>15003</v>
      </c>
      <c r="B65" s="14">
        <v>61966910</v>
      </c>
      <c r="C65">
        <v>1.98</v>
      </c>
      <c r="D65">
        <v>0</v>
      </c>
      <c r="E65" s="13">
        <v>2083380.81</v>
      </c>
      <c r="F65">
        <v>0</v>
      </c>
      <c r="G65" s="13">
        <v>21605.97</v>
      </c>
      <c r="H65">
        <v>926.61</v>
      </c>
      <c r="I65" s="13">
        <v>39300.519999999997</v>
      </c>
      <c r="J65">
        <v>501.98</v>
      </c>
      <c r="K65">
        <v>0</v>
      </c>
      <c r="L65" s="13">
        <v>89293.17</v>
      </c>
      <c r="M65" s="13">
        <v>151628.25</v>
      </c>
      <c r="N65" s="13">
        <v>2235009.06</v>
      </c>
    </row>
    <row r="66" spans="1:14" x14ac:dyDescent="0.2">
      <c r="A66">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4" x14ac:dyDescent="0.2">
      <c r="A67">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4" x14ac:dyDescent="0.2">
      <c r="A68">
        <v>16092</v>
      </c>
      <c r="B68" s="14">
        <v>17142583</v>
      </c>
      <c r="C68">
        <v>1.65</v>
      </c>
      <c r="D68">
        <v>0</v>
      </c>
      <c r="E68" s="13">
        <v>578288.75</v>
      </c>
      <c r="F68">
        <v>0</v>
      </c>
      <c r="G68" s="13">
        <v>14138.45</v>
      </c>
      <c r="H68">
        <v>0</v>
      </c>
      <c r="I68" s="13">
        <v>49443.13</v>
      </c>
      <c r="J68" s="13">
        <v>2413.83</v>
      </c>
      <c r="K68">
        <v>0</v>
      </c>
      <c r="L68" s="13">
        <v>143617.45000000001</v>
      </c>
      <c r="M68" s="13">
        <v>209612.86</v>
      </c>
      <c r="N68" s="13">
        <v>787901.61</v>
      </c>
    </row>
    <row r="69" spans="1:14" x14ac:dyDescent="0.2">
      <c r="A69">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4" x14ac:dyDescent="0.2">
      <c r="A70">
        <v>16096</v>
      </c>
      <c r="B70" s="14">
        <v>441123249</v>
      </c>
      <c r="C70">
        <v>1.67</v>
      </c>
      <c r="D70">
        <v>0</v>
      </c>
      <c r="E70" s="13">
        <v>14877847.630000001</v>
      </c>
      <c r="F70" s="13">
        <v>26232.49</v>
      </c>
      <c r="G70" s="13">
        <v>174520.08</v>
      </c>
      <c r="H70">
        <v>0</v>
      </c>
      <c r="I70" s="13">
        <v>590637.31999999995</v>
      </c>
      <c r="J70" s="13">
        <v>319145.95</v>
      </c>
      <c r="K70">
        <v>0</v>
      </c>
      <c r="L70" s="13">
        <v>1533794.23</v>
      </c>
      <c r="M70" s="13">
        <v>2644330.0699999998</v>
      </c>
      <c r="N70" s="13">
        <v>17522177.699999999</v>
      </c>
    </row>
    <row r="71" spans="1:14" x14ac:dyDescent="0.2">
      <c r="A71">
        <v>16097</v>
      </c>
      <c r="B71" s="14">
        <v>35709705</v>
      </c>
      <c r="C71">
        <v>1.69</v>
      </c>
      <c r="D71">
        <v>0</v>
      </c>
      <c r="E71" s="13">
        <v>1204143.04</v>
      </c>
      <c r="F71">
        <v>0</v>
      </c>
      <c r="G71" s="13">
        <v>20329.87</v>
      </c>
      <c r="H71">
        <v>0</v>
      </c>
      <c r="I71" s="13">
        <v>67766.63</v>
      </c>
      <c r="J71" s="13">
        <v>1089.05</v>
      </c>
      <c r="K71">
        <v>0</v>
      </c>
      <c r="L71" s="13">
        <v>178549.63</v>
      </c>
      <c r="M71" s="13">
        <v>267735.18</v>
      </c>
      <c r="N71" s="13">
        <v>1471878.22</v>
      </c>
    </row>
    <row r="72" spans="1:14" x14ac:dyDescent="0.2">
      <c r="A72">
        <v>17121</v>
      </c>
      <c r="B72" s="14">
        <v>6503040</v>
      </c>
      <c r="C72">
        <v>2.58</v>
      </c>
      <c r="D72">
        <v>0</v>
      </c>
      <c r="E72" s="13">
        <v>217299.47</v>
      </c>
      <c r="F72">
        <v>0</v>
      </c>
      <c r="G72" s="13">
        <v>6087.55</v>
      </c>
      <c r="H72">
        <v>0</v>
      </c>
      <c r="I72" s="13">
        <v>114674.89</v>
      </c>
      <c r="J72">
        <v>0</v>
      </c>
      <c r="K72">
        <v>0</v>
      </c>
      <c r="L72" s="13">
        <v>61375.06</v>
      </c>
      <c r="M72" s="13">
        <v>182137.5</v>
      </c>
      <c r="N72" s="13">
        <v>399436.97</v>
      </c>
    </row>
    <row r="73" spans="1:14" x14ac:dyDescent="0.2">
      <c r="A73">
        <v>17122</v>
      </c>
      <c r="B73" s="14">
        <v>7491212</v>
      </c>
      <c r="C73">
        <v>2.57</v>
      </c>
      <c r="D73">
        <v>0</v>
      </c>
      <c r="E73" s="13">
        <v>250344.99</v>
      </c>
      <c r="F73">
        <v>0</v>
      </c>
      <c r="G73" s="13">
        <v>8918.15</v>
      </c>
      <c r="H73">
        <v>0</v>
      </c>
      <c r="I73" s="13">
        <v>133194.07</v>
      </c>
      <c r="J73">
        <v>0</v>
      </c>
      <c r="K73">
        <v>0</v>
      </c>
      <c r="L73" s="13">
        <v>77305</v>
      </c>
      <c r="M73" s="13">
        <v>219417.22</v>
      </c>
      <c r="N73" s="13">
        <v>469762.21</v>
      </c>
    </row>
    <row r="74" spans="1:14" x14ac:dyDescent="0.2">
      <c r="A74">
        <v>17124</v>
      </c>
      <c r="B74" s="14">
        <v>6516452</v>
      </c>
      <c r="C74">
        <v>2.56</v>
      </c>
      <c r="D74">
        <v>0</v>
      </c>
      <c r="E74" s="13">
        <v>217792.34</v>
      </c>
      <c r="F74">
        <v>0</v>
      </c>
      <c r="G74" s="13">
        <v>7027.52</v>
      </c>
      <c r="H74">
        <v>0</v>
      </c>
      <c r="I74" s="13">
        <v>138465.64000000001</v>
      </c>
      <c r="J74">
        <v>851.94</v>
      </c>
      <c r="K74">
        <v>0</v>
      </c>
      <c r="L74" s="13">
        <v>62391</v>
      </c>
      <c r="M74" s="13">
        <v>208736.1</v>
      </c>
      <c r="N74" s="13">
        <v>426528.44</v>
      </c>
    </row>
    <row r="75" spans="1:14" x14ac:dyDescent="0.2">
      <c r="A75">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4" x14ac:dyDescent="0.2">
      <c r="A76">
        <v>17126</v>
      </c>
      <c r="B76" s="14">
        <v>12084115</v>
      </c>
      <c r="C76">
        <v>2.4</v>
      </c>
      <c r="D76">
        <v>0</v>
      </c>
      <c r="E76" s="13">
        <v>404537.5</v>
      </c>
      <c r="F76">
        <v>0</v>
      </c>
      <c r="G76" s="13">
        <v>8871.6</v>
      </c>
      <c r="H76">
        <v>0</v>
      </c>
      <c r="I76" s="13">
        <v>172762.6</v>
      </c>
      <c r="J76">
        <v>592.17999999999995</v>
      </c>
      <c r="K76">
        <v>0</v>
      </c>
      <c r="L76" s="13">
        <v>96933.09</v>
      </c>
      <c r="M76" s="13">
        <v>279159.46000000002</v>
      </c>
      <c r="N76" s="13">
        <v>683696.96</v>
      </c>
    </row>
    <row r="77" spans="1:14" x14ac:dyDescent="0.2">
      <c r="A77">
        <v>18047</v>
      </c>
      <c r="B77" s="14">
        <v>19940420</v>
      </c>
      <c r="C77">
        <v>2.2599999999999998</v>
      </c>
      <c r="D77">
        <v>0</v>
      </c>
      <c r="E77" s="13">
        <v>668498.99</v>
      </c>
      <c r="F77" s="13">
        <v>11927.41</v>
      </c>
      <c r="G77" s="13">
        <v>61082.79</v>
      </c>
      <c r="H77">
        <v>0</v>
      </c>
      <c r="I77" s="13">
        <v>48233.93</v>
      </c>
      <c r="J77" s="13">
        <v>3651.43</v>
      </c>
      <c r="K77" s="13">
        <v>66030.25</v>
      </c>
      <c r="L77" s="13">
        <v>325279.82</v>
      </c>
      <c r="M77" s="13">
        <v>516205.63</v>
      </c>
      <c r="N77" s="13">
        <v>1184704.6200000001</v>
      </c>
    </row>
    <row r="78" spans="1:14" x14ac:dyDescent="0.2">
      <c r="A78">
        <v>18050</v>
      </c>
      <c r="B78" s="14">
        <v>21413062</v>
      </c>
      <c r="C78">
        <v>2.0699999999999998</v>
      </c>
      <c r="D78">
        <v>0</v>
      </c>
      <c r="E78" s="13">
        <v>719264.54</v>
      </c>
      <c r="F78">
        <v>0</v>
      </c>
      <c r="G78" s="13">
        <v>46102.28</v>
      </c>
      <c r="H78">
        <v>0</v>
      </c>
      <c r="I78" s="13">
        <v>31765.78</v>
      </c>
      <c r="J78">
        <v>0</v>
      </c>
      <c r="K78">
        <v>0</v>
      </c>
      <c r="L78" s="13">
        <v>231605.99</v>
      </c>
      <c r="M78" s="13">
        <v>309474.03999999998</v>
      </c>
      <c r="N78" s="13">
        <v>1028738.58</v>
      </c>
    </row>
    <row r="79" spans="1:14" x14ac:dyDescent="0.2">
      <c r="A79">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4" x14ac:dyDescent="0.2">
      <c r="A80">
        <v>19140</v>
      </c>
      <c r="B80" s="14">
        <v>9585071</v>
      </c>
      <c r="C80">
        <v>1.96</v>
      </c>
      <c r="D80">
        <v>0</v>
      </c>
      <c r="E80" s="13">
        <v>322324.08</v>
      </c>
      <c r="F80">
        <v>0</v>
      </c>
      <c r="G80" s="13">
        <v>5300.78</v>
      </c>
      <c r="H80">
        <v>0</v>
      </c>
      <c r="I80" s="13">
        <v>22332.13</v>
      </c>
      <c r="J80">
        <v>149.77000000000001</v>
      </c>
      <c r="K80">
        <v>0</v>
      </c>
      <c r="L80" s="13">
        <v>61744.88</v>
      </c>
      <c r="M80" s="13">
        <v>89527.56</v>
      </c>
      <c r="N80" s="13">
        <v>411851.64</v>
      </c>
    </row>
    <row r="81" spans="1:14" x14ac:dyDescent="0.2">
      <c r="A81">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v>19147</v>
      </c>
      <c r="B83" s="14">
        <v>11312807</v>
      </c>
      <c r="C83">
        <v>1.96</v>
      </c>
      <c r="D83">
        <v>0</v>
      </c>
      <c r="E83" s="13">
        <v>380423.91</v>
      </c>
      <c r="F83">
        <v>0</v>
      </c>
      <c r="G83" s="13">
        <v>8334.57</v>
      </c>
      <c r="H83">
        <v>0</v>
      </c>
      <c r="I83" s="13">
        <v>35087.24</v>
      </c>
      <c r="J83">
        <v>978.6</v>
      </c>
      <c r="K83">
        <v>0</v>
      </c>
      <c r="L83" s="13">
        <v>94055.84</v>
      </c>
      <c r="M83" s="13">
        <v>138456.25</v>
      </c>
      <c r="N83" s="13">
        <v>518880.16</v>
      </c>
    </row>
    <row r="84" spans="1:14" x14ac:dyDescent="0.2">
      <c r="A84">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v>19151</v>
      </c>
      <c r="B87" s="14">
        <v>34620781</v>
      </c>
      <c r="C87">
        <v>1.92</v>
      </c>
      <c r="D87">
        <v>0</v>
      </c>
      <c r="E87" s="13">
        <v>1164692.93</v>
      </c>
      <c r="F87">
        <v>0</v>
      </c>
      <c r="G87" s="13">
        <v>19107.490000000002</v>
      </c>
      <c r="H87">
        <v>0</v>
      </c>
      <c r="I87" s="13">
        <v>80457.279999999999</v>
      </c>
      <c r="J87">
        <v>0.01</v>
      </c>
      <c r="K87">
        <v>0</v>
      </c>
      <c r="L87" s="13">
        <v>229314.16</v>
      </c>
      <c r="M87" s="13">
        <v>328878.94</v>
      </c>
      <c r="N87" s="13">
        <v>1493571.87</v>
      </c>
    </row>
    <row r="88" spans="1:14" x14ac:dyDescent="0.2">
      <c r="A88">
        <v>19152</v>
      </c>
      <c r="B88" s="14">
        <v>249548115</v>
      </c>
      <c r="C88">
        <v>2</v>
      </c>
      <c r="D88">
        <v>0</v>
      </c>
      <c r="E88" s="13">
        <v>8388310.3399999999</v>
      </c>
      <c r="F88">
        <v>0</v>
      </c>
      <c r="G88" s="13">
        <v>140962.85999999999</v>
      </c>
      <c r="H88">
        <v>0</v>
      </c>
      <c r="I88" s="13">
        <v>593698.53</v>
      </c>
      <c r="J88">
        <v>0</v>
      </c>
      <c r="K88">
        <v>0</v>
      </c>
      <c r="L88" s="13">
        <v>1844241.73</v>
      </c>
      <c r="M88" s="13">
        <v>2578903.12</v>
      </c>
      <c r="N88" s="13">
        <v>10967213.460000001</v>
      </c>
    </row>
    <row r="89" spans="1:14" x14ac:dyDescent="0.2">
      <c r="A89">
        <v>19153</v>
      </c>
      <c r="B89">
        <v>0</v>
      </c>
      <c r="C89">
        <v>0</v>
      </c>
      <c r="D89">
        <v>0</v>
      </c>
      <c r="E89">
        <v>0</v>
      </c>
      <c r="F89">
        <v>0</v>
      </c>
      <c r="G89">
        <v>0</v>
      </c>
      <c r="H89">
        <v>0</v>
      </c>
      <c r="I89">
        <v>0</v>
      </c>
      <c r="J89">
        <v>0</v>
      </c>
      <c r="K89">
        <v>0</v>
      </c>
      <c r="L89">
        <v>0</v>
      </c>
      <c r="M89">
        <v>0</v>
      </c>
      <c r="N89">
        <v>0</v>
      </c>
    </row>
    <row r="90" spans="1:14" x14ac:dyDescent="0.2">
      <c r="A90">
        <v>20001</v>
      </c>
      <c r="B90" s="14">
        <v>63962477</v>
      </c>
      <c r="C90">
        <v>2.62</v>
      </c>
      <c r="D90">
        <v>0</v>
      </c>
      <c r="E90" s="13">
        <v>2136432.44</v>
      </c>
      <c r="F90">
        <v>0</v>
      </c>
      <c r="G90" s="13">
        <v>17594</v>
      </c>
      <c r="H90">
        <v>0</v>
      </c>
      <c r="I90" s="13">
        <v>75912.62</v>
      </c>
      <c r="J90">
        <v>0</v>
      </c>
      <c r="K90" s="13">
        <v>6668.41</v>
      </c>
      <c r="L90" s="13">
        <v>402166.62</v>
      </c>
      <c r="M90" s="13">
        <v>502341.65</v>
      </c>
      <c r="N90" s="13">
        <v>2638774.09</v>
      </c>
    </row>
    <row r="91" spans="1:14" x14ac:dyDescent="0.2">
      <c r="A91">
        <v>20002</v>
      </c>
      <c r="B91" s="14">
        <v>67113376</v>
      </c>
      <c r="C91">
        <v>2.64</v>
      </c>
      <c r="D91">
        <v>0</v>
      </c>
      <c r="E91" s="13">
        <v>2241216.29</v>
      </c>
      <c r="F91" s="13">
        <v>2114.23</v>
      </c>
      <c r="G91" s="13">
        <v>32690.58</v>
      </c>
      <c r="H91" s="13">
        <v>1410.35</v>
      </c>
      <c r="I91" s="13">
        <v>114682.89</v>
      </c>
      <c r="J91" s="13">
        <v>35366.6</v>
      </c>
      <c r="K91">
        <v>804.04</v>
      </c>
      <c r="L91" s="13">
        <v>563904.07999999996</v>
      </c>
      <c r="M91" s="13">
        <v>750972.77</v>
      </c>
      <c r="N91" s="13">
        <v>2992189.06</v>
      </c>
    </row>
    <row r="92" spans="1:14" x14ac:dyDescent="0.2">
      <c r="A92">
        <v>21148</v>
      </c>
      <c r="B92" s="14">
        <v>11221305</v>
      </c>
      <c r="C92">
        <v>2.65</v>
      </c>
      <c r="D92">
        <v>0</v>
      </c>
      <c r="E92" s="13">
        <v>374691.16</v>
      </c>
      <c r="F92">
        <v>0</v>
      </c>
      <c r="G92" s="13">
        <v>19171.62</v>
      </c>
      <c r="H92">
        <v>0</v>
      </c>
      <c r="I92" s="13">
        <v>182901.36</v>
      </c>
      <c r="J92">
        <v>0</v>
      </c>
      <c r="K92">
        <v>0</v>
      </c>
      <c r="L92" s="13">
        <v>73127.509999999995</v>
      </c>
      <c r="M92" s="13">
        <v>275200.48</v>
      </c>
      <c r="N92" s="13">
        <v>649891.64</v>
      </c>
    </row>
    <row r="93" spans="1:14" x14ac:dyDescent="0.2">
      <c r="A93">
        <v>21149</v>
      </c>
      <c r="B93" s="14">
        <v>13782902</v>
      </c>
      <c r="C93">
        <v>2.4300000000000002</v>
      </c>
      <c r="D93">
        <v>0</v>
      </c>
      <c r="E93" s="13">
        <v>461265.63</v>
      </c>
      <c r="F93">
        <v>0</v>
      </c>
      <c r="G93" s="13">
        <v>24726.85</v>
      </c>
      <c r="H93">
        <v>0</v>
      </c>
      <c r="I93" s="13">
        <v>257723.57</v>
      </c>
      <c r="J93">
        <v>0</v>
      </c>
      <c r="K93">
        <v>0</v>
      </c>
      <c r="L93" s="13">
        <v>110371.87</v>
      </c>
      <c r="M93" s="13">
        <v>392822.28</v>
      </c>
      <c r="N93" s="13">
        <v>854087.91</v>
      </c>
    </row>
    <row r="94" spans="1:14" x14ac:dyDescent="0.2">
      <c r="A94">
        <v>21150</v>
      </c>
      <c r="B94" s="14">
        <v>11228862</v>
      </c>
      <c r="C94">
        <v>2.56</v>
      </c>
      <c r="D94">
        <v>0</v>
      </c>
      <c r="E94" s="13">
        <v>375290.13</v>
      </c>
      <c r="F94">
        <v>0</v>
      </c>
      <c r="G94" s="13">
        <v>18146.400000000001</v>
      </c>
      <c r="H94">
        <v>0</v>
      </c>
      <c r="I94" s="13">
        <v>173904.91</v>
      </c>
      <c r="J94" s="13">
        <v>1725.13</v>
      </c>
      <c r="K94">
        <v>0</v>
      </c>
      <c r="L94" s="13">
        <v>70116.210000000006</v>
      </c>
      <c r="M94" s="13">
        <v>263892.65000000002</v>
      </c>
      <c r="N94" s="13">
        <v>639182.78</v>
      </c>
    </row>
    <row r="95" spans="1:14" x14ac:dyDescent="0.2">
      <c r="A95">
        <v>21151</v>
      </c>
      <c r="B95" s="14">
        <v>35407437</v>
      </c>
      <c r="C95">
        <v>2.5499999999999998</v>
      </c>
      <c r="D95">
        <v>0</v>
      </c>
      <c r="E95" s="13">
        <v>1183505.97</v>
      </c>
      <c r="F95" s="13">
        <v>1685.19</v>
      </c>
      <c r="G95" s="13">
        <v>49897.51</v>
      </c>
      <c r="H95">
        <v>0</v>
      </c>
      <c r="I95" s="13">
        <v>464957.32</v>
      </c>
      <c r="J95" s="13">
        <v>14387.45</v>
      </c>
      <c r="K95">
        <v>0</v>
      </c>
      <c r="L95" s="13">
        <v>205045.49</v>
      </c>
      <c r="M95" s="13">
        <v>735972.96</v>
      </c>
      <c r="N95" s="13">
        <v>1919478.93</v>
      </c>
    </row>
    <row r="96" spans="1:14" x14ac:dyDescent="0.2">
      <c r="A96">
        <v>22088</v>
      </c>
      <c r="B96" s="14">
        <v>8158036</v>
      </c>
      <c r="C96">
        <v>2.5299999999999998</v>
      </c>
      <c r="D96">
        <v>0</v>
      </c>
      <c r="E96" s="13">
        <v>272741.17</v>
      </c>
      <c r="F96">
        <v>0</v>
      </c>
      <c r="G96" s="13">
        <v>3649</v>
      </c>
      <c r="H96">
        <v>0</v>
      </c>
      <c r="I96" s="13">
        <v>15285.84</v>
      </c>
      <c r="J96">
        <v>249.41</v>
      </c>
      <c r="K96" s="13">
        <v>56044.3</v>
      </c>
      <c r="L96" s="13">
        <v>91873.57</v>
      </c>
      <c r="M96" s="13">
        <v>167102.12</v>
      </c>
      <c r="N96" s="13">
        <v>439843.29</v>
      </c>
    </row>
    <row r="97" spans="1:14" x14ac:dyDescent="0.2">
      <c r="A97">
        <v>22089</v>
      </c>
      <c r="B97" s="14">
        <v>233824071</v>
      </c>
      <c r="C97">
        <v>2.57</v>
      </c>
      <c r="D97">
        <v>0</v>
      </c>
      <c r="E97" s="13">
        <v>7814047.3799999999</v>
      </c>
      <c r="F97">
        <v>0</v>
      </c>
      <c r="G97" s="13">
        <v>95923.67</v>
      </c>
      <c r="H97">
        <v>0</v>
      </c>
      <c r="I97" s="13">
        <v>303587.88</v>
      </c>
      <c r="J97">
        <v>0</v>
      </c>
      <c r="K97">
        <v>0</v>
      </c>
      <c r="L97" s="13">
        <v>1711298.97</v>
      </c>
      <c r="M97" s="13">
        <v>2110810.52</v>
      </c>
      <c r="N97" s="13">
        <v>9924857.9000000004</v>
      </c>
    </row>
    <row r="98" spans="1:14" x14ac:dyDescent="0.2">
      <c r="A98">
        <v>22090</v>
      </c>
      <c r="B98" s="14">
        <v>23332518</v>
      </c>
      <c r="C98">
        <v>2.4900000000000002</v>
      </c>
      <c r="D98">
        <v>0</v>
      </c>
      <c r="E98" s="13">
        <v>780377.76</v>
      </c>
      <c r="F98">
        <v>0</v>
      </c>
      <c r="G98" s="13">
        <v>10252.51</v>
      </c>
      <c r="H98">
        <v>0</v>
      </c>
      <c r="I98" s="13">
        <v>52087.34</v>
      </c>
      <c r="J98">
        <v>0</v>
      </c>
      <c r="K98">
        <v>717.59</v>
      </c>
      <c r="L98" s="13">
        <v>301323.90000000002</v>
      </c>
      <c r="M98" s="13">
        <v>364381.34</v>
      </c>
      <c r="N98" s="13">
        <v>1144759.1000000001</v>
      </c>
    </row>
    <row r="99" spans="1:14" x14ac:dyDescent="0.2">
      <c r="A99">
        <v>22091</v>
      </c>
      <c r="B99" s="14">
        <v>20695941</v>
      </c>
      <c r="C99">
        <v>2.4900000000000002</v>
      </c>
      <c r="D99">
        <v>0</v>
      </c>
      <c r="E99" s="13">
        <v>692194.99</v>
      </c>
      <c r="F99">
        <v>0</v>
      </c>
      <c r="G99" s="13">
        <v>5768.16</v>
      </c>
      <c r="H99">
        <v>0</v>
      </c>
      <c r="I99" s="13">
        <v>31344.080000000002</v>
      </c>
      <c r="J99">
        <v>0</v>
      </c>
      <c r="K99">
        <v>0</v>
      </c>
      <c r="L99" s="13">
        <v>176977</v>
      </c>
      <c r="M99" s="13">
        <v>214089.24</v>
      </c>
      <c r="N99" s="13">
        <v>906284.23</v>
      </c>
    </row>
    <row r="100" spans="1:14" x14ac:dyDescent="0.2">
      <c r="A100">
        <v>22092</v>
      </c>
      <c r="B100" s="14">
        <v>30918304</v>
      </c>
      <c r="C100">
        <v>2.5099999999999998</v>
      </c>
      <c r="D100">
        <v>0</v>
      </c>
      <c r="E100" s="13">
        <v>1033879.33</v>
      </c>
      <c r="F100">
        <v>0</v>
      </c>
      <c r="G100" s="13">
        <v>17139.84</v>
      </c>
      <c r="H100">
        <v>0</v>
      </c>
      <c r="I100" s="13">
        <v>50535.76</v>
      </c>
      <c r="J100">
        <v>0</v>
      </c>
      <c r="K100">
        <v>0</v>
      </c>
      <c r="L100" s="13">
        <v>288815.55</v>
      </c>
      <c r="M100" s="13">
        <v>356491.14</v>
      </c>
      <c r="N100" s="13">
        <v>1390370.47</v>
      </c>
    </row>
    <row r="101" spans="1:14" x14ac:dyDescent="0.2">
      <c r="A101">
        <v>22093</v>
      </c>
      <c r="B101" s="14">
        <v>228758418</v>
      </c>
      <c r="C101">
        <v>2.5499999999999998</v>
      </c>
      <c r="D101">
        <v>0</v>
      </c>
      <c r="E101" s="13">
        <v>7646330.1900000004</v>
      </c>
      <c r="F101">
        <v>0</v>
      </c>
      <c r="G101" s="13">
        <v>96507.88</v>
      </c>
      <c r="H101">
        <v>117.96</v>
      </c>
      <c r="I101" s="13">
        <v>298622.67</v>
      </c>
      <c r="J101">
        <v>0</v>
      </c>
      <c r="K101" s="13">
        <v>2271.61</v>
      </c>
      <c r="L101" s="13">
        <v>1665463.65</v>
      </c>
      <c r="M101" s="13">
        <v>2062983.77</v>
      </c>
      <c r="N101" s="13">
        <v>9709313.9600000009</v>
      </c>
    </row>
    <row r="102" spans="1:14" x14ac:dyDescent="0.2">
      <c r="A102">
        <v>22094</v>
      </c>
      <c r="B102" s="14">
        <v>32285872</v>
      </c>
      <c r="C102">
        <v>2.5299999999999998</v>
      </c>
      <c r="D102">
        <v>0</v>
      </c>
      <c r="E102" s="13">
        <v>1079388.05</v>
      </c>
      <c r="F102">
        <v>0</v>
      </c>
      <c r="G102" s="13">
        <v>18369</v>
      </c>
      <c r="H102">
        <v>0</v>
      </c>
      <c r="I102" s="13">
        <v>52351.48</v>
      </c>
      <c r="J102">
        <v>0</v>
      </c>
      <c r="K102">
        <v>400.29</v>
      </c>
      <c r="L102" s="13">
        <v>302754.37</v>
      </c>
      <c r="M102" s="13">
        <v>373875.14</v>
      </c>
      <c r="N102" s="13">
        <v>1453263.19</v>
      </c>
    </row>
    <row r="103" spans="1:14" x14ac:dyDescent="0.2">
      <c r="A103">
        <v>23101</v>
      </c>
      <c r="B103" s="14">
        <v>51797529</v>
      </c>
      <c r="C103">
        <v>3.32</v>
      </c>
      <c r="D103">
        <v>0</v>
      </c>
      <c r="E103" s="13">
        <v>1717670.29</v>
      </c>
      <c r="F103" s="13">
        <v>25132.54</v>
      </c>
      <c r="G103" s="13">
        <v>72294.880000000005</v>
      </c>
      <c r="H103" s="13">
        <v>5746.93</v>
      </c>
      <c r="I103" s="13">
        <v>391155.65</v>
      </c>
      <c r="J103" s="13">
        <v>33019.14</v>
      </c>
      <c r="K103">
        <v>0</v>
      </c>
      <c r="L103" s="13">
        <v>472354.97</v>
      </c>
      <c r="M103" s="13">
        <v>999704.11</v>
      </c>
      <c r="N103" s="13">
        <v>2717374.4</v>
      </c>
    </row>
    <row r="104" spans="1:14" x14ac:dyDescent="0.2">
      <c r="A104">
        <v>24086</v>
      </c>
      <c r="B104" s="14">
        <v>236639431</v>
      </c>
      <c r="C104">
        <v>1.56</v>
      </c>
      <c r="D104">
        <v>0</v>
      </c>
      <c r="E104" s="13">
        <v>7990111.46</v>
      </c>
      <c r="F104">
        <v>0</v>
      </c>
      <c r="G104" s="13">
        <v>66154.45</v>
      </c>
      <c r="H104">
        <v>0</v>
      </c>
      <c r="I104" s="13">
        <v>369058.78</v>
      </c>
      <c r="J104">
        <v>0</v>
      </c>
      <c r="K104" s="13">
        <v>1321.35</v>
      </c>
      <c r="L104" s="13">
        <v>1367915.5</v>
      </c>
      <c r="M104" s="13">
        <v>1804450.08</v>
      </c>
      <c r="N104" s="13">
        <v>9794561.5399999991</v>
      </c>
    </row>
    <row r="105" spans="1:14" x14ac:dyDescent="0.2">
      <c r="A105">
        <v>24087</v>
      </c>
      <c r="B105" s="14">
        <v>146455433</v>
      </c>
      <c r="C105">
        <v>1.64</v>
      </c>
      <c r="D105">
        <v>0</v>
      </c>
      <c r="E105" s="13">
        <v>4941037.24</v>
      </c>
      <c r="F105">
        <v>0</v>
      </c>
      <c r="G105" s="13">
        <v>37186</v>
      </c>
      <c r="H105" s="13">
        <v>1023.1</v>
      </c>
      <c r="I105" s="13">
        <v>233319.31</v>
      </c>
      <c r="J105">
        <v>0</v>
      </c>
      <c r="K105" s="13">
        <v>29226.73</v>
      </c>
      <c r="L105" s="13">
        <v>757631.28</v>
      </c>
      <c r="M105" s="13">
        <v>1058386.42</v>
      </c>
      <c r="N105" s="13">
        <v>5999423.6600000001</v>
      </c>
    </row>
    <row r="106" spans="1:14" x14ac:dyDescent="0.2">
      <c r="A106">
        <v>24089</v>
      </c>
      <c r="B106" s="14">
        <v>178623333</v>
      </c>
      <c r="C106">
        <v>1.99</v>
      </c>
      <c r="D106">
        <v>0</v>
      </c>
      <c r="E106" s="13">
        <v>6004857.3899999997</v>
      </c>
      <c r="F106">
        <v>0</v>
      </c>
      <c r="G106" s="13">
        <v>67478.850000000006</v>
      </c>
      <c r="H106">
        <v>0</v>
      </c>
      <c r="I106" s="13">
        <v>476285.04</v>
      </c>
      <c r="J106" s="13">
        <v>153637.71</v>
      </c>
      <c r="K106">
        <v>0</v>
      </c>
      <c r="L106" s="13">
        <v>1350421.35</v>
      </c>
      <c r="M106" s="13">
        <v>2047822.94</v>
      </c>
      <c r="N106" s="13">
        <v>8052680.3300000001</v>
      </c>
    </row>
    <row r="107" spans="1:14" x14ac:dyDescent="0.2">
      <c r="A107">
        <v>24090</v>
      </c>
      <c r="B107" s="14">
        <v>542775235</v>
      </c>
      <c r="C107">
        <v>1.72</v>
      </c>
      <c r="D107">
        <v>0</v>
      </c>
      <c r="E107" s="13">
        <v>18296974.879999999</v>
      </c>
      <c r="F107">
        <v>0</v>
      </c>
      <c r="G107" s="13">
        <v>141111</v>
      </c>
      <c r="H107" s="13">
        <v>15036.53</v>
      </c>
      <c r="I107" s="13">
        <v>869111.95</v>
      </c>
      <c r="J107">
        <v>0</v>
      </c>
      <c r="K107">
        <v>0</v>
      </c>
      <c r="L107" s="13">
        <v>3128718.72</v>
      </c>
      <c r="M107" s="13">
        <v>4153978.2</v>
      </c>
      <c r="N107" s="13">
        <v>22450953.079999998</v>
      </c>
    </row>
    <row r="108" spans="1:14" x14ac:dyDescent="0.2">
      <c r="A108">
        <v>24091</v>
      </c>
      <c r="B108" s="14">
        <v>5405870</v>
      </c>
      <c r="C108">
        <v>1.74</v>
      </c>
      <c r="D108">
        <v>0</v>
      </c>
      <c r="E108" s="13">
        <v>182195.01</v>
      </c>
      <c r="F108">
        <v>0</v>
      </c>
      <c r="G108" s="13">
        <v>1059.74</v>
      </c>
      <c r="H108" s="13">
        <v>3773.27</v>
      </c>
      <c r="I108" s="13">
        <v>8193.2199999999993</v>
      </c>
      <c r="J108">
        <v>156.97</v>
      </c>
      <c r="K108">
        <v>0</v>
      </c>
      <c r="L108" s="13">
        <v>26703</v>
      </c>
      <c r="M108" s="13">
        <v>39886.199999999997</v>
      </c>
      <c r="N108" s="13">
        <v>222081.21</v>
      </c>
    </row>
    <row r="109" spans="1:14" x14ac:dyDescent="0.2">
      <c r="A109">
        <v>24093</v>
      </c>
      <c r="B109" s="14">
        <v>1861292743</v>
      </c>
      <c r="C109">
        <v>1.64</v>
      </c>
      <c r="D109">
        <v>0</v>
      </c>
      <c r="E109" s="13">
        <v>62795326.689999998</v>
      </c>
      <c r="F109">
        <v>0</v>
      </c>
      <c r="G109" s="13">
        <v>269239</v>
      </c>
      <c r="H109" s="13">
        <v>206876.38</v>
      </c>
      <c r="I109" s="13">
        <v>1912581.44</v>
      </c>
      <c r="J109">
        <v>0</v>
      </c>
      <c r="K109">
        <v>0</v>
      </c>
      <c r="L109" s="13">
        <v>6498699.21</v>
      </c>
      <c r="M109" s="13">
        <v>8887396.0199999996</v>
      </c>
      <c r="N109" s="13">
        <v>71682722.709999993</v>
      </c>
    </row>
    <row r="110" spans="1:14" x14ac:dyDescent="0.2">
      <c r="A110">
        <v>25001</v>
      </c>
      <c r="B110" s="14">
        <v>87026177</v>
      </c>
      <c r="C110">
        <v>2.13</v>
      </c>
      <c r="D110">
        <v>0</v>
      </c>
      <c r="E110" s="13">
        <v>2921417.42</v>
      </c>
      <c r="F110">
        <v>0</v>
      </c>
      <c r="G110" s="13">
        <v>108236.54</v>
      </c>
      <c r="H110">
        <v>0</v>
      </c>
      <c r="I110" s="13">
        <v>214394.08</v>
      </c>
      <c r="J110">
        <v>0</v>
      </c>
      <c r="K110">
        <v>0</v>
      </c>
      <c r="L110" s="13">
        <v>646179.01</v>
      </c>
      <c r="M110" s="13">
        <v>968809.62</v>
      </c>
      <c r="N110" s="13">
        <v>3890227.04</v>
      </c>
    </row>
    <row r="111" spans="1:14" x14ac:dyDescent="0.2">
      <c r="A111">
        <v>25002</v>
      </c>
      <c r="B111" s="14">
        <v>45652667</v>
      </c>
      <c r="C111">
        <v>3.28</v>
      </c>
      <c r="D111">
        <v>0</v>
      </c>
      <c r="E111" s="13">
        <v>1514525.4</v>
      </c>
      <c r="F111">
        <v>0</v>
      </c>
      <c r="G111" s="13">
        <v>56447.38</v>
      </c>
      <c r="H111">
        <v>0</v>
      </c>
      <c r="I111" s="13">
        <v>97701.72</v>
      </c>
      <c r="J111">
        <v>0</v>
      </c>
      <c r="K111">
        <v>0</v>
      </c>
      <c r="L111" s="13">
        <v>372163.27</v>
      </c>
      <c r="M111" s="13">
        <v>526312.37</v>
      </c>
      <c r="N111" s="13">
        <v>2040837.77</v>
      </c>
    </row>
    <row r="112" spans="1:14" x14ac:dyDescent="0.2">
      <c r="A112">
        <v>25003</v>
      </c>
      <c r="B112" s="14">
        <v>57639918</v>
      </c>
      <c r="C112">
        <v>3.34</v>
      </c>
      <c r="D112">
        <v>0</v>
      </c>
      <c r="E112" s="13">
        <v>1911015.74</v>
      </c>
      <c r="F112">
        <v>0</v>
      </c>
      <c r="G112" s="13">
        <v>51082.98</v>
      </c>
      <c r="H112">
        <v>0</v>
      </c>
      <c r="I112" s="13">
        <v>84901.69</v>
      </c>
      <c r="J112" s="13">
        <v>25739.18</v>
      </c>
      <c r="K112" s="13">
        <v>16402.439999999999</v>
      </c>
      <c r="L112" s="13">
        <v>340689.63</v>
      </c>
      <c r="M112" s="13">
        <v>518815.92</v>
      </c>
      <c r="N112" s="13">
        <v>2429831.66</v>
      </c>
    </row>
    <row r="113" spans="1:14" x14ac:dyDescent="0.2">
      <c r="A113">
        <v>26001</v>
      </c>
      <c r="B113" s="14">
        <v>39090487</v>
      </c>
      <c r="C113">
        <v>1.9</v>
      </c>
      <c r="D113">
        <v>0</v>
      </c>
      <c r="E113" s="13">
        <v>1315328.43</v>
      </c>
      <c r="F113">
        <v>0</v>
      </c>
      <c r="G113" s="13">
        <v>26717.97</v>
      </c>
      <c r="H113">
        <v>0</v>
      </c>
      <c r="I113" s="13">
        <v>117036.46</v>
      </c>
      <c r="J113">
        <v>0</v>
      </c>
      <c r="K113">
        <v>0</v>
      </c>
      <c r="L113" s="13">
        <v>316790.45</v>
      </c>
      <c r="M113" s="13">
        <v>460544.88</v>
      </c>
      <c r="N113" s="13">
        <v>1775873.31</v>
      </c>
    </row>
    <row r="114" spans="1:14" x14ac:dyDescent="0.2">
      <c r="A114">
        <v>26002</v>
      </c>
      <c r="B114" s="14">
        <v>63432946</v>
      </c>
      <c r="C114">
        <v>1.75</v>
      </c>
      <c r="D114">
        <v>0</v>
      </c>
      <c r="E114" s="13">
        <v>2137674.42</v>
      </c>
      <c r="F114">
        <v>0</v>
      </c>
      <c r="G114" s="13">
        <v>33850</v>
      </c>
      <c r="H114">
        <v>0</v>
      </c>
      <c r="I114" s="13">
        <v>94210.14</v>
      </c>
      <c r="J114">
        <v>0</v>
      </c>
      <c r="K114">
        <v>0</v>
      </c>
      <c r="L114" s="13">
        <v>276791.01</v>
      </c>
      <c r="M114" s="13">
        <v>404851.14</v>
      </c>
      <c r="N114" s="13">
        <v>2542525.56</v>
      </c>
    </row>
    <row r="115" spans="1:14" x14ac:dyDescent="0.2">
      <c r="A115">
        <v>26005</v>
      </c>
      <c r="B115" s="14">
        <v>46196829</v>
      </c>
      <c r="C115">
        <v>2.0499999999999998</v>
      </c>
      <c r="D115">
        <v>0</v>
      </c>
      <c r="E115" s="13">
        <v>1552067.93</v>
      </c>
      <c r="F115" s="13">
        <v>1022.47</v>
      </c>
      <c r="G115" s="13">
        <v>29452.84</v>
      </c>
      <c r="H115">
        <v>0</v>
      </c>
      <c r="I115" s="13">
        <v>118089.32</v>
      </c>
      <c r="J115">
        <v>447.9</v>
      </c>
      <c r="K115">
        <v>0</v>
      </c>
      <c r="L115" s="13">
        <v>281850.84000000003</v>
      </c>
      <c r="M115" s="13">
        <v>430863.35999999999</v>
      </c>
      <c r="N115" s="13">
        <v>1982931.29</v>
      </c>
    </row>
    <row r="116" spans="1:14" x14ac:dyDescent="0.2">
      <c r="A116">
        <v>26006</v>
      </c>
      <c r="B116" s="14">
        <v>958072292</v>
      </c>
      <c r="C116">
        <v>1.84</v>
      </c>
      <c r="D116">
        <v>0</v>
      </c>
      <c r="E116" s="13">
        <v>32257221.030000001</v>
      </c>
      <c r="F116">
        <v>0</v>
      </c>
      <c r="G116" s="13">
        <v>321428</v>
      </c>
      <c r="H116">
        <v>0</v>
      </c>
      <c r="I116" s="13">
        <v>1118160.1100000001</v>
      </c>
      <c r="J116">
        <v>283.77999999999997</v>
      </c>
      <c r="K116">
        <v>0</v>
      </c>
      <c r="L116" s="13">
        <v>3049733.21</v>
      </c>
      <c r="M116" s="13">
        <v>4489605.0999999996</v>
      </c>
      <c r="N116" s="13">
        <v>36746826.130000003</v>
      </c>
    </row>
    <row r="117" spans="1:14" x14ac:dyDescent="0.2">
      <c r="A117">
        <v>27055</v>
      </c>
      <c r="B117" s="14">
        <v>6450564</v>
      </c>
      <c r="C117">
        <v>2.41</v>
      </c>
      <c r="D117">
        <v>0</v>
      </c>
      <c r="E117" s="13">
        <v>215922.12</v>
      </c>
      <c r="F117">
        <v>0</v>
      </c>
      <c r="G117" s="13">
        <v>20702.05</v>
      </c>
      <c r="H117">
        <v>39.340000000000003</v>
      </c>
      <c r="I117" s="13">
        <v>74493.34</v>
      </c>
      <c r="J117" s="13">
        <v>2112.87</v>
      </c>
      <c r="K117">
        <v>0</v>
      </c>
      <c r="L117" s="13">
        <v>75175.570000000007</v>
      </c>
      <c r="M117" s="13">
        <v>172523.16</v>
      </c>
      <c r="N117" s="13">
        <v>388445.28</v>
      </c>
    </row>
    <row r="118" spans="1:14" x14ac:dyDescent="0.2">
      <c r="A118">
        <v>27056</v>
      </c>
      <c r="B118" s="14">
        <v>6972641</v>
      </c>
      <c r="C118">
        <v>2.67</v>
      </c>
      <c r="D118">
        <v>0</v>
      </c>
      <c r="E118" s="13">
        <v>232775.97</v>
      </c>
      <c r="F118">
        <v>0</v>
      </c>
      <c r="G118" s="13">
        <v>20830.189999999999</v>
      </c>
      <c r="H118">
        <v>0</v>
      </c>
      <c r="I118" s="13">
        <v>89987.14</v>
      </c>
      <c r="J118">
        <v>0</v>
      </c>
      <c r="K118">
        <v>0</v>
      </c>
      <c r="L118" s="13">
        <v>86720.69</v>
      </c>
      <c r="M118" s="13">
        <v>197538.02</v>
      </c>
      <c r="N118" s="13">
        <v>430313.99</v>
      </c>
    </row>
    <row r="119" spans="1:14" x14ac:dyDescent="0.2">
      <c r="A119">
        <v>27057</v>
      </c>
      <c r="B119" s="14">
        <v>9064415</v>
      </c>
      <c r="C119">
        <v>2.75</v>
      </c>
      <c r="D119">
        <v>0</v>
      </c>
      <c r="E119" s="13">
        <v>302359.43</v>
      </c>
      <c r="F119">
        <v>0</v>
      </c>
      <c r="G119" s="13">
        <v>14376.66</v>
      </c>
      <c r="H119" s="13">
        <v>1373.27</v>
      </c>
      <c r="I119" s="13">
        <v>68001.3</v>
      </c>
      <c r="J119" s="13">
        <v>2760.17</v>
      </c>
      <c r="K119">
        <v>0</v>
      </c>
      <c r="L119" s="13">
        <v>63862.06</v>
      </c>
      <c r="M119" s="13">
        <v>150373.46</v>
      </c>
      <c r="N119" s="13">
        <v>452732.89</v>
      </c>
    </row>
    <row r="120" spans="1:14" x14ac:dyDescent="0.2">
      <c r="A120">
        <v>27058</v>
      </c>
      <c r="B120" s="14">
        <v>10021747</v>
      </c>
      <c r="C120">
        <v>2.7</v>
      </c>
      <c r="D120">
        <v>0</v>
      </c>
      <c r="E120" s="13">
        <v>334464.78000000003</v>
      </c>
      <c r="F120">
        <v>0</v>
      </c>
      <c r="G120" s="13">
        <v>25906.33</v>
      </c>
      <c r="H120">
        <v>0</v>
      </c>
      <c r="I120" s="13">
        <v>110779.33</v>
      </c>
      <c r="J120">
        <v>0</v>
      </c>
      <c r="K120">
        <v>0</v>
      </c>
      <c r="L120" s="13">
        <v>111168.31</v>
      </c>
      <c r="M120" s="13">
        <v>247853.96</v>
      </c>
      <c r="N120" s="13">
        <v>582318.74</v>
      </c>
    </row>
    <row r="121" spans="1:14" x14ac:dyDescent="0.2">
      <c r="A121">
        <v>27059</v>
      </c>
      <c r="B121" s="14">
        <v>13241504</v>
      </c>
      <c r="C121">
        <v>2.61</v>
      </c>
      <c r="D121">
        <v>0</v>
      </c>
      <c r="E121" s="13">
        <v>442329.4</v>
      </c>
      <c r="F121">
        <v>0</v>
      </c>
      <c r="G121" s="13">
        <v>26823.21</v>
      </c>
      <c r="H121">
        <v>0</v>
      </c>
      <c r="I121" s="13">
        <v>120343.11</v>
      </c>
      <c r="J121">
        <v>0</v>
      </c>
      <c r="K121">
        <v>0</v>
      </c>
      <c r="L121" s="13">
        <v>107795.39</v>
      </c>
      <c r="M121" s="13">
        <v>254961.7</v>
      </c>
      <c r="N121" s="13">
        <v>697291.1</v>
      </c>
    </row>
    <row r="122" spans="1:14" x14ac:dyDescent="0.2">
      <c r="A122">
        <v>27061</v>
      </c>
      <c r="B122" s="14">
        <v>102219285</v>
      </c>
      <c r="C122">
        <v>2.64</v>
      </c>
      <c r="D122">
        <v>0</v>
      </c>
      <c r="E122" s="13">
        <v>3413559.87</v>
      </c>
      <c r="F122" s="13">
        <v>1724.36</v>
      </c>
      <c r="G122" s="13">
        <v>156867.62</v>
      </c>
      <c r="H122">
        <v>20.5</v>
      </c>
      <c r="I122" s="13">
        <v>643625.14</v>
      </c>
      <c r="J122">
        <v>0</v>
      </c>
      <c r="K122">
        <v>456.4</v>
      </c>
      <c r="L122" s="13">
        <v>568280.81000000006</v>
      </c>
      <c r="M122" s="13">
        <v>1370974.82</v>
      </c>
      <c r="N122" s="13">
        <v>4784534.6900000004</v>
      </c>
    </row>
    <row r="123" spans="1:14" x14ac:dyDescent="0.2">
      <c r="A123">
        <v>28101</v>
      </c>
      <c r="B123" s="14">
        <v>44522086</v>
      </c>
      <c r="C123">
        <v>2.59</v>
      </c>
      <c r="D123">
        <v>0</v>
      </c>
      <c r="E123" s="13">
        <v>1487555.46</v>
      </c>
      <c r="F123">
        <v>0</v>
      </c>
      <c r="G123" s="13">
        <v>77973.789999999994</v>
      </c>
      <c r="H123">
        <v>0</v>
      </c>
      <c r="I123" s="13">
        <v>149785.54</v>
      </c>
      <c r="J123">
        <v>0</v>
      </c>
      <c r="K123" s="13">
        <v>13528.28</v>
      </c>
      <c r="L123" s="13">
        <v>429414.07</v>
      </c>
      <c r="M123" s="13">
        <v>670701.68000000005</v>
      </c>
      <c r="N123" s="13">
        <v>2158257.14</v>
      </c>
    </row>
    <row r="124" spans="1:14" x14ac:dyDescent="0.2">
      <c r="A124">
        <v>28102</v>
      </c>
      <c r="B124" s="14">
        <v>81063059</v>
      </c>
      <c r="C124">
        <v>2.67</v>
      </c>
      <c r="D124">
        <v>0</v>
      </c>
      <c r="E124" s="13">
        <v>2706224.56</v>
      </c>
      <c r="F124" s="13">
        <v>1910.83</v>
      </c>
      <c r="G124" s="13">
        <v>104321.73</v>
      </c>
      <c r="H124">
        <v>0</v>
      </c>
      <c r="I124" s="13">
        <v>180132.33</v>
      </c>
      <c r="J124">
        <v>0</v>
      </c>
      <c r="K124">
        <v>0</v>
      </c>
      <c r="L124" s="13">
        <v>590355.17000000004</v>
      </c>
      <c r="M124" s="13">
        <v>876720.06</v>
      </c>
      <c r="N124" s="13">
        <v>3582944.62</v>
      </c>
    </row>
    <row r="125" spans="1:14" x14ac:dyDescent="0.2">
      <c r="A125">
        <v>28103</v>
      </c>
      <c r="B125" s="14">
        <v>39844601</v>
      </c>
      <c r="C125">
        <v>2.59</v>
      </c>
      <c r="D125">
        <v>0</v>
      </c>
      <c r="E125" s="13">
        <v>1331273.07</v>
      </c>
      <c r="F125">
        <v>0</v>
      </c>
      <c r="G125" s="13">
        <v>74738.210000000006</v>
      </c>
      <c r="H125">
        <v>0</v>
      </c>
      <c r="I125" s="13">
        <v>122640.78</v>
      </c>
      <c r="J125">
        <v>0</v>
      </c>
      <c r="K125" s="13">
        <v>34368.28</v>
      </c>
      <c r="L125" s="13">
        <v>368721.45</v>
      </c>
      <c r="M125" s="13">
        <v>600468.72</v>
      </c>
      <c r="N125" s="13">
        <v>1931741.79</v>
      </c>
    </row>
    <row r="126" spans="1:14" x14ac:dyDescent="0.2">
      <c r="A126">
        <v>29001</v>
      </c>
      <c r="B126" s="14">
        <v>21234685</v>
      </c>
      <c r="C126">
        <v>5.0199999999999996</v>
      </c>
      <c r="D126">
        <v>0</v>
      </c>
      <c r="E126" s="13">
        <v>691786.54</v>
      </c>
      <c r="F126">
        <v>0</v>
      </c>
      <c r="G126" s="13">
        <v>5715.62</v>
      </c>
      <c r="H126">
        <v>0</v>
      </c>
      <c r="I126" s="13">
        <v>109978.39</v>
      </c>
      <c r="J126">
        <v>0</v>
      </c>
      <c r="K126">
        <v>0</v>
      </c>
      <c r="L126" s="13">
        <v>133372.73000000001</v>
      </c>
      <c r="M126" s="13">
        <v>249066.74</v>
      </c>
      <c r="N126" s="13">
        <v>940853.28</v>
      </c>
    </row>
    <row r="127" spans="1:14" x14ac:dyDescent="0.2">
      <c r="A127">
        <v>29002</v>
      </c>
      <c r="B127" s="14">
        <v>7142874</v>
      </c>
      <c r="C127">
        <v>4.87</v>
      </c>
      <c r="D127">
        <v>0</v>
      </c>
      <c r="E127" s="13">
        <v>233069.05</v>
      </c>
      <c r="F127">
        <v>0</v>
      </c>
      <c r="G127" s="13">
        <v>3915.95</v>
      </c>
      <c r="H127">
        <v>0</v>
      </c>
      <c r="I127" s="13">
        <v>58478.18</v>
      </c>
      <c r="J127">
        <v>0</v>
      </c>
      <c r="K127" s="13">
        <v>4044.3</v>
      </c>
      <c r="L127" s="13">
        <v>73956.490000000005</v>
      </c>
      <c r="M127" s="13">
        <v>140394.92000000001</v>
      </c>
      <c r="N127" s="13">
        <v>373463.97</v>
      </c>
    </row>
    <row r="128" spans="1:14" x14ac:dyDescent="0.2">
      <c r="A128">
        <v>29003</v>
      </c>
      <c r="B128" s="14">
        <v>7102162</v>
      </c>
      <c r="C128">
        <v>4.63</v>
      </c>
      <c r="D128">
        <v>0</v>
      </c>
      <c r="E128" s="13">
        <v>232325.28</v>
      </c>
      <c r="F128">
        <v>0</v>
      </c>
      <c r="G128" s="13">
        <v>3747.17</v>
      </c>
      <c r="H128">
        <v>0</v>
      </c>
      <c r="I128" s="13">
        <v>72126.59</v>
      </c>
      <c r="J128">
        <v>523.63</v>
      </c>
      <c r="K128">
        <v>0</v>
      </c>
      <c r="L128" s="13">
        <v>83290.98</v>
      </c>
      <c r="M128" s="13">
        <v>159688.37</v>
      </c>
      <c r="N128" s="13">
        <v>392013.65</v>
      </c>
    </row>
    <row r="129" spans="1:14" x14ac:dyDescent="0.2">
      <c r="A129">
        <v>29004</v>
      </c>
      <c r="B129" s="14">
        <v>26751970</v>
      </c>
      <c r="C129">
        <v>5.07</v>
      </c>
      <c r="D129">
        <v>0</v>
      </c>
      <c r="E129" s="13">
        <v>871070.63</v>
      </c>
      <c r="F129">
        <v>0</v>
      </c>
      <c r="G129" s="13">
        <v>8005.31</v>
      </c>
      <c r="H129">
        <v>0</v>
      </c>
      <c r="I129" s="13">
        <v>154037</v>
      </c>
      <c r="J129">
        <v>0</v>
      </c>
      <c r="K129" s="13">
        <v>23723.83</v>
      </c>
      <c r="L129" s="13">
        <v>183893.66</v>
      </c>
      <c r="M129" s="13">
        <v>369659.8</v>
      </c>
      <c r="N129" s="13">
        <v>1240730.43</v>
      </c>
    </row>
    <row r="130" spans="1:14" x14ac:dyDescent="0.2">
      <c r="A130">
        <v>30093</v>
      </c>
      <c r="B130" s="14">
        <v>88926030</v>
      </c>
      <c r="C130">
        <v>3.04</v>
      </c>
      <c r="D130">
        <v>0</v>
      </c>
      <c r="E130" s="13">
        <v>2957437.88</v>
      </c>
      <c r="F130">
        <v>0</v>
      </c>
      <c r="G130" s="13">
        <v>69628.740000000005</v>
      </c>
      <c r="H130">
        <v>0</v>
      </c>
      <c r="I130" s="13">
        <v>301486.02</v>
      </c>
      <c r="J130">
        <v>0</v>
      </c>
      <c r="K130">
        <v>0</v>
      </c>
      <c r="L130" s="13">
        <v>795181.15</v>
      </c>
      <c r="M130" s="13">
        <v>1166295.8999999999</v>
      </c>
      <c r="N130" s="13">
        <v>4123733.78</v>
      </c>
    </row>
    <row r="131" spans="1:14" x14ac:dyDescent="0.2">
      <c r="A131">
        <v>31116</v>
      </c>
      <c r="B131" s="14">
        <v>10002978</v>
      </c>
      <c r="C131">
        <v>2.2999999999999998</v>
      </c>
      <c r="D131">
        <v>0</v>
      </c>
      <c r="E131" s="13">
        <v>335210.8</v>
      </c>
      <c r="F131">
        <v>0</v>
      </c>
      <c r="G131" s="13">
        <v>20259.53</v>
      </c>
      <c r="H131">
        <v>0</v>
      </c>
      <c r="I131" s="13">
        <v>37245.65</v>
      </c>
      <c r="J131">
        <v>0</v>
      </c>
      <c r="K131">
        <v>0</v>
      </c>
      <c r="L131" s="13">
        <v>75976.19</v>
      </c>
      <c r="M131" s="13">
        <v>133481.35999999999</v>
      </c>
      <c r="N131" s="13">
        <v>468692.16</v>
      </c>
    </row>
    <row r="132" spans="1:14" x14ac:dyDescent="0.2">
      <c r="A132">
        <v>31117</v>
      </c>
      <c r="B132" s="14">
        <v>12687215</v>
      </c>
      <c r="C132">
        <v>2.11</v>
      </c>
      <c r="D132">
        <v>0</v>
      </c>
      <c r="E132" s="13">
        <v>425989.36</v>
      </c>
      <c r="F132">
        <v>0</v>
      </c>
      <c r="G132" s="13">
        <v>23716.11</v>
      </c>
      <c r="H132">
        <v>0</v>
      </c>
      <c r="I132" s="13">
        <v>36866.26</v>
      </c>
      <c r="J132" s="13">
        <v>2693.49</v>
      </c>
      <c r="K132">
        <v>0</v>
      </c>
      <c r="L132" s="13">
        <v>78211.210000000006</v>
      </c>
      <c r="M132" s="13">
        <v>141487.07</v>
      </c>
      <c r="N132" s="13">
        <v>567476.43000000005</v>
      </c>
    </row>
    <row r="133" spans="1:14" x14ac:dyDescent="0.2">
      <c r="A133">
        <v>31118</v>
      </c>
      <c r="B133" s="14">
        <v>7605709</v>
      </c>
      <c r="C133">
        <v>2.33</v>
      </c>
      <c r="D133">
        <v>0</v>
      </c>
      <c r="E133" s="13">
        <v>254797.41</v>
      </c>
      <c r="F133">
        <v>0</v>
      </c>
      <c r="G133" s="13">
        <v>15370.54</v>
      </c>
      <c r="H133">
        <v>574.91999999999996</v>
      </c>
      <c r="I133" s="13">
        <v>20731.8</v>
      </c>
      <c r="J133" s="13">
        <v>2565.6</v>
      </c>
      <c r="K133">
        <v>0</v>
      </c>
      <c r="L133" s="13">
        <v>45054.99</v>
      </c>
      <c r="M133" s="13">
        <v>84297.85</v>
      </c>
      <c r="N133" s="13">
        <v>339095.26</v>
      </c>
    </row>
    <row r="134" spans="1:14" x14ac:dyDescent="0.2">
      <c r="A134">
        <v>31121</v>
      </c>
      <c r="B134" s="14">
        <v>27080574</v>
      </c>
      <c r="C134">
        <v>2.17</v>
      </c>
      <c r="D134">
        <v>0</v>
      </c>
      <c r="E134" s="13">
        <v>908707.35</v>
      </c>
      <c r="F134" s="13">
        <v>12163.33</v>
      </c>
      <c r="G134" s="13">
        <v>76016.38</v>
      </c>
      <c r="H134">
        <v>0</v>
      </c>
      <c r="I134" s="13">
        <v>115884.29</v>
      </c>
      <c r="J134">
        <v>0</v>
      </c>
      <c r="K134">
        <v>0</v>
      </c>
      <c r="L134" s="13">
        <v>251205.55</v>
      </c>
      <c r="M134" s="13">
        <v>455269.55</v>
      </c>
      <c r="N134" s="13">
        <v>1363976.9</v>
      </c>
    </row>
    <row r="135" spans="1:14" x14ac:dyDescent="0.2">
      <c r="A135">
        <v>31122</v>
      </c>
      <c r="B135" s="14">
        <v>11296210</v>
      </c>
      <c r="C135">
        <v>2.2999999999999998</v>
      </c>
      <c r="D135">
        <v>0</v>
      </c>
      <c r="E135" s="13">
        <v>378548.42</v>
      </c>
      <c r="F135">
        <v>0</v>
      </c>
      <c r="G135" s="13">
        <v>23200.09</v>
      </c>
      <c r="H135">
        <v>4.67</v>
      </c>
      <c r="I135" s="13">
        <v>39148.949999999997</v>
      </c>
      <c r="J135">
        <v>0</v>
      </c>
      <c r="K135">
        <v>0</v>
      </c>
      <c r="L135" s="13">
        <v>76179.37</v>
      </c>
      <c r="M135" s="13">
        <v>138533.07999999999</v>
      </c>
      <c r="N135" s="13">
        <v>517081.5</v>
      </c>
    </row>
    <row r="136" spans="1:14" x14ac:dyDescent="0.2">
      <c r="A136">
        <v>32054</v>
      </c>
      <c r="B136" s="14">
        <v>7452510</v>
      </c>
      <c r="C136">
        <v>2.48</v>
      </c>
      <c r="D136">
        <v>0</v>
      </c>
      <c r="E136" s="13">
        <v>249281.69</v>
      </c>
      <c r="F136">
        <v>0</v>
      </c>
      <c r="G136" s="13">
        <v>10145.81</v>
      </c>
      <c r="H136" s="13">
        <v>1244.75</v>
      </c>
      <c r="I136" s="13">
        <v>22410.99</v>
      </c>
      <c r="J136">
        <v>0</v>
      </c>
      <c r="K136">
        <v>0</v>
      </c>
      <c r="L136" s="13">
        <v>61188.19</v>
      </c>
      <c r="M136" s="13">
        <v>94989.74</v>
      </c>
      <c r="N136" s="13">
        <v>344271.43</v>
      </c>
    </row>
    <row r="137" spans="1:14" x14ac:dyDescent="0.2">
      <c r="A137">
        <v>32055</v>
      </c>
      <c r="B137" s="14">
        <v>34130440</v>
      </c>
      <c r="C137">
        <v>2.21</v>
      </c>
      <c r="D137">
        <v>0</v>
      </c>
      <c r="E137" s="13">
        <v>1144802.19</v>
      </c>
      <c r="F137">
        <v>0</v>
      </c>
      <c r="G137" s="13">
        <v>45807.46</v>
      </c>
      <c r="H137">
        <v>0</v>
      </c>
      <c r="I137" s="13">
        <v>107195.81</v>
      </c>
      <c r="J137">
        <v>0</v>
      </c>
      <c r="K137">
        <v>0</v>
      </c>
      <c r="L137" s="13">
        <v>282525.11</v>
      </c>
      <c r="M137" s="13">
        <v>435528.38</v>
      </c>
      <c r="N137" s="13">
        <v>1580330.57</v>
      </c>
    </row>
    <row r="138" spans="1:14" x14ac:dyDescent="0.2">
      <c r="A138">
        <v>32056</v>
      </c>
      <c r="B138" s="14">
        <v>7730924</v>
      </c>
      <c r="C138">
        <v>2.31</v>
      </c>
      <c r="D138">
        <v>0</v>
      </c>
      <c r="E138" s="13">
        <v>259045.25</v>
      </c>
      <c r="F138">
        <v>0</v>
      </c>
      <c r="G138" s="13">
        <v>10092</v>
      </c>
      <c r="H138">
        <v>0</v>
      </c>
      <c r="I138" s="13">
        <v>22963.96</v>
      </c>
      <c r="J138" s="13">
        <v>2629.37</v>
      </c>
      <c r="K138">
        <v>0</v>
      </c>
      <c r="L138" s="13">
        <v>58818.95</v>
      </c>
      <c r="M138" s="13">
        <v>94504.28</v>
      </c>
      <c r="N138" s="13">
        <v>353549.53</v>
      </c>
    </row>
    <row r="139" spans="1:14" x14ac:dyDescent="0.2">
      <c r="A139">
        <v>32058</v>
      </c>
      <c r="B139" s="14">
        <v>10691000</v>
      </c>
      <c r="C139">
        <v>2.91</v>
      </c>
      <c r="D139">
        <v>0</v>
      </c>
      <c r="E139" s="13">
        <v>356030.29</v>
      </c>
      <c r="F139">
        <v>0</v>
      </c>
      <c r="G139" s="13">
        <v>19452.650000000001</v>
      </c>
      <c r="H139">
        <v>0</v>
      </c>
      <c r="I139" s="13">
        <v>44016.53</v>
      </c>
      <c r="J139" s="13">
        <v>1572.26</v>
      </c>
      <c r="K139">
        <v>0</v>
      </c>
      <c r="L139" s="13">
        <v>127114.46</v>
      </c>
      <c r="M139" s="13">
        <v>192155.9</v>
      </c>
      <c r="N139" s="13">
        <v>548186.18999999994</v>
      </c>
    </row>
    <row r="140" spans="1:14" x14ac:dyDescent="0.2">
      <c r="A140">
        <v>33090</v>
      </c>
      <c r="B140" s="14">
        <v>52192010</v>
      </c>
      <c r="C140">
        <v>2.69</v>
      </c>
      <c r="D140">
        <v>0</v>
      </c>
      <c r="E140" s="13">
        <v>1742029.94</v>
      </c>
      <c r="F140">
        <v>0</v>
      </c>
      <c r="G140" s="13">
        <v>50204.93</v>
      </c>
      <c r="H140">
        <v>0</v>
      </c>
      <c r="I140" s="13">
        <v>85976.81</v>
      </c>
      <c r="J140">
        <v>0</v>
      </c>
      <c r="K140" s="13">
        <v>23476.68</v>
      </c>
      <c r="L140" s="13">
        <v>437151.39</v>
      </c>
      <c r="M140" s="13">
        <v>596809.80000000005</v>
      </c>
      <c r="N140" s="13">
        <v>2338839.7400000002</v>
      </c>
    </row>
    <row r="141" spans="1:14" x14ac:dyDescent="0.2">
      <c r="A141">
        <v>33091</v>
      </c>
      <c r="B141" s="14">
        <v>9368580</v>
      </c>
      <c r="C141">
        <v>2.75</v>
      </c>
      <c r="D141">
        <v>0</v>
      </c>
      <c r="E141" s="13">
        <v>312505.38</v>
      </c>
      <c r="F141">
        <v>0</v>
      </c>
      <c r="G141" s="13">
        <v>7737.65</v>
      </c>
      <c r="H141">
        <v>0</v>
      </c>
      <c r="I141" s="13">
        <v>15598.31</v>
      </c>
      <c r="J141">
        <v>0</v>
      </c>
      <c r="K141" s="13">
        <v>24182.05</v>
      </c>
      <c r="L141" s="13">
        <v>74988.679999999993</v>
      </c>
      <c r="M141" s="13">
        <v>122506.68</v>
      </c>
      <c r="N141" s="13">
        <v>435012.06</v>
      </c>
    </row>
    <row r="142" spans="1:14" x14ac:dyDescent="0.2">
      <c r="A142">
        <v>33092</v>
      </c>
      <c r="B142" s="14">
        <v>12171950</v>
      </c>
      <c r="C142">
        <v>2.69</v>
      </c>
      <c r="D142">
        <v>0</v>
      </c>
      <c r="E142" s="13">
        <v>406267.19</v>
      </c>
      <c r="F142">
        <v>0</v>
      </c>
      <c r="G142" s="13">
        <v>12881.26</v>
      </c>
      <c r="H142">
        <v>0</v>
      </c>
      <c r="I142" s="13">
        <v>22437.119999999999</v>
      </c>
      <c r="J142" s="13">
        <v>1114.04</v>
      </c>
      <c r="K142">
        <v>0</v>
      </c>
      <c r="L142" s="13">
        <v>107397.21</v>
      </c>
      <c r="M142" s="13">
        <v>143829.63</v>
      </c>
      <c r="N142" s="13">
        <v>550096.81999999995</v>
      </c>
    </row>
    <row r="143" spans="1:14" x14ac:dyDescent="0.2">
      <c r="A143">
        <v>33093</v>
      </c>
      <c r="B143" s="14">
        <v>20047560</v>
      </c>
      <c r="C143">
        <v>2.71</v>
      </c>
      <c r="D143">
        <v>0</v>
      </c>
      <c r="E143" s="13">
        <v>668996.5</v>
      </c>
      <c r="F143">
        <v>0</v>
      </c>
      <c r="G143" s="13">
        <v>26061.200000000001</v>
      </c>
      <c r="H143">
        <v>0</v>
      </c>
      <c r="I143" s="13">
        <v>31566.43</v>
      </c>
      <c r="J143" s="13">
        <v>1552.42</v>
      </c>
      <c r="K143">
        <v>0</v>
      </c>
      <c r="L143" s="13">
        <v>156995.49</v>
      </c>
      <c r="M143" s="13">
        <v>216175.54</v>
      </c>
      <c r="N143" s="13">
        <v>885172.04</v>
      </c>
    </row>
    <row r="144" spans="1:14" x14ac:dyDescent="0.2">
      <c r="A144">
        <v>33094</v>
      </c>
      <c r="B144" s="14">
        <v>13208290</v>
      </c>
      <c r="C144">
        <v>2.7</v>
      </c>
      <c r="D144">
        <v>0</v>
      </c>
      <c r="E144" s="13">
        <v>440812.15</v>
      </c>
      <c r="F144">
        <v>0</v>
      </c>
      <c r="G144" s="13">
        <v>12179.96</v>
      </c>
      <c r="H144">
        <v>0</v>
      </c>
      <c r="I144" s="13">
        <v>22785.61</v>
      </c>
      <c r="J144">
        <v>0</v>
      </c>
      <c r="K144" s="13">
        <v>2478.7199999999998</v>
      </c>
      <c r="L144" s="13">
        <v>112172.17</v>
      </c>
      <c r="M144" s="13">
        <v>149616.46</v>
      </c>
      <c r="N144" s="13">
        <v>590428.61</v>
      </c>
    </row>
    <row r="145" spans="1:14" x14ac:dyDescent="0.2">
      <c r="A145">
        <v>34121</v>
      </c>
      <c r="B145" s="14">
        <v>6481826</v>
      </c>
      <c r="C145">
        <v>2.75</v>
      </c>
      <c r="D145">
        <v>0</v>
      </c>
      <c r="E145" s="13">
        <v>216212.65</v>
      </c>
      <c r="F145">
        <v>0</v>
      </c>
      <c r="G145" s="13">
        <v>3054.51</v>
      </c>
      <c r="H145">
        <v>0</v>
      </c>
      <c r="I145" s="13">
        <v>13814.01</v>
      </c>
      <c r="J145">
        <v>0</v>
      </c>
      <c r="K145">
        <v>0</v>
      </c>
      <c r="L145" s="13">
        <v>56681.42</v>
      </c>
      <c r="M145" s="13">
        <v>73549.94</v>
      </c>
      <c r="N145" s="13">
        <v>289762.59000000003</v>
      </c>
    </row>
    <row r="146" spans="1:14" x14ac:dyDescent="0.2">
      <c r="A146">
        <v>34122</v>
      </c>
      <c r="B146" s="14">
        <v>4255432</v>
      </c>
      <c r="C146">
        <v>2.74</v>
      </c>
      <c r="D146">
        <v>0</v>
      </c>
      <c r="E146" s="13">
        <v>141961.98000000001</v>
      </c>
      <c r="F146">
        <v>0</v>
      </c>
      <c r="G146" s="13">
        <v>3672.27</v>
      </c>
      <c r="H146">
        <v>0</v>
      </c>
      <c r="I146" s="13">
        <v>10847.24</v>
      </c>
      <c r="J146">
        <v>0</v>
      </c>
      <c r="K146" s="13">
        <v>3882.97</v>
      </c>
      <c r="L146" s="13">
        <v>48391.3</v>
      </c>
      <c r="M146" s="13">
        <v>66793.78</v>
      </c>
      <c r="N146" s="13">
        <v>208755.76</v>
      </c>
    </row>
    <row r="147" spans="1:14" x14ac:dyDescent="0.2">
      <c r="A147">
        <v>34124</v>
      </c>
      <c r="B147" s="14">
        <v>68586550</v>
      </c>
      <c r="C147">
        <v>2.71</v>
      </c>
      <c r="D147">
        <v>0</v>
      </c>
      <c r="E147" s="13">
        <v>2288765.41</v>
      </c>
      <c r="F147">
        <v>0</v>
      </c>
      <c r="G147" s="13">
        <v>45288.7</v>
      </c>
      <c r="H147">
        <v>0</v>
      </c>
      <c r="I147" s="13">
        <v>137455.38</v>
      </c>
      <c r="J147">
        <v>0</v>
      </c>
      <c r="K147" s="13">
        <v>4164.2700000000004</v>
      </c>
      <c r="L147" s="13">
        <v>600904.85</v>
      </c>
      <c r="M147" s="13">
        <v>787813.2</v>
      </c>
      <c r="N147" s="13">
        <v>3076578.61</v>
      </c>
    </row>
    <row r="148" spans="1:14" x14ac:dyDescent="0.2">
      <c r="A148">
        <v>35092</v>
      </c>
      <c r="B148" s="14">
        <v>38122650</v>
      </c>
      <c r="C148">
        <v>1.99</v>
      </c>
      <c r="D148">
        <v>0</v>
      </c>
      <c r="E148" s="13">
        <v>1281585.52</v>
      </c>
      <c r="F148">
        <v>0</v>
      </c>
      <c r="G148" s="13">
        <v>27075.7</v>
      </c>
      <c r="H148">
        <v>0</v>
      </c>
      <c r="I148" s="13">
        <v>124471.13</v>
      </c>
      <c r="J148">
        <v>0</v>
      </c>
      <c r="K148">
        <v>0</v>
      </c>
      <c r="L148" s="13">
        <v>424691.88</v>
      </c>
      <c r="M148" s="13">
        <v>576238.69999999995</v>
      </c>
      <c r="N148" s="13">
        <v>1857824.22</v>
      </c>
    </row>
    <row r="149" spans="1:14" x14ac:dyDescent="0.2">
      <c r="A149">
        <v>35093</v>
      </c>
      <c r="B149" s="14">
        <v>45462503</v>
      </c>
      <c r="C149">
        <v>2</v>
      </c>
      <c r="D149">
        <v>0</v>
      </c>
      <c r="E149" s="13">
        <v>1528176.58</v>
      </c>
      <c r="F149">
        <v>0</v>
      </c>
      <c r="G149" s="13">
        <v>15953.53</v>
      </c>
      <c r="H149">
        <v>0</v>
      </c>
      <c r="I149" s="13">
        <v>73340.800000000003</v>
      </c>
      <c r="J149">
        <v>0</v>
      </c>
      <c r="K149">
        <v>0</v>
      </c>
      <c r="L149" s="13">
        <v>273783.71999999997</v>
      </c>
      <c r="M149" s="13">
        <v>363078.05</v>
      </c>
      <c r="N149" s="13">
        <v>1891254.63</v>
      </c>
    </row>
    <row r="150" spans="1:14" x14ac:dyDescent="0.2">
      <c r="A150">
        <v>35094</v>
      </c>
      <c r="B150" s="14">
        <v>18452900</v>
      </c>
      <c r="C150">
        <v>2.17</v>
      </c>
      <c r="D150">
        <v>0</v>
      </c>
      <c r="E150" s="13">
        <v>619199.79</v>
      </c>
      <c r="F150">
        <v>0</v>
      </c>
      <c r="G150" s="13">
        <v>13839.82</v>
      </c>
      <c r="H150">
        <v>0</v>
      </c>
      <c r="I150" s="13">
        <v>63623.72</v>
      </c>
      <c r="J150">
        <v>0</v>
      </c>
      <c r="K150">
        <v>0</v>
      </c>
      <c r="L150" s="13">
        <v>222759.17</v>
      </c>
      <c r="M150" s="13">
        <v>300222.71000000002</v>
      </c>
      <c r="N150" s="13">
        <v>919422.5</v>
      </c>
    </row>
    <row r="151" spans="1:14" x14ac:dyDescent="0.2">
      <c r="A151">
        <v>35097</v>
      </c>
      <c r="B151" s="14">
        <v>10651160</v>
      </c>
      <c r="C151">
        <v>2.09</v>
      </c>
      <c r="D151">
        <v>0</v>
      </c>
      <c r="E151" s="13">
        <v>357699.29</v>
      </c>
      <c r="F151">
        <v>0</v>
      </c>
      <c r="G151" s="13">
        <v>9612.3799999999992</v>
      </c>
      <c r="H151" s="13">
        <v>4233.01</v>
      </c>
      <c r="I151" s="13">
        <v>44189.56</v>
      </c>
      <c r="J151" s="13">
        <v>6421.66</v>
      </c>
      <c r="K151">
        <v>0</v>
      </c>
      <c r="L151" s="13">
        <v>154447.46</v>
      </c>
      <c r="M151" s="13">
        <v>218904.07</v>
      </c>
      <c r="N151" s="13">
        <v>576603.36</v>
      </c>
    </row>
    <row r="152" spans="1:14" x14ac:dyDescent="0.2">
      <c r="A152">
        <v>35098</v>
      </c>
      <c r="B152" s="14">
        <v>38234500</v>
      </c>
      <c r="C152">
        <v>2.0099999999999998</v>
      </c>
      <c r="D152">
        <v>0</v>
      </c>
      <c r="E152" s="13">
        <v>1285083.3400000001</v>
      </c>
      <c r="F152">
        <v>0</v>
      </c>
      <c r="G152" s="13">
        <v>20951.22</v>
      </c>
      <c r="H152" s="13">
        <v>2495.79</v>
      </c>
      <c r="I152" s="13">
        <v>96315.9</v>
      </c>
      <c r="J152" s="13">
        <v>11003.89</v>
      </c>
      <c r="K152">
        <v>0</v>
      </c>
      <c r="L152" s="13">
        <v>351495.04</v>
      </c>
      <c r="M152" s="13">
        <v>482261.84</v>
      </c>
      <c r="N152" s="13">
        <v>1767345.18</v>
      </c>
    </row>
    <row r="153" spans="1:14" x14ac:dyDescent="0.2">
      <c r="A153">
        <v>35099</v>
      </c>
      <c r="B153" s="14">
        <v>13433910</v>
      </c>
      <c r="C153">
        <v>2.12</v>
      </c>
      <c r="D153">
        <v>0</v>
      </c>
      <c r="E153" s="13">
        <v>451014.51</v>
      </c>
      <c r="F153">
        <v>0</v>
      </c>
      <c r="G153" s="13">
        <v>9184.6</v>
      </c>
      <c r="H153" s="13">
        <v>3177.04</v>
      </c>
      <c r="I153" s="13">
        <v>42223.01</v>
      </c>
      <c r="J153" s="13">
        <v>4803.43</v>
      </c>
      <c r="K153">
        <v>0</v>
      </c>
      <c r="L153" s="13">
        <v>148750.12</v>
      </c>
      <c r="M153" s="13">
        <v>208138.2</v>
      </c>
      <c r="N153" s="13">
        <v>659152.71</v>
      </c>
    </row>
    <row r="154" spans="1:14" x14ac:dyDescent="0.2">
      <c r="A154">
        <v>35102</v>
      </c>
      <c r="B154" s="14">
        <v>81786015</v>
      </c>
      <c r="C154">
        <v>1.99</v>
      </c>
      <c r="D154">
        <v>0</v>
      </c>
      <c r="E154" s="13">
        <v>2749435.63</v>
      </c>
      <c r="F154" s="13">
        <v>60574</v>
      </c>
      <c r="G154" s="13">
        <v>58731.53</v>
      </c>
      <c r="H154" s="13">
        <v>14192.46</v>
      </c>
      <c r="I154" s="13">
        <v>249015.4</v>
      </c>
      <c r="J154" s="13">
        <v>91842.77</v>
      </c>
      <c r="K154">
        <v>0</v>
      </c>
      <c r="L154" s="13">
        <v>852500.61</v>
      </c>
      <c r="M154" s="13">
        <v>1326856.77</v>
      </c>
      <c r="N154" s="13">
        <v>4076292.4</v>
      </c>
    </row>
    <row r="155" spans="1:14" x14ac:dyDescent="0.2">
      <c r="A155">
        <v>36123</v>
      </c>
      <c r="B155" s="14">
        <v>17307347</v>
      </c>
      <c r="C155">
        <v>1.56</v>
      </c>
      <c r="D155">
        <v>0</v>
      </c>
      <c r="E155" s="13">
        <v>584381.18999999994</v>
      </c>
      <c r="F155">
        <v>0</v>
      </c>
      <c r="G155" s="13">
        <v>20079.71</v>
      </c>
      <c r="H155">
        <v>0</v>
      </c>
      <c r="I155" s="13">
        <v>63841.48</v>
      </c>
      <c r="J155" s="13">
        <v>9370.1200000000008</v>
      </c>
      <c r="K155">
        <v>0</v>
      </c>
      <c r="L155" s="13">
        <v>107555.64</v>
      </c>
      <c r="M155" s="13">
        <v>200846.94</v>
      </c>
      <c r="N155" s="13">
        <v>785228.13</v>
      </c>
    </row>
    <row r="156" spans="1:14" x14ac:dyDescent="0.2">
      <c r="A156">
        <v>36126</v>
      </c>
      <c r="B156" s="14">
        <v>237289356</v>
      </c>
      <c r="C156">
        <v>1.57</v>
      </c>
      <c r="D156">
        <v>0</v>
      </c>
      <c r="E156" s="13">
        <v>8011242.2199999997</v>
      </c>
      <c r="F156">
        <v>0</v>
      </c>
      <c r="G156" s="13">
        <v>267041.40999999997</v>
      </c>
      <c r="H156">
        <v>4.5199999999999996</v>
      </c>
      <c r="I156" s="13">
        <v>855484.64</v>
      </c>
      <c r="J156">
        <v>0</v>
      </c>
      <c r="K156">
        <v>0</v>
      </c>
      <c r="L156" s="13">
        <v>1512834.04</v>
      </c>
      <c r="M156" s="13">
        <v>2635364.61</v>
      </c>
      <c r="N156" s="13">
        <v>10646606.83</v>
      </c>
    </row>
    <row r="157" spans="1:14" x14ac:dyDescent="0.2">
      <c r="A157">
        <v>36131</v>
      </c>
      <c r="B157" s="14">
        <v>205717434</v>
      </c>
      <c r="C157">
        <v>1.57</v>
      </c>
      <c r="D157">
        <v>0</v>
      </c>
      <c r="E157" s="13">
        <v>6945327.0899999999</v>
      </c>
      <c r="F157">
        <v>0</v>
      </c>
      <c r="G157" s="13">
        <v>217690.72</v>
      </c>
      <c r="H157">
        <v>9.75</v>
      </c>
      <c r="I157" s="13">
        <v>691932.71</v>
      </c>
      <c r="J157">
        <v>0</v>
      </c>
      <c r="K157">
        <v>0</v>
      </c>
      <c r="L157" s="13">
        <v>1130507.46</v>
      </c>
      <c r="M157" s="13">
        <v>2040140.64</v>
      </c>
      <c r="N157" s="13">
        <v>8985467.7300000004</v>
      </c>
    </row>
    <row r="158" spans="1:14" x14ac:dyDescent="0.2">
      <c r="A158">
        <v>36133</v>
      </c>
      <c r="B158" s="14">
        <v>26971096</v>
      </c>
      <c r="C158">
        <v>1.52</v>
      </c>
      <c r="D158">
        <v>0</v>
      </c>
      <c r="E158" s="13">
        <v>911046.94</v>
      </c>
      <c r="F158">
        <v>0</v>
      </c>
      <c r="G158" s="13">
        <v>46351.53</v>
      </c>
      <c r="H158" s="13">
        <v>2060.52</v>
      </c>
      <c r="I158" s="13">
        <v>147351.26</v>
      </c>
      <c r="J158">
        <v>836.7</v>
      </c>
      <c r="K158">
        <v>0</v>
      </c>
      <c r="L158" s="13">
        <v>258938.86</v>
      </c>
      <c r="M158" s="13">
        <v>455538.87</v>
      </c>
      <c r="N158" s="13">
        <v>1366585.81</v>
      </c>
    </row>
    <row r="159" spans="1:14" x14ac:dyDescent="0.2">
      <c r="A159">
        <v>36134</v>
      </c>
      <c r="B159" s="14">
        <v>16688725</v>
      </c>
      <c r="C159">
        <v>2.11</v>
      </c>
      <c r="D159">
        <v>0</v>
      </c>
      <c r="E159" s="13">
        <v>560345.14</v>
      </c>
      <c r="F159">
        <v>0</v>
      </c>
      <c r="G159" s="13">
        <v>24821.78</v>
      </c>
      <c r="H159">
        <v>0</v>
      </c>
      <c r="I159" s="13">
        <v>78876.160000000003</v>
      </c>
      <c r="J159">
        <v>0</v>
      </c>
      <c r="K159">
        <v>0</v>
      </c>
      <c r="L159" s="13">
        <v>141028.78</v>
      </c>
      <c r="M159" s="13">
        <v>244726.72</v>
      </c>
      <c r="N159" s="13">
        <v>805071.86</v>
      </c>
    </row>
    <row r="160" spans="1:14" x14ac:dyDescent="0.2">
      <c r="A160">
        <v>36135</v>
      </c>
      <c r="B160" s="14">
        <v>8486828</v>
      </c>
      <c r="C160">
        <v>1.64</v>
      </c>
      <c r="D160">
        <v>0</v>
      </c>
      <c r="E160" s="13">
        <v>286324.19</v>
      </c>
      <c r="F160">
        <v>0</v>
      </c>
      <c r="G160" s="13">
        <v>9448.6</v>
      </c>
      <c r="H160">
        <v>0</v>
      </c>
      <c r="I160" s="13">
        <v>29559.89</v>
      </c>
      <c r="J160" s="13">
        <v>1130.52</v>
      </c>
      <c r="K160">
        <v>0</v>
      </c>
      <c r="L160" s="13">
        <v>47976.81</v>
      </c>
      <c r="M160" s="13">
        <v>88115.82</v>
      </c>
      <c r="N160" s="13">
        <v>374440.01</v>
      </c>
    </row>
    <row r="161" spans="1:14" x14ac:dyDescent="0.2">
      <c r="A161">
        <v>36136</v>
      </c>
      <c r="B161" s="14">
        <v>109206999</v>
      </c>
      <c r="C161">
        <v>1.56</v>
      </c>
      <c r="D161">
        <v>0</v>
      </c>
      <c r="E161" s="13">
        <v>3687365.58</v>
      </c>
      <c r="F161" s="13">
        <v>8185.28</v>
      </c>
      <c r="G161" s="13">
        <v>160193.10999999999</v>
      </c>
      <c r="H161" s="13">
        <v>1018.23</v>
      </c>
      <c r="I161" s="13">
        <v>509186.25</v>
      </c>
      <c r="J161" s="13">
        <v>30403.94</v>
      </c>
      <c r="K161">
        <v>0</v>
      </c>
      <c r="L161" s="13">
        <v>883299.91</v>
      </c>
      <c r="M161" s="13">
        <v>1592286.72</v>
      </c>
      <c r="N161" s="13">
        <v>5279652.3</v>
      </c>
    </row>
    <row r="162" spans="1:14" x14ac:dyDescent="0.2">
      <c r="A162">
        <v>36137</v>
      </c>
      <c r="B162" s="14">
        <v>115534376</v>
      </c>
      <c r="C162">
        <v>1.74</v>
      </c>
      <c r="D162">
        <v>0</v>
      </c>
      <c r="E162" s="13">
        <v>3893875.87</v>
      </c>
      <c r="F162">
        <v>0</v>
      </c>
      <c r="G162" s="13">
        <v>137068.65</v>
      </c>
      <c r="H162">
        <v>0</v>
      </c>
      <c r="I162" s="13">
        <v>426327.29</v>
      </c>
      <c r="J162">
        <v>0</v>
      </c>
      <c r="K162">
        <v>0</v>
      </c>
      <c r="L162" s="13">
        <v>745725.46</v>
      </c>
      <c r="M162" s="13">
        <v>1309121.3999999999</v>
      </c>
      <c r="N162" s="13">
        <v>5202997.2699999996</v>
      </c>
    </row>
    <row r="163" spans="1:14" x14ac:dyDescent="0.2">
      <c r="A163">
        <v>36138</v>
      </c>
      <c r="B163" s="14">
        <v>31575491</v>
      </c>
      <c r="C163">
        <v>1.59</v>
      </c>
      <c r="D163">
        <v>0</v>
      </c>
      <c r="E163" s="13">
        <v>1065819.02</v>
      </c>
      <c r="F163">
        <v>0</v>
      </c>
      <c r="G163" s="13">
        <v>29045.18</v>
      </c>
      <c r="H163">
        <v>0</v>
      </c>
      <c r="I163" s="13">
        <v>92386.57</v>
      </c>
      <c r="J163">
        <v>0</v>
      </c>
      <c r="K163">
        <v>0</v>
      </c>
      <c r="L163" s="13">
        <v>170458.5</v>
      </c>
      <c r="M163" s="13">
        <v>291890.24</v>
      </c>
      <c r="N163" s="13">
        <v>1357709.26</v>
      </c>
    </row>
    <row r="164" spans="1:14" x14ac:dyDescent="0.2">
      <c r="A164">
        <v>36139</v>
      </c>
      <c r="B164" s="14">
        <v>526146513</v>
      </c>
      <c r="C164">
        <v>1.6</v>
      </c>
      <c r="D164">
        <v>0</v>
      </c>
      <c r="E164" s="13">
        <v>17758076.190000001</v>
      </c>
      <c r="F164">
        <v>0</v>
      </c>
      <c r="G164" s="13">
        <v>291782.93</v>
      </c>
      <c r="H164">
        <v>0</v>
      </c>
      <c r="I164" s="13">
        <v>853668.47</v>
      </c>
      <c r="J164">
        <v>0</v>
      </c>
      <c r="K164">
        <v>0</v>
      </c>
      <c r="L164" s="13">
        <v>1520351.13</v>
      </c>
      <c r="M164" s="13">
        <v>2665802.5299999998</v>
      </c>
      <c r="N164" s="13">
        <v>20423878.719999999</v>
      </c>
    </row>
    <row r="165" spans="1:14" x14ac:dyDescent="0.2">
      <c r="A165">
        <v>37037</v>
      </c>
      <c r="B165" s="14">
        <v>115828444</v>
      </c>
      <c r="C165">
        <v>3.38</v>
      </c>
      <c r="D165">
        <v>0</v>
      </c>
      <c r="E165" s="13">
        <v>3838631.08</v>
      </c>
      <c r="F165">
        <v>0</v>
      </c>
      <c r="G165" s="13">
        <v>107046.21</v>
      </c>
      <c r="H165">
        <v>0</v>
      </c>
      <c r="I165" s="13">
        <v>474658.16</v>
      </c>
      <c r="J165">
        <v>0</v>
      </c>
      <c r="K165">
        <v>0</v>
      </c>
      <c r="L165" s="13">
        <v>783384.46</v>
      </c>
      <c r="M165" s="13">
        <v>1365088.83</v>
      </c>
      <c r="N165" s="13">
        <v>5203719.91</v>
      </c>
    </row>
    <row r="166" spans="1:14" x14ac:dyDescent="0.2">
      <c r="A166">
        <v>37039</v>
      </c>
      <c r="B166" s="14">
        <v>83701094</v>
      </c>
      <c r="C166">
        <v>2.4700000000000002</v>
      </c>
      <c r="D166">
        <v>0</v>
      </c>
      <c r="E166" s="13">
        <v>2800035.12</v>
      </c>
      <c r="F166" s="13">
        <v>11067.56</v>
      </c>
      <c r="G166" s="13">
        <v>58612.79</v>
      </c>
      <c r="H166">
        <v>217.04</v>
      </c>
      <c r="I166" s="13">
        <v>321642.63</v>
      </c>
      <c r="J166" s="13">
        <v>26271.4</v>
      </c>
      <c r="K166">
        <v>456.76</v>
      </c>
      <c r="L166" s="13">
        <v>477045.31</v>
      </c>
      <c r="M166" s="13">
        <v>895313.48</v>
      </c>
      <c r="N166" s="13">
        <v>3695348.6</v>
      </c>
    </row>
    <row r="167" spans="1:14" x14ac:dyDescent="0.2">
      <c r="A167">
        <v>38044</v>
      </c>
      <c r="B167" s="14">
        <v>19589189</v>
      </c>
      <c r="C167">
        <v>2.41</v>
      </c>
      <c r="D167">
        <v>0</v>
      </c>
      <c r="E167" s="13">
        <v>655716.17000000004</v>
      </c>
      <c r="F167">
        <v>0</v>
      </c>
      <c r="G167" s="13">
        <v>19958.13</v>
      </c>
      <c r="H167">
        <v>0</v>
      </c>
      <c r="I167" s="13">
        <v>58079.25</v>
      </c>
      <c r="J167">
        <v>0</v>
      </c>
      <c r="K167">
        <v>0</v>
      </c>
      <c r="L167" s="13">
        <v>141276.82999999999</v>
      </c>
      <c r="M167" s="13">
        <v>219314.21</v>
      </c>
      <c r="N167" s="13">
        <v>875030.38</v>
      </c>
    </row>
    <row r="168" spans="1:14" x14ac:dyDescent="0.2">
      <c r="A168">
        <v>38045</v>
      </c>
      <c r="B168" s="14">
        <v>17557847</v>
      </c>
      <c r="C168">
        <v>2.17</v>
      </c>
      <c r="D168">
        <v>0</v>
      </c>
      <c r="E168" s="13">
        <v>589165.67000000004</v>
      </c>
      <c r="F168">
        <v>0</v>
      </c>
      <c r="G168" s="13">
        <v>16906.09</v>
      </c>
      <c r="H168">
        <v>204.29</v>
      </c>
      <c r="I168" s="13">
        <v>52381.3</v>
      </c>
      <c r="J168">
        <v>0</v>
      </c>
      <c r="K168">
        <v>0</v>
      </c>
      <c r="L168" s="13">
        <v>140671.29999999999</v>
      </c>
      <c r="M168" s="13">
        <v>210162.98</v>
      </c>
      <c r="N168" s="13">
        <v>799328.65</v>
      </c>
    </row>
    <row r="169" spans="1:14" x14ac:dyDescent="0.2">
      <c r="A169">
        <v>38046</v>
      </c>
      <c r="B169" s="14">
        <v>28112489</v>
      </c>
      <c r="C169">
        <v>2.16</v>
      </c>
      <c r="D169">
        <v>0</v>
      </c>
      <c r="E169" s="13">
        <v>943430.39</v>
      </c>
      <c r="F169">
        <v>0</v>
      </c>
      <c r="G169" s="13">
        <v>23345.57</v>
      </c>
      <c r="H169">
        <v>0</v>
      </c>
      <c r="I169" s="13">
        <v>74221.53</v>
      </c>
      <c r="J169">
        <v>0</v>
      </c>
      <c r="K169">
        <v>0</v>
      </c>
      <c r="L169" s="13">
        <v>213510.11</v>
      </c>
      <c r="M169" s="13">
        <v>311077.2</v>
      </c>
      <c r="N169" s="13">
        <v>1254507.5900000001</v>
      </c>
    </row>
    <row r="170" spans="1:14" x14ac:dyDescent="0.2">
      <c r="A170">
        <v>39133</v>
      </c>
      <c r="B170" s="14">
        <v>218134560</v>
      </c>
      <c r="C170">
        <v>1.69</v>
      </c>
      <c r="D170">
        <v>0</v>
      </c>
      <c r="E170" s="13">
        <v>7355569.3499999996</v>
      </c>
      <c r="F170">
        <v>0</v>
      </c>
      <c r="G170" s="13">
        <v>110200.16</v>
      </c>
      <c r="H170">
        <v>850.83</v>
      </c>
      <c r="I170" s="13">
        <v>193423.21</v>
      </c>
      <c r="J170">
        <v>0</v>
      </c>
      <c r="K170">
        <v>0</v>
      </c>
      <c r="L170" s="13">
        <v>1397885.39</v>
      </c>
      <c r="M170" s="13">
        <v>1702359.59</v>
      </c>
      <c r="N170" s="13">
        <v>9057928.9399999995</v>
      </c>
    </row>
    <row r="171" spans="1:14" x14ac:dyDescent="0.2">
      <c r="A171">
        <v>39134</v>
      </c>
      <c r="B171" s="14">
        <v>182514663</v>
      </c>
      <c r="C171">
        <v>1.67</v>
      </c>
      <c r="D171">
        <v>0</v>
      </c>
      <c r="E171" s="13">
        <v>6155706.7199999997</v>
      </c>
      <c r="F171">
        <v>0</v>
      </c>
      <c r="G171" s="13">
        <v>103858.97</v>
      </c>
      <c r="H171">
        <v>0</v>
      </c>
      <c r="I171" s="13">
        <v>184025.85</v>
      </c>
      <c r="J171">
        <v>0</v>
      </c>
      <c r="K171">
        <v>0</v>
      </c>
      <c r="L171" s="13">
        <v>1309181.8999999999</v>
      </c>
      <c r="M171" s="13">
        <v>1597066.72</v>
      </c>
      <c r="N171" s="13">
        <v>7752773.4400000004</v>
      </c>
    </row>
    <row r="172" spans="1:14" x14ac:dyDescent="0.2">
      <c r="A172">
        <v>39135</v>
      </c>
      <c r="B172" s="14">
        <v>41318110</v>
      </c>
      <c r="C172">
        <v>2.0699999999999998</v>
      </c>
      <c r="D172">
        <v>0</v>
      </c>
      <c r="E172" s="13">
        <v>1387874.9</v>
      </c>
      <c r="F172">
        <v>0</v>
      </c>
      <c r="G172" s="13">
        <v>27954.880000000001</v>
      </c>
      <c r="H172">
        <v>0</v>
      </c>
      <c r="I172" s="13">
        <v>61880.61</v>
      </c>
      <c r="J172">
        <v>0</v>
      </c>
      <c r="K172">
        <v>0</v>
      </c>
      <c r="L172" s="13">
        <v>350532.2</v>
      </c>
      <c r="M172" s="13">
        <v>440367.68</v>
      </c>
      <c r="N172" s="13">
        <v>1828242.58</v>
      </c>
    </row>
    <row r="173" spans="1:14" x14ac:dyDescent="0.2">
      <c r="A173">
        <v>39136</v>
      </c>
      <c r="B173" s="14">
        <v>14769100</v>
      </c>
      <c r="C173">
        <v>1.7</v>
      </c>
      <c r="D173">
        <v>0</v>
      </c>
      <c r="E173" s="13">
        <v>497968.27</v>
      </c>
      <c r="F173">
        <v>0</v>
      </c>
      <c r="G173" s="13">
        <v>10199.89</v>
      </c>
      <c r="H173">
        <v>0</v>
      </c>
      <c r="I173" s="13">
        <v>19014.59</v>
      </c>
      <c r="J173">
        <v>0</v>
      </c>
      <c r="K173">
        <v>0</v>
      </c>
      <c r="L173" s="13">
        <v>126155.55</v>
      </c>
      <c r="M173" s="13">
        <v>155370.03</v>
      </c>
      <c r="N173" s="13">
        <v>653338.30000000005</v>
      </c>
    </row>
    <row r="174" spans="1:14" x14ac:dyDescent="0.2">
      <c r="A174">
        <v>39137</v>
      </c>
      <c r="B174" s="14">
        <v>111174612</v>
      </c>
      <c r="C174">
        <v>1.87</v>
      </c>
      <c r="D174">
        <v>0</v>
      </c>
      <c r="E174" s="13">
        <v>3741980.68</v>
      </c>
      <c r="F174">
        <v>0</v>
      </c>
      <c r="G174" s="13">
        <v>34898.42</v>
      </c>
      <c r="H174">
        <v>0</v>
      </c>
      <c r="I174" s="13">
        <v>65763.87</v>
      </c>
      <c r="J174" s="13">
        <v>19869.89</v>
      </c>
      <c r="K174">
        <v>0</v>
      </c>
      <c r="L174" s="13">
        <v>457713.89</v>
      </c>
      <c r="M174" s="13">
        <v>578246.06000000006</v>
      </c>
      <c r="N174" s="13">
        <v>4320226.74</v>
      </c>
    </row>
    <row r="175" spans="1:14" x14ac:dyDescent="0.2">
      <c r="A175">
        <v>39139</v>
      </c>
      <c r="B175" s="14">
        <v>139179621</v>
      </c>
      <c r="C175">
        <v>1.94</v>
      </c>
      <c r="D175">
        <v>0</v>
      </c>
      <c r="E175" s="13">
        <v>4681248.0999999996</v>
      </c>
      <c r="F175">
        <v>0</v>
      </c>
      <c r="G175" s="13">
        <v>50122.45</v>
      </c>
      <c r="H175">
        <v>0</v>
      </c>
      <c r="I175" s="13">
        <v>129145.64</v>
      </c>
      <c r="J175">
        <v>0</v>
      </c>
      <c r="K175">
        <v>0</v>
      </c>
      <c r="L175" s="13">
        <v>746647.44</v>
      </c>
      <c r="M175" s="13">
        <v>925915.52</v>
      </c>
      <c r="N175" s="13">
        <v>5607163.6200000001</v>
      </c>
    </row>
    <row r="176" spans="1:14" x14ac:dyDescent="0.2">
      <c r="A176">
        <v>39141</v>
      </c>
      <c r="B176" s="14">
        <v>2437273090</v>
      </c>
      <c r="C176">
        <v>1.73</v>
      </c>
      <c r="D176">
        <v>0</v>
      </c>
      <c r="E176" s="13">
        <v>82152213.510000005</v>
      </c>
      <c r="F176" s="13">
        <v>184937.06</v>
      </c>
      <c r="G176" s="13">
        <v>770430.5</v>
      </c>
      <c r="H176" s="13">
        <v>42294.28</v>
      </c>
      <c r="I176" s="13">
        <v>1332243.58</v>
      </c>
      <c r="J176" s="13">
        <v>4976473.37</v>
      </c>
      <c r="K176">
        <v>0</v>
      </c>
      <c r="L176" s="13">
        <v>9358282.6300000008</v>
      </c>
      <c r="M176" s="13">
        <v>16664661.42</v>
      </c>
      <c r="N176" s="13">
        <v>98816874.930000007</v>
      </c>
    </row>
    <row r="177" spans="1:14" x14ac:dyDescent="0.2">
      <c r="A177">
        <v>39142</v>
      </c>
      <c r="B177" s="14">
        <v>45621031</v>
      </c>
      <c r="C177">
        <v>2.04</v>
      </c>
      <c r="D177">
        <v>0</v>
      </c>
      <c r="E177" s="13">
        <v>1532879.42</v>
      </c>
      <c r="F177">
        <v>0</v>
      </c>
      <c r="G177" s="13">
        <v>33984.050000000003</v>
      </c>
      <c r="H177">
        <v>0</v>
      </c>
      <c r="I177" s="13">
        <v>77025.77</v>
      </c>
      <c r="J177">
        <v>0</v>
      </c>
      <c r="K177">
        <v>0</v>
      </c>
      <c r="L177" s="13">
        <v>441629.36</v>
      </c>
      <c r="M177" s="13">
        <v>552639.18000000005</v>
      </c>
      <c r="N177" s="13">
        <v>2085518.6</v>
      </c>
    </row>
    <row r="178" spans="1:14" x14ac:dyDescent="0.2">
      <c r="A178">
        <v>40100</v>
      </c>
      <c r="B178" s="14">
        <v>10453299</v>
      </c>
      <c r="C178">
        <v>1.89</v>
      </c>
      <c r="D178">
        <v>0</v>
      </c>
      <c r="E178" s="13">
        <v>351771.6</v>
      </c>
      <c r="F178">
        <v>0</v>
      </c>
      <c r="G178" s="13">
        <v>10767.97</v>
      </c>
      <c r="H178">
        <v>0</v>
      </c>
      <c r="I178" s="13">
        <v>51728.42</v>
      </c>
      <c r="J178">
        <v>0</v>
      </c>
      <c r="K178">
        <v>0</v>
      </c>
      <c r="L178" s="13">
        <v>76187.45</v>
      </c>
      <c r="M178" s="13">
        <v>138683.84</v>
      </c>
      <c r="N178" s="13">
        <v>490455.44</v>
      </c>
    </row>
    <row r="179" spans="1:14" x14ac:dyDescent="0.2">
      <c r="A179">
        <v>40101</v>
      </c>
      <c r="B179" s="14">
        <v>3446300</v>
      </c>
      <c r="C179">
        <v>2.4300000000000002</v>
      </c>
      <c r="D179">
        <v>0</v>
      </c>
      <c r="E179" s="13">
        <v>115335.63</v>
      </c>
      <c r="F179">
        <v>0</v>
      </c>
      <c r="G179" s="13">
        <v>4194.96</v>
      </c>
      <c r="H179">
        <v>10.56</v>
      </c>
      <c r="I179" s="13">
        <v>26917.89</v>
      </c>
      <c r="J179">
        <v>921.56</v>
      </c>
      <c r="K179">
        <v>0</v>
      </c>
      <c r="L179" s="13">
        <v>31713.61</v>
      </c>
      <c r="M179" s="13">
        <v>63758.58</v>
      </c>
      <c r="N179" s="13">
        <v>179094.21</v>
      </c>
    </row>
    <row r="180" spans="1:14" x14ac:dyDescent="0.2">
      <c r="A180">
        <v>40103</v>
      </c>
      <c r="B180" s="14">
        <v>5553160</v>
      </c>
      <c r="C180">
        <v>2.2200000000000002</v>
      </c>
      <c r="D180">
        <v>0</v>
      </c>
      <c r="E180" s="13">
        <v>186244.88</v>
      </c>
      <c r="F180">
        <v>0</v>
      </c>
      <c r="G180" s="13">
        <v>3756.69</v>
      </c>
      <c r="H180">
        <v>0</v>
      </c>
      <c r="I180" s="13">
        <v>23695.47</v>
      </c>
      <c r="J180">
        <v>0</v>
      </c>
      <c r="K180">
        <v>0</v>
      </c>
      <c r="L180" s="13">
        <v>33940.58</v>
      </c>
      <c r="M180" s="13">
        <v>61392.74</v>
      </c>
      <c r="N180" s="13">
        <v>247637.62</v>
      </c>
    </row>
    <row r="181" spans="1:14" x14ac:dyDescent="0.2">
      <c r="A181">
        <v>40104</v>
      </c>
      <c r="B181" s="14">
        <v>3812660</v>
      </c>
      <c r="C181">
        <v>2.39</v>
      </c>
      <c r="D181">
        <v>0</v>
      </c>
      <c r="E181" s="13">
        <v>127648.73</v>
      </c>
      <c r="F181">
        <v>0</v>
      </c>
      <c r="G181" s="13">
        <v>3305.89</v>
      </c>
      <c r="H181">
        <v>0</v>
      </c>
      <c r="I181" s="13">
        <v>20852.009999999998</v>
      </c>
      <c r="J181" s="13">
        <v>1951.24</v>
      </c>
      <c r="K181">
        <v>0</v>
      </c>
      <c r="L181" s="13">
        <v>26694.89</v>
      </c>
      <c r="M181" s="13">
        <v>52804.02</v>
      </c>
      <c r="N181" s="13">
        <v>180452.75</v>
      </c>
    </row>
    <row r="182" spans="1:14" x14ac:dyDescent="0.2">
      <c r="A182">
        <v>40107</v>
      </c>
      <c r="B182" s="14">
        <v>62356505</v>
      </c>
      <c r="C182">
        <v>2.14</v>
      </c>
      <c r="D182">
        <v>0</v>
      </c>
      <c r="E182" s="13">
        <v>2093057.2</v>
      </c>
      <c r="F182">
        <v>0</v>
      </c>
      <c r="G182" s="13">
        <v>56926.36</v>
      </c>
      <c r="H182">
        <v>0</v>
      </c>
      <c r="I182" s="13">
        <v>359065.39</v>
      </c>
      <c r="J182">
        <v>0</v>
      </c>
      <c r="K182">
        <v>0</v>
      </c>
      <c r="L182" s="13">
        <v>448416.15</v>
      </c>
      <c r="M182" s="13">
        <v>864407.9</v>
      </c>
      <c r="N182" s="13">
        <v>2957465.1</v>
      </c>
    </row>
    <row r="183" spans="1:14" x14ac:dyDescent="0.2">
      <c r="A183">
        <v>41001</v>
      </c>
      <c r="B183" s="14">
        <v>4675150</v>
      </c>
      <c r="C183">
        <v>3.01</v>
      </c>
      <c r="D183">
        <v>0</v>
      </c>
      <c r="E183" s="13">
        <v>155530.88</v>
      </c>
      <c r="F183">
        <v>0</v>
      </c>
      <c r="G183" s="13">
        <v>26470.81</v>
      </c>
      <c r="H183">
        <v>0</v>
      </c>
      <c r="I183" s="13">
        <v>25176.41</v>
      </c>
      <c r="J183">
        <v>0</v>
      </c>
      <c r="K183">
        <v>0</v>
      </c>
      <c r="L183" s="13">
        <v>40617.32</v>
      </c>
      <c r="M183" s="13">
        <v>92264.54</v>
      </c>
      <c r="N183" s="13">
        <v>247795.42</v>
      </c>
    </row>
    <row r="184" spans="1:14" x14ac:dyDescent="0.2">
      <c r="A184">
        <v>41002</v>
      </c>
      <c r="B184" s="14">
        <v>48132131</v>
      </c>
      <c r="C184">
        <v>2.41</v>
      </c>
      <c r="D184">
        <v>0</v>
      </c>
      <c r="E184" s="13">
        <v>1611144.63</v>
      </c>
      <c r="F184" s="13">
        <v>8970.1200000000008</v>
      </c>
      <c r="G184" s="13">
        <v>223633.15</v>
      </c>
      <c r="H184">
        <v>0</v>
      </c>
      <c r="I184" s="13">
        <v>191798.55</v>
      </c>
      <c r="J184" s="13">
        <v>55470.78</v>
      </c>
      <c r="K184">
        <v>0</v>
      </c>
      <c r="L184" s="13">
        <v>318196.78000000003</v>
      </c>
      <c r="M184" s="13">
        <v>798069.38</v>
      </c>
      <c r="N184" s="13">
        <v>2409214.0099999998</v>
      </c>
    </row>
    <row r="185" spans="1:14" x14ac:dyDescent="0.2">
      <c r="A185">
        <v>41003</v>
      </c>
      <c r="B185" s="14">
        <v>13195560</v>
      </c>
      <c r="C185">
        <v>2.4500000000000002</v>
      </c>
      <c r="D185">
        <v>0</v>
      </c>
      <c r="E185" s="13">
        <v>441518.82</v>
      </c>
      <c r="F185">
        <v>0</v>
      </c>
      <c r="G185" s="13">
        <v>66245.460000000006</v>
      </c>
      <c r="H185">
        <v>0</v>
      </c>
      <c r="I185" s="13">
        <v>56912.09</v>
      </c>
      <c r="J185" s="13">
        <v>5940.49</v>
      </c>
      <c r="K185">
        <v>0</v>
      </c>
      <c r="L185" s="13">
        <v>96567.21</v>
      </c>
      <c r="M185" s="13">
        <v>225665.25</v>
      </c>
      <c r="N185" s="13">
        <v>667184.06999999995</v>
      </c>
    </row>
    <row r="186" spans="1:14" x14ac:dyDescent="0.2">
      <c r="A186">
        <v>41004</v>
      </c>
      <c r="B186" s="14">
        <v>7928377</v>
      </c>
      <c r="C186">
        <v>2.62</v>
      </c>
      <c r="D186">
        <v>0</v>
      </c>
      <c r="E186" s="13">
        <v>264818.42</v>
      </c>
      <c r="F186">
        <v>0</v>
      </c>
      <c r="G186" s="13">
        <v>28686.639999999999</v>
      </c>
      <c r="H186">
        <v>927.17</v>
      </c>
      <c r="I186" s="13">
        <v>27715.15</v>
      </c>
      <c r="J186" s="13">
        <v>6572.2</v>
      </c>
      <c r="K186">
        <v>0</v>
      </c>
      <c r="L186" s="13">
        <v>50675.15</v>
      </c>
      <c r="M186" s="13">
        <v>114576.3</v>
      </c>
      <c r="N186" s="13">
        <v>379394.72</v>
      </c>
    </row>
    <row r="187" spans="1:14" x14ac:dyDescent="0.2">
      <c r="A187">
        <v>41005</v>
      </c>
      <c r="B187" s="14">
        <v>6482530</v>
      </c>
      <c r="C187">
        <v>2.82</v>
      </c>
      <c r="D187">
        <v>0</v>
      </c>
      <c r="E187" s="13">
        <v>216080.49</v>
      </c>
      <c r="F187">
        <v>0</v>
      </c>
      <c r="G187" s="13">
        <v>27220.37</v>
      </c>
      <c r="H187">
        <v>0</v>
      </c>
      <c r="I187" s="13">
        <v>23306.23</v>
      </c>
      <c r="J187" s="13">
        <v>7647.45</v>
      </c>
      <c r="K187">
        <v>0</v>
      </c>
      <c r="L187" s="13">
        <v>40365.379999999997</v>
      </c>
      <c r="M187" s="13">
        <v>98539.43</v>
      </c>
      <c r="N187" s="13">
        <v>314619.92</v>
      </c>
    </row>
    <row r="188" spans="1:14" x14ac:dyDescent="0.2">
      <c r="A188">
        <v>42111</v>
      </c>
      <c r="B188" s="14">
        <v>36574234</v>
      </c>
      <c r="C188">
        <v>2.83</v>
      </c>
      <c r="D188">
        <v>0</v>
      </c>
      <c r="E188" s="13">
        <v>1218993.98</v>
      </c>
      <c r="F188" s="13">
        <v>1641.4</v>
      </c>
      <c r="G188" s="13">
        <v>46538</v>
      </c>
      <c r="H188">
        <v>392.93</v>
      </c>
      <c r="I188" s="13">
        <v>122559.92</v>
      </c>
      <c r="J188" s="13">
        <v>7299.26</v>
      </c>
      <c r="K188">
        <v>0</v>
      </c>
      <c r="L188" s="13">
        <v>272256.03000000003</v>
      </c>
      <c r="M188" s="13">
        <v>450687.54</v>
      </c>
      <c r="N188" s="13">
        <v>1669681.52</v>
      </c>
    </row>
    <row r="189" spans="1:14" x14ac:dyDescent="0.2">
      <c r="A189">
        <v>42113</v>
      </c>
      <c r="B189" s="14">
        <v>7216845</v>
      </c>
      <c r="C189">
        <v>2.75</v>
      </c>
      <c r="D189">
        <v>0</v>
      </c>
      <c r="E189" s="13">
        <v>240730.49</v>
      </c>
      <c r="F189">
        <v>0</v>
      </c>
      <c r="G189" s="13">
        <v>5931</v>
      </c>
      <c r="H189">
        <v>0</v>
      </c>
      <c r="I189" s="13">
        <v>15716.06</v>
      </c>
      <c r="J189">
        <v>223.8</v>
      </c>
      <c r="K189">
        <v>0</v>
      </c>
      <c r="L189" s="13">
        <v>35041.82</v>
      </c>
      <c r="M189" s="13">
        <v>56912.68</v>
      </c>
      <c r="N189" s="13">
        <v>297643.17</v>
      </c>
    </row>
    <row r="190" spans="1:14" x14ac:dyDescent="0.2">
      <c r="A190">
        <v>42117</v>
      </c>
      <c r="B190" s="14">
        <v>7594504</v>
      </c>
      <c r="C190">
        <v>2.62</v>
      </c>
      <c r="D190">
        <v>0</v>
      </c>
      <c r="E190" s="13">
        <v>253666.61</v>
      </c>
      <c r="F190">
        <v>0</v>
      </c>
      <c r="G190" s="13">
        <v>13976.32</v>
      </c>
      <c r="H190">
        <v>42.65</v>
      </c>
      <c r="I190" s="13">
        <v>35172.14</v>
      </c>
      <c r="J190">
        <v>441.86</v>
      </c>
      <c r="K190">
        <v>0</v>
      </c>
      <c r="L190" s="13">
        <v>79011.839999999997</v>
      </c>
      <c r="M190" s="13">
        <v>128644.8</v>
      </c>
      <c r="N190" s="13">
        <v>382311.41</v>
      </c>
    </row>
    <row r="191" spans="1:14" x14ac:dyDescent="0.2">
      <c r="A191">
        <v>42118</v>
      </c>
      <c r="B191" s="14">
        <v>11805834</v>
      </c>
      <c r="C191">
        <v>2.87</v>
      </c>
      <c r="D191">
        <v>0</v>
      </c>
      <c r="E191" s="13">
        <v>393318.33</v>
      </c>
      <c r="F191">
        <v>0</v>
      </c>
      <c r="G191" s="13">
        <v>9177</v>
      </c>
      <c r="H191">
        <v>0</v>
      </c>
      <c r="I191" s="13">
        <v>24028.49</v>
      </c>
      <c r="J191" s="13">
        <v>4310.6000000000004</v>
      </c>
      <c r="K191">
        <v>0</v>
      </c>
      <c r="L191" s="13">
        <v>52613.56</v>
      </c>
      <c r="M191" s="13">
        <v>90129.65</v>
      </c>
      <c r="N191" s="13">
        <v>483447.98</v>
      </c>
    </row>
    <row r="192" spans="1:14" x14ac:dyDescent="0.2">
      <c r="A192">
        <v>42119</v>
      </c>
      <c r="B192" s="14">
        <v>13039561</v>
      </c>
      <c r="C192">
        <v>3.68</v>
      </c>
      <c r="D192">
        <v>0</v>
      </c>
      <c r="E192" s="13">
        <v>430797.89</v>
      </c>
      <c r="F192">
        <v>0</v>
      </c>
      <c r="G192" s="13">
        <v>4723</v>
      </c>
      <c r="H192">
        <v>315.05</v>
      </c>
      <c r="I192" s="13">
        <v>12362.78</v>
      </c>
      <c r="J192">
        <v>288.52999999999997</v>
      </c>
      <c r="K192">
        <v>0</v>
      </c>
      <c r="L192" s="13">
        <v>28450.41</v>
      </c>
      <c r="M192" s="13">
        <v>46139.77</v>
      </c>
      <c r="N192" s="13">
        <v>476937.66</v>
      </c>
    </row>
    <row r="193" spans="1:14" x14ac:dyDescent="0.2">
      <c r="A193">
        <v>42121</v>
      </c>
      <c r="B193" s="14">
        <v>8186512</v>
      </c>
      <c r="C193">
        <v>2.94</v>
      </c>
      <c r="D193">
        <v>0</v>
      </c>
      <c r="E193" s="13">
        <v>272541.92</v>
      </c>
      <c r="F193" s="13">
        <v>19871.28</v>
      </c>
      <c r="G193" s="13">
        <v>7333</v>
      </c>
      <c r="H193">
        <v>405.72</v>
      </c>
      <c r="I193" s="13">
        <v>19323.79</v>
      </c>
      <c r="J193" s="13">
        <v>1722.97</v>
      </c>
      <c r="K193">
        <v>0</v>
      </c>
      <c r="L193" s="13">
        <v>46477.23</v>
      </c>
      <c r="M193" s="13">
        <v>95133.98</v>
      </c>
      <c r="N193" s="13">
        <v>367675.9</v>
      </c>
    </row>
    <row r="194" spans="1:14" x14ac:dyDescent="0.2">
      <c r="A194">
        <v>42124</v>
      </c>
      <c r="B194" s="14">
        <v>132276992</v>
      </c>
      <c r="C194">
        <v>3.01</v>
      </c>
      <c r="D194">
        <v>0</v>
      </c>
      <c r="E194" s="13">
        <v>4400534.09</v>
      </c>
      <c r="F194">
        <v>0</v>
      </c>
      <c r="G194" s="13">
        <v>122305</v>
      </c>
      <c r="H194">
        <v>0</v>
      </c>
      <c r="I194" s="13">
        <v>315737.83</v>
      </c>
      <c r="J194">
        <v>0</v>
      </c>
      <c r="K194">
        <v>0</v>
      </c>
      <c r="L194" s="13">
        <v>717014.75</v>
      </c>
      <c r="M194" s="13">
        <v>1155057.58</v>
      </c>
      <c r="N194" s="13">
        <v>5555591.6699999999</v>
      </c>
    </row>
    <row r="195" spans="1:14" x14ac:dyDescent="0.2">
      <c r="A195">
        <v>43001</v>
      </c>
      <c r="B195" s="14">
        <v>29289776</v>
      </c>
      <c r="C195">
        <v>2.94</v>
      </c>
      <c r="D195">
        <v>0</v>
      </c>
      <c r="E195" s="13">
        <v>975102.92</v>
      </c>
      <c r="F195">
        <v>0</v>
      </c>
      <c r="G195" s="13">
        <v>19395.939999999999</v>
      </c>
      <c r="H195">
        <v>0</v>
      </c>
      <c r="I195" s="13">
        <v>124027.98</v>
      </c>
      <c r="J195">
        <v>0</v>
      </c>
      <c r="K195">
        <v>0</v>
      </c>
      <c r="L195" s="13">
        <v>333618.83</v>
      </c>
      <c r="M195" s="13">
        <v>477042.74</v>
      </c>
      <c r="N195" s="13">
        <v>1452145.66</v>
      </c>
    </row>
    <row r="196" spans="1:14" x14ac:dyDescent="0.2">
      <c r="A196">
        <v>43002</v>
      </c>
      <c r="B196" s="14">
        <v>22434474</v>
      </c>
      <c r="C196">
        <v>2.52</v>
      </c>
      <c r="D196">
        <v>0</v>
      </c>
      <c r="E196" s="13">
        <v>750111</v>
      </c>
      <c r="F196">
        <v>0</v>
      </c>
      <c r="G196" s="13">
        <v>6834</v>
      </c>
      <c r="H196">
        <v>0</v>
      </c>
      <c r="I196" s="13">
        <v>48463.44</v>
      </c>
      <c r="J196">
        <v>0</v>
      </c>
      <c r="K196" s="13">
        <v>6029.81</v>
      </c>
      <c r="L196" s="13">
        <v>125818.22</v>
      </c>
      <c r="M196" s="13">
        <v>187145.47</v>
      </c>
      <c r="N196" s="13">
        <v>937256.47</v>
      </c>
    </row>
    <row r="197" spans="1:14" x14ac:dyDescent="0.2">
      <c r="A197">
        <v>43003</v>
      </c>
      <c r="B197" s="14">
        <v>16566568</v>
      </c>
      <c r="C197">
        <v>2.5</v>
      </c>
      <c r="D197">
        <v>0</v>
      </c>
      <c r="E197" s="13">
        <v>554027.44999999995</v>
      </c>
      <c r="F197">
        <v>0</v>
      </c>
      <c r="G197" s="13">
        <v>29494</v>
      </c>
      <c r="H197">
        <v>0</v>
      </c>
      <c r="I197" s="13">
        <v>66678.36</v>
      </c>
      <c r="J197">
        <v>0</v>
      </c>
      <c r="K197">
        <v>0</v>
      </c>
      <c r="L197" s="13">
        <v>174193.33</v>
      </c>
      <c r="M197" s="13">
        <v>270365.69</v>
      </c>
      <c r="N197" s="13">
        <v>824393.14</v>
      </c>
    </row>
    <row r="198" spans="1:14" x14ac:dyDescent="0.2">
      <c r="A198">
        <v>43004</v>
      </c>
      <c r="B198" s="14">
        <v>27082467</v>
      </c>
      <c r="C198">
        <v>2.57</v>
      </c>
      <c r="D198">
        <v>0</v>
      </c>
      <c r="E198" s="13">
        <v>905055.15</v>
      </c>
      <c r="F198">
        <v>0</v>
      </c>
      <c r="G198" s="13">
        <v>5594</v>
      </c>
      <c r="H198">
        <v>0</v>
      </c>
      <c r="I198" s="13">
        <v>49398.43</v>
      </c>
      <c r="J198">
        <v>0</v>
      </c>
      <c r="K198" s="13">
        <v>7812.19</v>
      </c>
      <c r="L198" s="13">
        <v>136741.5</v>
      </c>
      <c r="M198" s="13">
        <v>199546.12</v>
      </c>
      <c r="N198" s="13">
        <v>1104601.27</v>
      </c>
    </row>
    <row r="199" spans="1:14" x14ac:dyDescent="0.2">
      <c r="A199">
        <v>44078</v>
      </c>
      <c r="B199" s="14">
        <v>12370830</v>
      </c>
      <c r="C199">
        <v>2.61</v>
      </c>
      <c r="D199">
        <v>0</v>
      </c>
      <c r="E199" s="13">
        <v>413244.73</v>
      </c>
      <c r="F199">
        <v>337.14</v>
      </c>
      <c r="G199" s="13">
        <v>28015.09</v>
      </c>
      <c r="H199" s="13">
        <v>32778.239999999998</v>
      </c>
      <c r="I199" s="13">
        <v>156200.76999999999</v>
      </c>
      <c r="J199" s="13">
        <v>10539.71</v>
      </c>
      <c r="K199">
        <v>0</v>
      </c>
      <c r="L199" s="13">
        <v>48948.1</v>
      </c>
      <c r="M199" s="13">
        <v>276819.03999999998</v>
      </c>
      <c r="N199" s="13">
        <v>690063.77</v>
      </c>
    </row>
    <row r="200" spans="1:14" x14ac:dyDescent="0.2">
      <c r="A200">
        <v>44083</v>
      </c>
      <c r="B200" s="14">
        <v>20865665</v>
      </c>
      <c r="C200">
        <v>2.62</v>
      </c>
      <c r="D200">
        <v>0</v>
      </c>
      <c r="E200" s="13">
        <v>696941.17</v>
      </c>
      <c r="F200">
        <v>0</v>
      </c>
      <c r="G200" s="13">
        <v>70417.72</v>
      </c>
      <c r="H200">
        <v>0</v>
      </c>
      <c r="I200" s="13">
        <v>150748.79</v>
      </c>
      <c r="J200">
        <v>0</v>
      </c>
      <c r="K200">
        <v>0</v>
      </c>
      <c r="L200" s="13">
        <v>118470.9</v>
      </c>
      <c r="M200" s="13">
        <v>339637.4</v>
      </c>
      <c r="N200" s="13">
        <v>1036578.57</v>
      </c>
    </row>
    <row r="201" spans="1:14" x14ac:dyDescent="0.2">
      <c r="A201">
        <v>44084</v>
      </c>
      <c r="B201" s="14">
        <v>22430420</v>
      </c>
      <c r="C201">
        <v>2.64</v>
      </c>
      <c r="D201">
        <v>0</v>
      </c>
      <c r="E201" s="13">
        <v>749052.21</v>
      </c>
      <c r="F201">
        <v>0</v>
      </c>
      <c r="G201" s="13">
        <v>72091.73</v>
      </c>
      <c r="H201">
        <v>0</v>
      </c>
      <c r="I201" s="13">
        <v>187081.75</v>
      </c>
      <c r="J201">
        <v>0</v>
      </c>
      <c r="K201">
        <v>0</v>
      </c>
      <c r="L201" s="13">
        <v>139440.06</v>
      </c>
      <c r="M201" s="13">
        <v>398613.54</v>
      </c>
      <c r="N201" s="13">
        <v>1147665.75</v>
      </c>
    </row>
    <row r="202" spans="1:14" x14ac:dyDescent="0.2">
      <c r="A202">
        <v>45076</v>
      </c>
      <c r="B202" s="14">
        <v>19399275</v>
      </c>
      <c r="C202">
        <v>2.72</v>
      </c>
      <c r="D202">
        <v>0</v>
      </c>
      <c r="E202" s="13">
        <v>647296.38</v>
      </c>
      <c r="F202">
        <v>0</v>
      </c>
      <c r="G202" s="13">
        <v>17126</v>
      </c>
      <c r="H202">
        <v>0</v>
      </c>
      <c r="I202" s="13">
        <v>148741.73000000001</v>
      </c>
      <c r="J202">
        <v>0</v>
      </c>
      <c r="K202">
        <v>0</v>
      </c>
      <c r="L202" s="13">
        <v>181540.44</v>
      </c>
      <c r="M202" s="13">
        <v>347408.17</v>
      </c>
      <c r="N202" s="13">
        <v>994704.55</v>
      </c>
    </row>
    <row r="203" spans="1:14" x14ac:dyDescent="0.2">
      <c r="A203">
        <v>45077</v>
      </c>
      <c r="B203" s="14">
        <v>37797721</v>
      </c>
      <c r="C203">
        <v>2.87</v>
      </c>
      <c r="D203">
        <v>0</v>
      </c>
      <c r="E203" s="13">
        <v>1259253.3799999999</v>
      </c>
      <c r="F203">
        <v>0</v>
      </c>
      <c r="G203" s="13">
        <v>27464</v>
      </c>
      <c r="H203">
        <v>0</v>
      </c>
      <c r="I203" s="13">
        <v>244968.21</v>
      </c>
      <c r="J203">
        <v>0</v>
      </c>
      <c r="K203">
        <v>0</v>
      </c>
      <c r="L203" s="13">
        <v>298219.42</v>
      </c>
      <c r="M203" s="13">
        <v>570651.62</v>
      </c>
      <c r="N203" s="13">
        <v>1829905</v>
      </c>
    </row>
    <row r="204" spans="1:14" x14ac:dyDescent="0.2">
      <c r="A204">
        <v>45078</v>
      </c>
      <c r="B204" s="14">
        <v>18615277</v>
      </c>
      <c r="C204">
        <v>3.1</v>
      </c>
      <c r="D204">
        <v>0</v>
      </c>
      <c r="E204" s="13">
        <v>618710.38</v>
      </c>
      <c r="F204" s="13">
        <v>31861.99</v>
      </c>
      <c r="G204" s="13">
        <v>11569</v>
      </c>
      <c r="H204">
        <v>0</v>
      </c>
      <c r="I204" s="13">
        <v>100635.19</v>
      </c>
      <c r="J204">
        <v>0</v>
      </c>
      <c r="K204">
        <v>0</v>
      </c>
      <c r="L204" s="13">
        <v>116877.98</v>
      </c>
      <c r="M204" s="13">
        <v>260944.16</v>
      </c>
      <c r="N204" s="13">
        <v>879654.54</v>
      </c>
    </row>
    <row r="205" spans="1:14" x14ac:dyDescent="0.2">
      <c r="A205">
        <v>46128</v>
      </c>
      <c r="B205" s="14">
        <v>17137380</v>
      </c>
      <c r="C205">
        <v>2.81</v>
      </c>
      <c r="D205">
        <v>0</v>
      </c>
      <c r="E205" s="13">
        <v>571294.61</v>
      </c>
      <c r="F205">
        <v>0</v>
      </c>
      <c r="G205" s="13">
        <v>16915.21</v>
      </c>
      <c r="H205">
        <v>0</v>
      </c>
      <c r="I205" s="13">
        <v>26165.11</v>
      </c>
      <c r="J205" s="13">
        <v>5947.6</v>
      </c>
      <c r="K205">
        <v>0</v>
      </c>
      <c r="L205" s="13">
        <v>141284.89000000001</v>
      </c>
      <c r="M205" s="13">
        <v>190312.8</v>
      </c>
      <c r="N205" s="13">
        <v>761607.41</v>
      </c>
    </row>
    <row r="206" spans="1:14" x14ac:dyDescent="0.2">
      <c r="A206">
        <v>46130</v>
      </c>
      <c r="B206" s="14">
        <v>51099240</v>
      </c>
      <c r="C206">
        <v>3.03</v>
      </c>
      <c r="D206">
        <v>0</v>
      </c>
      <c r="E206" s="13">
        <v>1699597</v>
      </c>
      <c r="F206">
        <v>0</v>
      </c>
      <c r="G206" s="13">
        <v>108966.89</v>
      </c>
      <c r="H206">
        <v>0</v>
      </c>
      <c r="I206" s="13">
        <v>102059.34</v>
      </c>
      <c r="J206">
        <v>0</v>
      </c>
      <c r="K206" s="13">
        <v>21396.03</v>
      </c>
      <c r="L206" s="13">
        <v>542166.93999999994</v>
      </c>
      <c r="M206" s="13">
        <v>774589.2</v>
      </c>
      <c r="N206" s="13">
        <v>2474186.2000000002</v>
      </c>
    </row>
    <row r="207" spans="1:14" x14ac:dyDescent="0.2">
      <c r="A207">
        <v>46131</v>
      </c>
      <c r="B207" s="14">
        <v>44036052</v>
      </c>
      <c r="C207">
        <v>2.75</v>
      </c>
      <c r="D207">
        <v>0</v>
      </c>
      <c r="E207" s="13">
        <v>1468899.58</v>
      </c>
      <c r="F207">
        <v>0</v>
      </c>
      <c r="G207" s="13">
        <v>58472.49</v>
      </c>
      <c r="H207">
        <v>0</v>
      </c>
      <c r="I207" s="13">
        <v>94450.73</v>
      </c>
      <c r="J207">
        <v>0</v>
      </c>
      <c r="K207" s="13">
        <v>97527.64</v>
      </c>
      <c r="L207" s="13">
        <v>491845.69</v>
      </c>
      <c r="M207" s="13">
        <v>742296.54</v>
      </c>
      <c r="N207" s="13">
        <v>2211196.12</v>
      </c>
    </row>
    <row r="208" spans="1:14" x14ac:dyDescent="0.2">
      <c r="A208">
        <v>46132</v>
      </c>
      <c r="B208" s="14">
        <v>26205310</v>
      </c>
      <c r="C208">
        <v>2.72</v>
      </c>
      <c r="D208">
        <v>0</v>
      </c>
      <c r="E208" s="13">
        <v>874393.63</v>
      </c>
      <c r="F208">
        <v>0</v>
      </c>
      <c r="G208" s="13">
        <v>27711.1</v>
      </c>
      <c r="H208">
        <v>0</v>
      </c>
      <c r="I208" s="13">
        <v>42730.21</v>
      </c>
      <c r="J208">
        <v>0</v>
      </c>
      <c r="K208" s="13">
        <v>23397.86</v>
      </c>
      <c r="L208" s="13">
        <v>227916.15</v>
      </c>
      <c r="M208" s="13">
        <v>321755.32</v>
      </c>
      <c r="N208" s="13">
        <v>1196148.95</v>
      </c>
    </row>
    <row r="209" spans="1:14" x14ac:dyDescent="0.2">
      <c r="A209">
        <v>46134</v>
      </c>
      <c r="B209" s="14">
        <v>114420130</v>
      </c>
      <c r="C209">
        <v>2.63</v>
      </c>
      <c r="D209">
        <v>0</v>
      </c>
      <c r="E209" s="13">
        <v>3821393.2</v>
      </c>
      <c r="F209">
        <v>0</v>
      </c>
      <c r="G209" s="13">
        <v>95073.46</v>
      </c>
      <c r="H209">
        <v>0</v>
      </c>
      <c r="I209" s="13">
        <v>148095.88</v>
      </c>
      <c r="J209">
        <v>0</v>
      </c>
      <c r="K209">
        <v>0</v>
      </c>
      <c r="L209" s="13">
        <v>818778.86</v>
      </c>
      <c r="M209" s="13">
        <v>1061948.2</v>
      </c>
      <c r="N209" s="13">
        <v>4883341.4000000004</v>
      </c>
    </row>
    <row r="210" spans="1:14" x14ac:dyDescent="0.2">
      <c r="A210">
        <v>46135</v>
      </c>
      <c r="B210" s="14">
        <v>16125780</v>
      </c>
      <c r="C210">
        <v>2.82</v>
      </c>
      <c r="D210">
        <v>0</v>
      </c>
      <c r="E210" s="13">
        <v>537516.43000000005</v>
      </c>
      <c r="F210">
        <v>0</v>
      </c>
      <c r="G210" s="13">
        <v>19751</v>
      </c>
      <c r="H210">
        <v>0</v>
      </c>
      <c r="I210" s="13">
        <v>30285.19</v>
      </c>
      <c r="J210" s="13">
        <v>5010.5200000000004</v>
      </c>
      <c r="K210">
        <v>0</v>
      </c>
      <c r="L210" s="13">
        <v>162091.34</v>
      </c>
      <c r="M210" s="13">
        <v>217138.05</v>
      </c>
      <c r="N210" s="13">
        <v>754654.48</v>
      </c>
    </row>
    <row r="211" spans="1:14" x14ac:dyDescent="0.2">
      <c r="A211">
        <v>46137</v>
      </c>
      <c r="B211" s="14">
        <v>11952330</v>
      </c>
      <c r="C211">
        <v>2.74</v>
      </c>
      <c r="D211">
        <v>0</v>
      </c>
      <c r="E211" s="13">
        <v>398731.88</v>
      </c>
      <c r="F211">
        <v>0</v>
      </c>
      <c r="G211" s="13">
        <v>17512.22</v>
      </c>
      <c r="H211">
        <v>0</v>
      </c>
      <c r="I211" s="13">
        <v>26761.69</v>
      </c>
      <c r="J211">
        <v>0</v>
      </c>
      <c r="K211">
        <v>0</v>
      </c>
      <c r="L211" s="13">
        <v>148758.21</v>
      </c>
      <c r="M211" s="13">
        <v>193032.12</v>
      </c>
      <c r="N211" s="13">
        <v>591764</v>
      </c>
    </row>
    <row r="212" spans="1:14" x14ac:dyDescent="0.2">
      <c r="A212">
        <v>46140</v>
      </c>
      <c r="B212" s="14">
        <v>29308500</v>
      </c>
      <c r="C212">
        <v>2.69</v>
      </c>
      <c r="D212">
        <v>0</v>
      </c>
      <c r="E212" s="13">
        <v>978239.48</v>
      </c>
      <c r="F212">
        <v>0</v>
      </c>
      <c r="G212" s="13">
        <v>37611.47</v>
      </c>
      <c r="H212">
        <v>0</v>
      </c>
      <c r="I212" s="13">
        <v>57706.02</v>
      </c>
      <c r="J212" s="13">
        <v>4059.61</v>
      </c>
      <c r="K212" s="13">
        <v>9072.31</v>
      </c>
      <c r="L212" s="13">
        <v>304436.83</v>
      </c>
      <c r="M212" s="13">
        <v>412886.24</v>
      </c>
      <c r="N212" s="13">
        <v>1391125.72</v>
      </c>
    </row>
    <row r="213" spans="1:14" x14ac:dyDescent="0.2">
      <c r="A213">
        <v>47060</v>
      </c>
      <c r="B213" s="14">
        <v>36222665</v>
      </c>
      <c r="C213">
        <v>0.78</v>
      </c>
      <c r="D213">
        <v>0</v>
      </c>
      <c r="E213" s="13">
        <v>1232746.3999999999</v>
      </c>
      <c r="F213">
        <v>0</v>
      </c>
      <c r="G213" s="13">
        <v>30142</v>
      </c>
      <c r="H213">
        <v>0</v>
      </c>
      <c r="I213" s="13">
        <v>162887.07999999999</v>
      </c>
      <c r="J213">
        <v>0</v>
      </c>
      <c r="K213">
        <v>554.6</v>
      </c>
      <c r="L213" s="13">
        <v>174924.64</v>
      </c>
      <c r="M213" s="13">
        <v>368508.32</v>
      </c>
      <c r="N213" s="13">
        <v>1601254.72</v>
      </c>
    </row>
    <row r="214" spans="1:14" x14ac:dyDescent="0.2">
      <c r="A214">
        <v>47062</v>
      </c>
      <c r="B214" s="14">
        <v>35010814</v>
      </c>
      <c r="C214">
        <v>1.79</v>
      </c>
      <c r="D214">
        <v>0</v>
      </c>
      <c r="E214" s="13">
        <v>1179375.33</v>
      </c>
      <c r="F214">
        <v>0</v>
      </c>
      <c r="G214" s="13">
        <v>76735</v>
      </c>
      <c r="H214">
        <v>0</v>
      </c>
      <c r="I214" s="13">
        <v>418039.24</v>
      </c>
      <c r="J214">
        <v>0</v>
      </c>
      <c r="K214" s="13">
        <v>29835.55</v>
      </c>
      <c r="L214" s="13">
        <v>473184.3</v>
      </c>
      <c r="M214" s="13">
        <v>997794.08</v>
      </c>
      <c r="N214" s="13">
        <v>2177169.41</v>
      </c>
    </row>
    <row r="215" spans="1:14" x14ac:dyDescent="0.2">
      <c r="A215">
        <v>47064</v>
      </c>
      <c r="B215" s="14">
        <v>6931580</v>
      </c>
      <c r="C215">
        <v>1.55</v>
      </c>
      <c r="D215">
        <v>0</v>
      </c>
      <c r="E215" s="13">
        <v>234068.02</v>
      </c>
      <c r="F215">
        <v>0</v>
      </c>
      <c r="G215" s="13">
        <v>11820</v>
      </c>
      <c r="H215">
        <v>0</v>
      </c>
      <c r="I215" s="13">
        <v>66501.960000000006</v>
      </c>
      <c r="J215">
        <v>106.94</v>
      </c>
      <c r="K215" s="13">
        <v>55250.21</v>
      </c>
      <c r="L215" s="13">
        <v>66064.62</v>
      </c>
      <c r="M215" s="13">
        <v>199743.73</v>
      </c>
      <c r="N215" s="13">
        <v>433811.75</v>
      </c>
    </row>
    <row r="216" spans="1:14" x14ac:dyDescent="0.2">
      <c r="A216">
        <v>47065</v>
      </c>
      <c r="B216" s="14">
        <v>52675959</v>
      </c>
      <c r="C216">
        <v>0.9</v>
      </c>
      <c r="D216">
        <v>0</v>
      </c>
      <c r="E216" s="13">
        <v>1790524.33</v>
      </c>
      <c r="F216" s="13">
        <v>1176.3900000000001</v>
      </c>
      <c r="G216" s="13">
        <v>34033</v>
      </c>
      <c r="H216">
        <v>0</v>
      </c>
      <c r="I216" s="13">
        <v>124962.46</v>
      </c>
      <c r="J216" s="13">
        <v>29872.51</v>
      </c>
      <c r="K216" s="13">
        <v>145893.92000000001</v>
      </c>
      <c r="L216" s="13">
        <v>194199.22</v>
      </c>
      <c r="M216" s="13">
        <v>530137.5</v>
      </c>
      <c r="N216" s="13">
        <v>2320661.83</v>
      </c>
    </row>
    <row r="217" spans="1:14" x14ac:dyDescent="0.2">
      <c r="A217">
        <v>48066</v>
      </c>
      <c r="B217" s="14">
        <v>230997603</v>
      </c>
      <c r="C217">
        <v>1.44</v>
      </c>
      <c r="D217">
        <v>0</v>
      </c>
      <c r="E217" s="13">
        <v>7809123.4500000002</v>
      </c>
      <c r="F217">
        <v>0</v>
      </c>
      <c r="G217" s="13">
        <v>46188.42</v>
      </c>
      <c r="H217">
        <v>0</v>
      </c>
      <c r="I217" s="13">
        <v>454058.54</v>
      </c>
      <c r="J217">
        <v>0</v>
      </c>
      <c r="K217">
        <v>0</v>
      </c>
      <c r="L217" s="13">
        <v>1955544.23</v>
      </c>
      <c r="M217" s="13">
        <v>2455791.19</v>
      </c>
      <c r="N217" s="13">
        <v>10264914.640000001</v>
      </c>
    </row>
    <row r="218" spans="1:14" x14ac:dyDescent="0.2">
      <c r="A218">
        <v>48068</v>
      </c>
      <c r="B218" s="14">
        <v>1046552892</v>
      </c>
      <c r="C218">
        <v>1.69</v>
      </c>
      <c r="D218">
        <v>0</v>
      </c>
      <c r="E218" s="13">
        <v>35290108.880000003</v>
      </c>
      <c r="F218">
        <v>0</v>
      </c>
      <c r="G218" s="13">
        <v>122949.64</v>
      </c>
      <c r="H218">
        <v>0</v>
      </c>
      <c r="I218" s="13">
        <v>1206174.1000000001</v>
      </c>
      <c r="J218">
        <v>0</v>
      </c>
      <c r="K218">
        <v>0</v>
      </c>
      <c r="L218" s="13">
        <v>5212296.58</v>
      </c>
      <c r="M218" s="13">
        <v>6541420.3200000003</v>
      </c>
      <c r="N218" s="13">
        <v>41831529.200000003</v>
      </c>
    </row>
    <row r="219" spans="1:14" x14ac:dyDescent="0.2">
      <c r="A219">
        <v>48069</v>
      </c>
      <c r="B219" s="14">
        <v>163279709</v>
      </c>
      <c r="C219">
        <v>1.54</v>
      </c>
      <c r="D219">
        <v>0</v>
      </c>
      <c r="E219" s="13">
        <v>5514246.4100000001</v>
      </c>
      <c r="F219">
        <v>0</v>
      </c>
      <c r="G219" s="13">
        <v>19712.73</v>
      </c>
      <c r="H219">
        <v>0</v>
      </c>
      <c r="I219" s="13">
        <v>193482.78</v>
      </c>
      <c r="J219">
        <v>0</v>
      </c>
      <c r="K219">
        <v>0</v>
      </c>
      <c r="L219" s="13">
        <v>819904.41</v>
      </c>
      <c r="M219" s="13">
        <v>1033099.92</v>
      </c>
      <c r="N219" s="13">
        <v>6547346.3300000001</v>
      </c>
    </row>
    <row r="220" spans="1:14" x14ac:dyDescent="0.2">
      <c r="A220">
        <v>48070</v>
      </c>
      <c r="B220" s="14">
        <v>102719459</v>
      </c>
      <c r="C220">
        <v>1.65</v>
      </c>
      <c r="D220">
        <v>0</v>
      </c>
      <c r="E220" s="13">
        <v>3465143.37</v>
      </c>
      <c r="F220">
        <v>0</v>
      </c>
      <c r="G220" s="13">
        <v>75063.259999999995</v>
      </c>
      <c r="H220">
        <v>0</v>
      </c>
      <c r="I220" s="13">
        <v>217198.34</v>
      </c>
      <c r="J220">
        <v>0</v>
      </c>
      <c r="K220">
        <v>0</v>
      </c>
      <c r="L220" s="13">
        <v>802471.45</v>
      </c>
      <c r="M220" s="13">
        <v>1094733.05</v>
      </c>
      <c r="N220" s="13">
        <v>4559876.42</v>
      </c>
    </row>
    <row r="221" spans="1:14" x14ac:dyDescent="0.2">
      <c r="A221">
        <v>48071</v>
      </c>
      <c r="B221" s="14">
        <v>1246294514</v>
      </c>
      <c r="C221">
        <v>1.6</v>
      </c>
      <c r="D221">
        <v>0</v>
      </c>
      <c r="E221" s="13">
        <v>42063935.399999999</v>
      </c>
      <c r="F221">
        <v>0</v>
      </c>
      <c r="G221" s="13">
        <v>144212.42000000001</v>
      </c>
      <c r="H221">
        <v>0</v>
      </c>
      <c r="I221" s="13">
        <v>1393614.09</v>
      </c>
      <c r="J221">
        <v>0</v>
      </c>
      <c r="K221">
        <v>0</v>
      </c>
      <c r="L221" s="13">
        <v>5928253.6399999997</v>
      </c>
      <c r="M221" s="13">
        <v>7466080.1500000004</v>
      </c>
      <c r="N221" s="13">
        <v>49530015.549999997</v>
      </c>
    </row>
    <row r="222" spans="1:14" x14ac:dyDescent="0.2">
      <c r="A222">
        <v>48072</v>
      </c>
      <c r="B222" s="14">
        <v>399630753</v>
      </c>
      <c r="C222">
        <v>1.47</v>
      </c>
      <c r="D222">
        <v>0</v>
      </c>
      <c r="E222" s="13">
        <v>13505837.01</v>
      </c>
      <c r="F222">
        <v>0</v>
      </c>
      <c r="G222" s="13">
        <v>69329.48</v>
      </c>
      <c r="H222">
        <v>0</v>
      </c>
      <c r="I222" s="13">
        <v>681942.98</v>
      </c>
      <c r="J222">
        <v>0</v>
      </c>
      <c r="K222">
        <v>0</v>
      </c>
      <c r="L222" s="13">
        <v>3077661.29</v>
      </c>
      <c r="M222" s="13">
        <v>3828933.74</v>
      </c>
      <c r="N222" s="13">
        <v>17334770.75</v>
      </c>
    </row>
    <row r="223" spans="1:14" x14ac:dyDescent="0.2">
      <c r="A223">
        <v>48073</v>
      </c>
      <c r="B223" s="14">
        <v>598606176</v>
      </c>
      <c r="C223">
        <v>1.48</v>
      </c>
      <c r="D223">
        <v>0</v>
      </c>
      <c r="E223" s="13">
        <v>20228315.399999999</v>
      </c>
      <c r="F223">
        <v>0</v>
      </c>
      <c r="G223" s="13">
        <v>81284.39</v>
      </c>
      <c r="H223">
        <v>0</v>
      </c>
      <c r="I223" s="13">
        <v>798950.99</v>
      </c>
      <c r="J223">
        <v>0</v>
      </c>
      <c r="K223">
        <v>0</v>
      </c>
      <c r="L223" s="13">
        <v>3620882.69</v>
      </c>
      <c r="M223" s="13">
        <v>4501118.07</v>
      </c>
      <c r="N223" s="13">
        <v>24729433.469999999</v>
      </c>
    </row>
    <row r="224" spans="1:14" x14ac:dyDescent="0.2">
      <c r="A224">
        <v>48074</v>
      </c>
      <c r="B224" s="14">
        <v>390347914</v>
      </c>
      <c r="C224">
        <v>1.56</v>
      </c>
      <c r="D224">
        <v>0</v>
      </c>
      <c r="E224" s="13">
        <v>13180066.09</v>
      </c>
      <c r="F224">
        <v>0</v>
      </c>
      <c r="G224" s="13">
        <v>40248.42</v>
      </c>
      <c r="H224">
        <v>0</v>
      </c>
      <c r="I224" s="13">
        <v>395435.01</v>
      </c>
      <c r="J224">
        <v>0</v>
      </c>
      <c r="K224">
        <v>0</v>
      </c>
      <c r="L224" s="13">
        <v>1619349.1</v>
      </c>
      <c r="M224" s="13">
        <v>2055032.53</v>
      </c>
      <c r="N224" s="13">
        <v>15235098.619999999</v>
      </c>
    </row>
    <row r="225" spans="1:14" x14ac:dyDescent="0.2">
      <c r="A225">
        <v>48075</v>
      </c>
      <c r="B225" s="14">
        <v>33885696</v>
      </c>
      <c r="C225">
        <v>1.56</v>
      </c>
      <c r="D225">
        <v>0</v>
      </c>
      <c r="E225" s="13">
        <v>1144147.81</v>
      </c>
      <c r="F225">
        <v>0</v>
      </c>
      <c r="G225" s="13">
        <v>6301.53</v>
      </c>
      <c r="H225">
        <v>0</v>
      </c>
      <c r="I225" s="13">
        <v>48545.64</v>
      </c>
      <c r="J225">
        <v>0</v>
      </c>
      <c r="K225">
        <v>0</v>
      </c>
      <c r="L225" s="13">
        <v>197636.98</v>
      </c>
      <c r="M225" s="13">
        <v>252484.15</v>
      </c>
      <c r="N225" s="13">
        <v>1396631.96</v>
      </c>
    </row>
    <row r="226" spans="1:14" x14ac:dyDescent="0.2">
      <c r="A226">
        <v>48077</v>
      </c>
      <c r="B226" s="14">
        <v>714086438</v>
      </c>
      <c r="C226">
        <v>1.52</v>
      </c>
      <c r="D226">
        <v>0</v>
      </c>
      <c r="E226" s="13">
        <v>24120868.719999999</v>
      </c>
      <c r="F226">
        <v>0</v>
      </c>
      <c r="G226" s="13">
        <v>105196.78</v>
      </c>
      <c r="H226">
        <v>0</v>
      </c>
      <c r="I226" s="13">
        <v>1034293.99</v>
      </c>
      <c r="J226">
        <v>0</v>
      </c>
      <c r="K226">
        <v>0</v>
      </c>
      <c r="L226" s="13">
        <v>4689110.62</v>
      </c>
      <c r="M226" s="13">
        <v>5828601.3799999999</v>
      </c>
      <c r="N226" s="13">
        <v>29949470.100000001</v>
      </c>
    </row>
    <row r="227" spans="1:14" x14ac:dyDescent="0.2">
      <c r="A227">
        <v>48078</v>
      </c>
      <c r="B227" s="14">
        <v>2650102209</v>
      </c>
      <c r="C227">
        <v>1.58</v>
      </c>
      <c r="D227">
        <v>0</v>
      </c>
      <c r="E227" s="13">
        <v>89462309.379999995</v>
      </c>
      <c r="F227" s="13">
        <v>17925.990000000002</v>
      </c>
      <c r="G227" s="13">
        <v>320632.21999999997</v>
      </c>
      <c r="H227" s="13">
        <v>156477.04999999999</v>
      </c>
      <c r="I227" s="13">
        <v>3147158.55</v>
      </c>
      <c r="J227">
        <v>0</v>
      </c>
      <c r="K227">
        <v>0</v>
      </c>
      <c r="L227" s="13">
        <v>13997697.83</v>
      </c>
      <c r="M227" s="13">
        <v>17639891.640000001</v>
      </c>
      <c r="N227" s="13">
        <v>107102201.02</v>
      </c>
    </row>
    <row r="228" spans="1:14" x14ac:dyDescent="0.2">
      <c r="A228">
        <v>48080</v>
      </c>
      <c r="B228" s="14">
        <v>369774342</v>
      </c>
      <c r="C228">
        <v>1.54</v>
      </c>
      <c r="D228">
        <v>0</v>
      </c>
      <c r="E228" s="13">
        <v>12487937.73</v>
      </c>
      <c r="F228" s="13">
        <v>58762.97</v>
      </c>
      <c r="G228" s="13">
        <v>23822.240000000002</v>
      </c>
      <c r="H228">
        <v>0</v>
      </c>
      <c r="I228" s="13">
        <v>234276.71</v>
      </c>
      <c r="J228" s="13">
        <v>419529.03</v>
      </c>
      <c r="K228">
        <v>0</v>
      </c>
      <c r="L228" s="13">
        <v>900981.59</v>
      </c>
      <c r="M228" s="13">
        <v>1637372.54</v>
      </c>
      <c r="N228" s="13">
        <v>14125310.27</v>
      </c>
    </row>
    <row r="229" spans="1:14" x14ac:dyDescent="0.2">
      <c r="A229">
        <v>48901</v>
      </c>
      <c r="B229">
        <v>0</v>
      </c>
      <c r="C229">
        <v>0</v>
      </c>
      <c r="D229">
        <v>0</v>
      </c>
      <c r="E229">
        <v>0</v>
      </c>
      <c r="F229">
        <v>0</v>
      </c>
      <c r="G229">
        <v>0</v>
      </c>
      <c r="H229">
        <v>0</v>
      </c>
      <c r="I229">
        <v>0</v>
      </c>
      <c r="J229">
        <v>0</v>
      </c>
      <c r="K229">
        <v>0</v>
      </c>
      <c r="L229">
        <v>0</v>
      </c>
      <c r="M229">
        <v>0</v>
      </c>
      <c r="N229">
        <v>0</v>
      </c>
    </row>
    <row r="230" spans="1:14" x14ac:dyDescent="0.2">
      <c r="A230">
        <v>48902</v>
      </c>
      <c r="B230">
        <v>0</v>
      </c>
      <c r="C230">
        <v>0</v>
      </c>
      <c r="D230">
        <v>0</v>
      </c>
      <c r="E230">
        <v>0</v>
      </c>
      <c r="F230">
        <v>0</v>
      </c>
      <c r="G230">
        <v>0</v>
      </c>
      <c r="H230">
        <v>0</v>
      </c>
      <c r="I230">
        <v>0</v>
      </c>
      <c r="J230">
        <v>0</v>
      </c>
      <c r="K230">
        <v>0</v>
      </c>
      <c r="L230">
        <v>0</v>
      </c>
      <c r="M230">
        <v>0</v>
      </c>
      <c r="N230">
        <v>0</v>
      </c>
    </row>
    <row r="231" spans="1:14" x14ac:dyDescent="0.2">
      <c r="A231">
        <v>48904</v>
      </c>
      <c r="B231">
        <v>0</v>
      </c>
      <c r="C231">
        <v>0</v>
      </c>
      <c r="D231">
        <v>0</v>
      </c>
      <c r="E231">
        <v>0</v>
      </c>
      <c r="F231">
        <v>0</v>
      </c>
      <c r="G231">
        <v>0</v>
      </c>
      <c r="H231">
        <v>0</v>
      </c>
      <c r="I231">
        <v>0</v>
      </c>
      <c r="J231">
        <v>0</v>
      </c>
      <c r="K231">
        <v>0</v>
      </c>
      <c r="L231">
        <v>0</v>
      </c>
      <c r="M231">
        <v>0</v>
      </c>
      <c r="N231">
        <v>0</v>
      </c>
    </row>
    <row r="232" spans="1:14" x14ac:dyDescent="0.2">
      <c r="A232">
        <v>48905</v>
      </c>
      <c r="B232">
        <v>0</v>
      </c>
      <c r="C232">
        <v>0</v>
      </c>
      <c r="D232">
        <v>0</v>
      </c>
      <c r="E232">
        <v>0</v>
      </c>
      <c r="F232">
        <v>0</v>
      </c>
      <c r="G232">
        <v>0</v>
      </c>
      <c r="H232">
        <v>0</v>
      </c>
      <c r="I232">
        <v>0</v>
      </c>
      <c r="J232">
        <v>0</v>
      </c>
      <c r="K232">
        <v>0</v>
      </c>
      <c r="L232">
        <v>0</v>
      </c>
      <c r="M232">
        <v>0</v>
      </c>
      <c r="N232">
        <v>0</v>
      </c>
    </row>
    <row r="233" spans="1:14" x14ac:dyDescent="0.2">
      <c r="A233">
        <v>48909</v>
      </c>
      <c r="B233">
        <v>0</v>
      </c>
      <c r="C233">
        <v>0</v>
      </c>
      <c r="D233">
        <v>0</v>
      </c>
      <c r="E233">
        <v>0</v>
      </c>
      <c r="F233">
        <v>0</v>
      </c>
      <c r="G233">
        <v>0</v>
      </c>
      <c r="H233">
        <v>0</v>
      </c>
      <c r="I233">
        <v>0</v>
      </c>
      <c r="J233">
        <v>0</v>
      </c>
      <c r="K233">
        <v>0</v>
      </c>
      <c r="L233">
        <v>0</v>
      </c>
      <c r="M233">
        <v>0</v>
      </c>
      <c r="N233">
        <v>0</v>
      </c>
    </row>
    <row r="234" spans="1:14" x14ac:dyDescent="0.2">
      <c r="A234">
        <v>48910</v>
      </c>
      <c r="B234">
        <v>0</v>
      </c>
      <c r="C234">
        <v>0</v>
      </c>
      <c r="D234">
        <v>0</v>
      </c>
      <c r="E234">
        <v>0</v>
      </c>
      <c r="F234">
        <v>0</v>
      </c>
      <c r="G234">
        <v>0</v>
      </c>
      <c r="H234">
        <v>0</v>
      </c>
      <c r="I234">
        <v>0</v>
      </c>
      <c r="J234">
        <v>0</v>
      </c>
      <c r="K234">
        <v>0</v>
      </c>
      <c r="L234">
        <v>0</v>
      </c>
      <c r="M234">
        <v>0</v>
      </c>
      <c r="N234">
        <v>0</v>
      </c>
    </row>
    <row r="235" spans="1:14" x14ac:dyDescent="0.2">
      <c r="A235">
        <v>48912</v>
      </c>
      <c r="B235">
        <v>0</v>
      </c>
      <c r="C235">
        <v>0</v>
      </c>
      <c r="D235">
        <v>0</v>
      </c>
      <c r="E235">
        <v>0</v>
      </c>
      <c r="F235">
        <v>0</v>
      </c>
      <c r="G235">
        <v>0</v>
      </c>
      <c r="H235">
        <v>0</v>
      </c>
      <c r="I235">
        <v>0</v>
      </c>
      <c r="J235">
        <v>0</v>
      </c>
      <c r="K235">
        <v>0</v>
      </c>
      <c r="L235">
        <v>0</v>
      </c>
      <c r="M235">
        <v>0</v>
      </c>
      <c r="N235">
        <v>0</v>
      </c>
    </row>
    <row r="236" spans="1:14" x14ac:dyDescent="0.2">
      <c r="A236">
        <v>48913</v>
      </c>
      <c r="B236">
        <v>0</v>
      </c>
      <c r="C236">
        <v>0</v>
      </c>
      <c r="D236">
        <v>0</v>
      </c>
      <c r="E236">
        <v>0</v>
      </c>
      <c r="F236">
        <v>0</v>
      </c>
      <c r="G236">
        <v>0</v>
      </c>
      <c r="H236">
        <v>0</v>
      </c>
      <c r="I236">
        <v>0</v>
      </c>
      <c r="J236">
        <v>0</v>
      </c>
      <c r="K236">
        <v>0</v>
      </c>
      <c r="L236">
        <v>0</v>
      </c>
      <c r="M236">
        <v>0</v>
      </c>
      <c r="N236">
        <v>0</v>
      </c>
    </row>
    <row r="237" spans="1:14" x14ac:dyDescent="0.2">
      <c r="A237">
        <v>48914</v>
      </c>
      <c r="B237">
        <v>0</v>
      </c>
      <c r="C237">
        <v>0</v>
      </c>
      <c r="D237">
        <v>0</v>
      </c>
      <c r="E237">
        <v>0</v>
      </c>
      <c r="F237">
        <v>0</v>
      </c>
      <c r="G237">
        <v>0</v>
      </c>
      <c r="H237">
        <v>0</v>
      </c>
      <c r="I237">
        <v>0</v>
      </c>
      <c r="J237">
        <v>0</v>
      </c>
      <c r="K237">
        <v>0</v>
      </c>
      <c r="L237">
        <v>0</v>
      </c>
      <c r="M237">
        <v>0</v>
      </c>
      <c r="N237">
        <v>0</v>
      </c>
    </row>
    <row r="238" spans="1:14" x14ac:dyDescent="0.2">
      <c r="A238">
        <v>48915</v>
      </c>
      <c r="B238">
        <v>0</v>
      </c>
      <c r="C238">
        <v>0</v>
      </c>
      <c r="D238">
        <v>0</v>
      </c>
      <c r="E238">
        <v>0</v>
      </c>
      <c r="F238">
        <v>0</v>
      </c>
      <c r="G238">
        <v>0</v>
      </c>
      <c r="H238">
        <v>0</v>
      </c>
      <c r="I238">
        <v>0</v>
      </c>
      <c r="J238">
        <v>0</v>
      </c>
      <c r="K238">
        <v>0</v>
      </c>
      <c r="L238">
        <v>0</v>
      </c>
      <c r="M238">
        <v>0</v>
      </c>
      <c r="N238">
        <v>0</v>
      </c>
    </row>
    <row r="239" spans="1:14" x14ac:dyDescent="0.2">
      <c r="A239">
        <v>48916</v>
      </c>
      <c r="B239">
        <v>0</v>
      </c>
      <c r="C239">
        <v>0</v>
      </c>
      <c r="D239">
        <v>0</v>
      </c>
      <c r="E239">
        <v>0</v>
      </c>
      <c r="F239">
        <v>0</v>
      </c>
      <c r="G239">
        <v>0</v>
      </c>
      <c r="H239">
        <v>0</v>
      </c>
      <c r="I239">
        <v>0</v>
      </c>
      <c r="J239">
        <v>0</v>
      </c>
      <c r="K239">
        <v>0</v>
      </c>
      <c r="L239">
        <v>0</v>
      </c>
      <c r="M239">
        <v>0</v>
      </c>
      <c r="N239">
        <v>0</v>
      </c>
    </row>
    <row r="240" spans="1:14" x14ac:dyDescent="0.2">
      <c r="A240">
        <v>48918</v>
      </c>
      <c r="B240">
        <v>0</v>
      </c>
      <c r="C240">
        <v>0</v>
      </c>
      <c r="D240">
        <v>0</v>
      </c>
      <c r="E240">
        <v>0</v>
      </c>
      <c r="F240">
        <v>0</v>
      </c>
      <c r="G240">
        <v>0</v>
      </c>
      <c r="H240">
        <v>0</v>
      </c>
      <c r="I240">
        <v>0</v>
      </c>
      <c r="J240">
        <v>0</v>
      </c>
      <c r="K240">
        <v>0</v>
      </c>
      <c r="L240">
        <v>0</v>
      </c>
      <c r="M240">
        <v>0</v>
      </c>
      <c r="N240">
        <v>0</v>
      </c>
    </row>
    <row r="241" spans="1:14" x14ac:dyDescent="0.2">
      <c r="A241">
        <v>48922</v>
      </c>
      <c r="B241">
        <v>0</v>
      </c>
      <c r="C241">
        <v>0</v>
      </c>
      <c r="D241">
        <v>0</v>
      </c>
      <c r="E241">
        <v>0</v>
      </c>
      <c r="F241">
        <v>0</v>
      </c>
      <c r="G241">
        <v>0</v>
      </c>
      <c r="H241">
        <v>0</v>
      </c>
      <c r="I241">
        <v>0</v>
      </c>
      <c r="J241">
        <v>0</v>
      </c>
      <c r="K241">
        <v>0</v>
      </c>
      <c r="L241">
        <v>0</v>
      </c>
      <c r="M241">
        <v>0</v>
      </c>
      <c r="N241">
        <v>0</v>
      </c>
    </row>
    <row r="242" spans="1:14" x14ac:dyDescent="0.2">
      <c r="A242">
        <v>48923</v>
      </c>
      <c r="B242">
        <v>0</v>
      </c>
      <c r="C242">
        <v>0</v>
      </c>
      <c r="D242">
        <v>0</v>
      </c>
      <c r="E242">
        <v>0</v>
      </c>
      <c r="F242">
        <v>0</v>
      </c>
      <c r="G242">
        <v>0</v>
      </c>
      <c r="H242">
        <v>0</v>
      </c>
      <c r="I242">
        <v>0</v>
      </c>
      <c r="J242">
        <v>0</v>
      </c>
      <c r="K242">
        <v>0</v>
      </c>
      <c r="L242">
        <v>0</v>
      </c>
      <c r="M242">
        <v>0</v>
      </c>
      <c r="N242">
        <v>0</v>
      </c>
    </row>
    <row r="243" spans="1:14" x14ac:dyDescent="0.2">
      <c r="A243">
        <v>48924</v>
      </c>
      <c r="B243">
        <v>0</v>
      </c>
      <c r="C243">
        <v>0</v>
      </c>
      <c r="D243">
        <v>0</v>
      </c>
      <c r="E243">
        <v>0</v>
      </c>
      <c r="F243">
        <v>0</v>
      </c>
      <c r="G243">
        <v>0</v>
      </c>
      <c r="H243">
        <v>0</v>
      </c>
      <c r="I243">
        <v>0</v>
      </c>
      <c r="J243">
        <v>0</v>
      </c>
      <c r="K243">
        <v>0</v>
      </c>
      <c r="L243">
        <v>0</v>
      </c>
      <c r="M243">
        <v>0</v>
      </c>
      <c r="N243">
        <v>0</v>
      </c>
    </row>
    <row r="244" spans="1:14" x14ac:dyDescent="0.2">
      <c r="A244">
        <v>48925</v>
      </c>
      <c r="B244">
        <v>0</v>
      </c>
      <c r="C244">
        <v>0</v>
      </c>
      <c r="D244">
        <v>0</v>
      </c>
      <c r="E244">
        <v>0</v>
      </c>
      <c r="F244">
        <v>0</v>
      </c>
      <c r="G244">
        <v>0</v>
      </c>
      <c r="H244">
        <v>0</v>
      </c>
      <c r="I244">
        <v>0</v>
      </c>
      <c r="J244">
        <v>0</v>
      </c>
      <c r="K244">
        <v>0</v>
      </c>
      <c r="L244">
        <v>0</v>
      </c>
      <c r="M244">
        <v>0</v>
      </c>
      <c r="N244">
        <v>0</v>
      </c>
    </row>
    <row r="245" spans="1:14" x14ac:dyDescent="0.2">
      <c r="A245">
        <v>48926</v>
      </c>
      <c r="B245">
        <v>0</v>
      </c>
      <c r="C245">
        <v>0</v>
      </c>
      <c r="D245">
        <v>0</v>
      </c>
      <c r="E245">
        <v>0</v>
      </c>
      <c r="F245">
        <v>0</v>
      </c>
      <c r="G245">
        <v>0</v>
      </c>
      <c r="H245">
        <v>0</v>
      </c>
      <c r="I245">
        <v>0</v>
      </c>
      <c r="J245">
        <v>0</v>
      </c>
      <c r="K245">
        <v>0</v>
      </c>
      <c r="L245">
        <v>0</v>
      </c>
      <c r="M245">
        <v>0</v>
      </c>
      <c r="N245">
        <v>0</v>
      </c>
    </row>
    <row r="246" spans="1:14" x14ac:dyDescent="0.2">
      <c r="A246">
        <v>48927</v>
      </c>
      <c r="B246">
        <v>0</v>
      </c>
      <c r="C246">
        <v>0</v>
      </c>
      <c r="D246">
        <v>0</v>
      </c>
      <c r="E246">
        <v>0</v>
      </c>
      <c r="F246">
        <v>0</v>
      </c>
      <c r="G246">
        <v>0</v>
      </c>
      <c r="H246">
        <v>0</v>
      </c>
      <c r="I246">
        <v>0</v>
      </c>
      <c r="J246">
        <v>0</v>
      </c>
      <c r="K246">
        <v>0</v>
      </c>
      <c r="L246">
        <v>0</v>
      </c>
      <c r="M246">
        <v>0</v>
      </c>
      <c r="N246">
        <v>0</v>
      </c>
    </row>
    <row r="247" spans="1:14" x14ac:dyDescent="0.2">
      <c r="A247">
        <v>48928</v>
      </c>
      <c r="B247">
        <v>0</v>
      </c>
      <c r="C247">
        <v>0</v>
      </c>
      <c r="D247">
        <v>0</v>
      </c>
      <c r="E247">
        <v>0</v>
      </c>
      <c r="F247">
        <v>0</v>
      </c>
      <c r="G247">
        <v>0</v>
      </c>
      <c r="H247">
        <v>0</v>
      </c>
      <c r="I247">
        <v>0</v>
      </c>
      <c r="J247">
        <v>0</v>
      </c>
      <c r="K247">
        <v>0</v>
      </c>
      <c r="L247">
        <v>0</v>
      </c>
      <c r="M247">
        <v>0</v>
      </c>
      <c r="N247">
        <v>0</v>
      </c>
    </row>
    <row r="248" spans="1:14" x14ac:dyDescent="0.2">
      <c r="A248">
        <v>48929</v>
      </c>
      <c r="B248">
        <v>0</v>
      </c>
      <c r="C248">
        <v>0</v>
      </c>
      <c r="D248">
        <v>0</v>
      </c>
      <c r="E248">
        <v>0</v>
      </c>
      <c r="F248">
        <v>0</v>
      </c>
      <c r="G248">
        <v>0</v>
      </c>
      <c r="H248">
        <v>0</v>
      </c>
      <c r="I248">
        <v>0</v>
      </c>
      <c r="J248">
        <v>0</v>
      </c>
      <c r="K248">
        <v>0</v>
      </c>
      <c r="L248">
        <v>0</v>
      </c>
      <c r="M248">
        <v>0</v>
      </c>
      <c r="N248">
        <v>0</v>
      </c>
    </row>
    <row r="249" spans="1:14" x14ac:dyDescent="0.2">
      <c r="A249">
        <v>49132</v>
      </c>
      <c r="B249" s="14">
        <v>172219520</v>
      </c>
      <c r="C249">
        <v>1.56</v>
      </c>
      <c r="D249">
        <v>0</v>
      </c>
      <c r="E249" s="13">
        <v>5814978.3200000003</v>
      </c>
      <c r="F249">
        <v>0</v>
      </c>
      <c r="G249" s="13">
        <v>104249.51</v>
      </c>
      <c r="H249">
        <v>0</v>
      </c>
      <c r="I249" s="13">
        <v>298788.99</v>
      </c>
      <c r="J249">
        <v>0</v>
      </c>
      <c r="K249">
        <v>0</v>
      </c>
      <c r="L249" s="13">
        <v>1087682.8700000001</v>
      </c>
      <c r="M249" s="13">
        <v>1490721.37</v>
      </c>
      <c r="N249" s="13">
        <v>7305699.6900000004</v>
      </c>
    </row>
    <row r="250" spans="1:14" x14ac:dyDescent="0.2">
      <c r="A250">
        <v>49135</v>
      </c>
      <c r="B250" s="14">
        <v>13512980</v>
      </c>
      <c r="C250">
        <v>1.74</v>
      </c>
      <c r="D250">
        <v>0</v>
      </c>
      <c r="E250" s="13">
        <v>455430.40000000002</v>
      </c>
      <c r="F250">
        <v>0</v>
      </c>
      <c r="G250" s="13">
        <v>8045.46</v>
      </c>
      <c r="H250">
        <v>0</v>
      </c>
      <c r="I250" s="13">
        <v>20185.060000000001</v>
      </c>
      <c r="J250">
        <v>0</v>
      </c>
      <c r="K250">
        <v>0</v>
      </c>
      <c r="L250" s="13">
        <v>72314.73</v>
      </c>
      <c r="M250" s="13">
        <v>100545.24</v>
      </c>
      <c r="N250" s="13">
        <v>555975.64</v>
      </c>
    </row>
    <row r="251" spans="1:14" x14ac:dyDescent="0.2">
      <c r="A251">
        <v>49137</v>
      </c>
      <c r="B251" s="14">
        <v>29804740</v>
      </c>
      <c r="C251">
        <v>1.77</v>
      </c>
      <c r="D251">
        <v>0</v>
      </c>
      <c r="E251" s="13">
        <v>1004207.83</v>
      </c>
      <c r="F251">
        <v>0</v>
      </c>
      <c r="G251" s="13">
        <v>15767.37</v>
      </c>
      <c r="H251">
        <v>0</v>
      </c>
      <c r="I251" s="13">
        <v>63850.26</v>
      </c>
      <c r="J251">
        <v>0</v>
      </c>
      <c r="K251">
        <v>0</v>
      </c>
      <c r="L251" s="13">
        <v>217703.92</v>
      </c>
      <c r="M251" s="13">
        <v>297321.53999999998</v>
      </c>
      <c r="N251" s="13">
        <v>1301529.3700000001</v>
      </c>
    </row>
    <row r="252" spans="1:14" x14ac:dyDescent="0.2">
      <c r="A252">
        <v>49140</v>
      </c>
      <c r="B252" s="14">
        <v>29242830</v>
      </c>
      <c r="C252">
        <v>1.76</v>
      </c>
      <c r="D252">
        <v>0</v>
      </c>
      <c r="E252" s="13">
        <v>985375.76</v>
      </c>
      <c r="F252">
        <v>0</v>
      </c>
      <c r="G252" s="13">
        <v>25269.8</v>
      </c>
      <c r="H252">
        <v>0</v>
      </c>
      <c r="I252" s="13">
        <v>89793.36</v>
      </c>
      <c r="J252">
        <v>0</v>
      </c>
      <c r="K252">
        <v>0</v>
      </c>
      <c r="L252" s="13">
        <v>352319.91</v>
      </c>
      <c r="M252" s="13">
        <v>467383.07</v>
      </c>
      <c r="N252" s="13">
        <v>1452758.83</v>
      </c>
    </row>
    <row r="253" spans="1:14" x14ac:dyDescent="0.2">
      <c r="A253">
        <v>49142</v>
      </c>
      <c r="B253" s="14">
        <v>241621010</v>
      </c>
      <c r="C253">
        <v>1.8</v>
      </c>
      <c r="D253">
        <v>0</v>
      </c>
      <c r="E253" s="13">
        <v>8138423.8300000001</v>
      </c>
      <c r="F253">
        <v>0</v>
      </c>
      <c r="G253" s="13">
        <v>161163.13</v>
      </c>
      <c r="H253">
        <v>0</v>
      </c>
      <c r="I253" s="13">
        <v>382298.58</v>
      </c>
      <c r="J253">
        <v>0</v>
      </c>
      <c r="K253">
        <v>0</v>
      </c>
      <c r="L253" s="13">
        <v>1455363.58</v>
      </c>
      <c r="M253" s="13">
        <v>1998825.28</v>
      </c>
      <c r="N253" s="13">
        <v>10137249.109999999</v>
      </c>
    </row>
    <row r="254" spans="1:14" x14ac:dyDescent="0.2">
      <c r="A254">
        <v>49144</v>
      </c>
      <c r="B254" s="14">
        <v>151508670</v>
      </c>
      <c r="C254">
        <v>1.61</v>
      </c>
      <c r="D254">
        <v>0</v>
      </c>
      <c r="E254" s="13">
        <v>5113079.75</v>
      </c>
      <c r="F254">
        <v>0</v>
      </c>
      <c r="G254" s="13">
        <v>146282.76999999999</v>
      </c>
      <c r="H254">
        <v>0</v>
      </c>
      <c r="I254" s="13">
        <v>396332</v>
      </c>
      <c r="J254">
        <v>0</v>
      </c>
      <c r="K254">
        <v>0</v>
      </c>
      <c r="L254" s="13">
        <v>1519672.67</v>
      </c>
      <c r="M254" s="13">
        <v>2062287.44</v>
      </c>
      <c r="N254" s="13">
        <v>7175367.1900000004</v>
      </c>
    </row>
    <row r="255" spans="1:14" x14ac:dyDescent="0.2">
      <c r="A255">
        <v>49148</v>
      </c>
      <c r="B255" s="14">
        <v>749548080</v>
      </c>
      <c r="C255">
        <v>1.79</v>
      </c>
      <c r="D255">
        <v>0</v>
      </c>
      <c r="E255" s="13">
        <v>25249299.109999999</v>
      </c>
      <c r="F255">
        <v>0</v>
      </c>
      <c r="G255" s="13">
        <v>255649.38</v>
      </c>
      <c r="H255">
        <v>0</v>
      </c>
      <c r="I255" s="13">
        <v>820576.28</v>
      </c>
      <c r="J255">
        <v>0</v>
      </c>
      <c r="K255">
        <v>0</v>
      </c>
      <c r="L255" s="13">
        <v>2885963.42</v>
      </c>
      <c r="M255" s="13">
        <v>3962189.08</v>
      </c>
      <c r="N255" s="13">
        <v>29211488.190000001</v>
      </c>
    </row>
    <row r="256" spans="1:14" x14ac:dyDescent="0.2">
      <c r="A256">
        <v>50001</v>
      </c>
      <c r="B256" s="14">
        <v>422781521</v>
      </c>
      <c r="C256">
        <v>1.61</v>
      </c>
      <c r="D256">
        <v>0</v>
      </c>
      <c r="E256" s="13">
        <v>14267933.529999999</v>
      </c>
      <c r="F256">
        <v>0</v>
      </c>
      <c r="G256" s="13">
        <v>245443.06</v>
      </c>
      <c r="H256">
        <v>0</v>
      </c>
      <c r="I256" s="13">
        <v>1102935.95</v>
      </c>
      <c r="J256">
        <v>0</v>
      </c>
      <c r="K256">
        <v>0</v>
      </c>
      <c r="L256" s="13">
        <v>3041812.99</v>
      </c>
      <c r="M256" s="13">
        <v>4390192</v>
      </c>
      <c r="N256" s="13">
        <v>18658125.530000001</v>
      </c>
    </row>
    <row r="257" spans="1:14" x14ac:dyDescent="0.2">
      <c r="A257">
        <v>50002</v>
      </c>
      <c r="B257" s="14">
        <v>37510429</v>
      </c>
      <c r="C257">
        <v>1.56</v>
      </c>
      <c r="D257">
        <v>0</v>
      </c>
      <c r="E257" s="13">
        <v>1266536.6299999999</v>
      </c>
      <c r="F257">
        <v>0</v>
      </c>
      <c r="G257" s="13">
        <v>29809.73</v>
      </c>
      <c r="H257">
        <v>220.49</v>
      </c>
      <c r="I257" s="13">
        <v>133954.60999999999</v>
      </c>
      <c r="J257">
        <v>526.54</v>
      </c>
      <c r="K257">
        <v>0</v>
      </c>
      <c r="L257" s="13">
        <v>364288.12</v>
      </c>
      <c r="M257" s="13">
        <v>528799.49</v>
      </c>
      <c r="N257" s="13">
        <v>1795336.12</v>
      </c>
    </row>
    <row r="258" spans="1:14" x14ac:dyDescent="0.2">
      <c r="A258">
        <v>50003</v>
      </c>
      <c r="B258" s="14">
        <v>176830851</v>
      </c>
      <c r="C258">
        <v>1.6</v>
      </c>
      <c r="D258">
        <v>0</v>
      </c>
      <c r="E258" s="13">
        <v>5968253.4199999999</v>
      </c>
      <c r="F258">
        <v>0</v>
      </c>
      <c r="G258" s="13">
        <v>120274.92</v>
      </c>
      <c r="H258">
        <v>0</v>
      </c>
      <c r="I258" s="13">
        <v>540473.79</v>
      </c>
      <c r="J258">
        <v>0</v>
      </c>
      <c r="K258">
        <v>0</v>
      </c>
      <c r="L258" s="13">
        <v>1386476.25</v>
      </c>
      <c r="M258" s="13">
        <v>2047224.96</v>
      </c>
      <c r="N258" s="13">
        <v>8015478.3799999999</v>
      </c>
    </row>
    <row r="259" spans="1:14" x14ac:dyDescent="0.2">
      <c r="A259">
        <v>50005</v>
      </c>
      <c r="B259" s="14">
        <v>115421450</v>
      </c>
      <c r="C259">
        <v>1.64</v>
      </c>
      <c r="D259">
        <v>0</v>
      </c>
      <c r="E259" s="13">
        <v>3894028.86</v>
      </c>
      <c r="F259">
        <v>0</v>
      </c>
      <c r="G259" s="13">
        <v>42983.5</v>
      </c>
      <c r="H259">
        <v>0</v>
      </c>
      <c r="I259" s="13">
        <v>193152.93</v>
      </c>
      <c r="J259">
        <v>0</v>
      </c>
      <c r="K259">
        <v>0</v>
      </c>
      <c r="L259" s="13">
        <v>489765.6</v>
      </c>
      <c r="M259" s="13">
        <v>725902.03</v>
      </c>
      <c r="N259" s="13">
        <v>4619930.8899999997</v>
      </c>
    </row>
    <row r="260" spans="1:14" x14ac:dyDescent="0.2">
      <c r="A260">
        <v>50006</v>
      </c>
      <c r="B260" s="14">
        <v>173500143</v>
      </c>
      <c r="C260">
        <v>1.58</v>
      </c>
      <c r="D260">
        <v>0</v>
      </c>
      <c r="E260" s="13">
        <v>5857028.2400000002</v>
      </c>
      <c r="F260">
        <v>0</v>
      </c>
      <c r="G260" s="13">
        <v>89362.03</v>
      </c>
      <c r="H260">
        <v>0</v>
      </c>
      <c r="I260" s="13">
        <v>401561.95</v>
      </c>
      <c r="J260">
        <v>0</v>
      </c>
      <c r="K260">
        <v>0</v>
      </c>
      <c r="L260" s="13">
        <v>1121931.77</v>
      </c>
      <c r="M260" s="13">
        <v>1612855.75</v>
      </c>
      <c r="N260" s="13">
        <v>7469883.9900000002</v>
      </c>
    </row>
    <row r="261" spans="1:14" x14ac:dyDescent="0.2">
      <c r="A261">
        <v>50007</v>
      </c>
      <c r="B261" s="14">
        <v>122406614</v>
      </c>
      <c r="C261">
        <v>1.04</v>
      </c>
      <c r="D261">
        <v>0</v>
      </c>
      <c r="E261" s="13">
        <v>4154881.97</v>
      </c>
      <c r="F261">
        <v>0</v>
      </c>
      <c r="G261" s="13">
        <v>33127.910000000003</v>
      </c>
      <c r="H261">
        <v>0</v>
      </c>
      <c r="I261" s="13">
        <v>148865.29999999999</v>
      </c>
      <c r="J261">
        <v>0</v>
      </c>
      <c r="K261">
        <v>0</v>
      </c>
      <c r="L261" s="13">
        <v>419705.69</v>
      </c>
      <c r="M261" s="13">
        <v>601698.9</v>
      </c>
      <c r="N261" s="13">
        <v>4756580.87</v>
      </c>
    </row>
    <row r="262" spans="1:14" x14ac:dyDescent="0.2">
      <c r="A262">
        <v>50009</v>
      </c>
      <c r="B262" s="14">
        <v>24006322</v>
      </c>
      <c r="C262">
        <v>1.53</v>
      </c>
      <c r="D262">
        <v>0</v>
      </c>
      <c r="E262" s="13">
        <v>810818.57</v>
      </c>
      <c r="F262">
        <v>0</v>
      </c>
      <c r="G262" s="13">
        <v>15667.98</v>
      </c>
      <c r="H262">
        <v>0</v>
      </c>
      <c r="I262" s="13">
        <v>74356.28</v>
      </c>
      <c r="J262">
        <v>100.98</v>
      </c>
      <c r="K262">
        <v>0</v>
      </c>
      <c r="L262" s="13">
        <v>182950.73</v>
      </c>
      <c r="M262" s="13">
        <v>273075.96999999997</v>
      </c>
      <c r="N262" s="13">
        <v>1083894.54</v>
      </c>
    </row>
    <row r="263" spans="1:14" x14ac:dyDescent="0.2">
      <c r="A263">
        <v>50010</v>
      </c>
      <c r="B263" s="14">
        <v>161919885</v>
      </c>
      <c r="C263">
        <v>1.62</v>
      </c>
      <c r="D263">
        <v>0</v>
      </c>
      <c r="E263" s="13">
        <v>5463879.6500000004</v>
      </c>
      <c r="F263">
        <v>0</v>
      </c>
      <c r="G263" s="13">
        <v>99115.7</v>
      </c>
      <c r="H263">
        <v>0</v>
      </c>
      <c r="I263" s="13">
        <v>445391.55</v>
      </c>
      <c r="J263">
        <v>0</v>
      </c>
      <c r="K263">
        <v>0</v>
      </c>
      <c r="L263" s="13">
        <v>1200793.47</v>
      </c>
      <c r="M263" s="13">
        <v>1745300.72</v>
      </c>
      <c r="N263" s="13">
        <v>7209180.3700000001</v>
      </c>
    </row>
    <row r="264" spans="1:14" x14ac:dyDescent="0.2">
      <c r="A264">
        <v>50012</v>
      </c>
      <c r="B264" s="14">
        <v>626972314</v>
      </c>
      <c r="C264">
        <v>1.63</v>
      </c>
      <c r="D264">
        <v>0</v>
      </c>
      <c r="E264" s="13">
        <v>21154616.420000002</v>
      </c>
      <c r="F264">
        <v>0</v>
      </c>
      <c r="G264" s="13">
        <v>377868.47</v>
      </c>
      <c r="H264">
        <v>0</v>
      </c>
      <c r="I264" s="13">
        <v>1698009.75</v>
      </c>
      <c r="J264">
        <v>0</v>
      </c>
      <c r="K264">
        <v>0</v>
      </c>
      <c r="L264" s="13">
        <v>4497886.2300000004</v>
      </c>
      <c r="M264" s="13">
        <v>6573764.4400000004</v>
      </c>
      <c r="N264" s="13">
        <v>27728380.859999999</v>
      </c>
    </row>
    <row r="265" spans="1:14" x14ac:dyDescent="0.2">
      <c r="A265">
        <v>50013</v>
      </c>
      <c r="B265" s="14">
        <v>48380656</v>
      </c>
      <c r="C265">
        <v>1.63</v>
      </c>
      <c r="D265">
        <v>0</v>
      </c>
      <c r="E265" s="13">
        <v>1632407.36</v>
      </c>
      <c r="F265">
        <v>987.29</v>
      </c>
      <c r="G265" s="13">
        <v>17344.45</v>
      </c>
      <c r="H265">
        <v>0</v>
      </c>
      <c r="I265" s="13">
        <v>77939.94</v>
      </c>
      <c r="J265" s="13">
        <v>51933.69</v>
      </c>
      <c r="K265">
        <v>0</v>
      </c>
      <c r="L265" s="13">
        <v>198758.78</v>
      </c>
      <c r="M265" s="13">
        <v>346964.15</v>
      </c>
      <c r="N265" s="13">
        <v>1979371.51</v>
      </c>
    </row>
    <row r="266" spans="1:14" x14ac:dyDescent="0.2">
      <c r="A266">
        <v>50014</v>
      </c>
      <c r="B266" s="14">
        <v>140274434</v>
      </c>
      <c r="C266">
        <v>1.57</v>
      </c>
      <c r="D266">
        <v>0</v>
      </c>
      <c r="E266" s="13">
        <v>4735873.9000000004</v>
      </c>
      <c r="F266">
        <v>0</v>
      </c>
      <c r="G266" s="13">
        <v>90087.56</v>
      </c>
      <c r="H266">
        <v>0</v>
      </c>
      <c r="I266" s="13">
        <v>404822.22</v>
      </c>
      <c r="J266">
        <v>0</v>
      </c>
      <c r="K266">
        <v>0</v>
      </c>
      <c r="L266" s="13">
        <v>1149752.43</v>
      </c>
      <c r="M266" s="13">
        <v>1644662.2</v>
      </c>
      <c r="N266" s="13">
        <v>6380536.0999999996</v>
      </c>
    </row>
    <row r="267" spans="1:14" x14ac:dyDescent="0.2">
      <c r="A267">
        <v>51150</v>
      </c>
      <c r="B267" s="14">
        <v>18079612</v>
      </c>
      <c r="C267">
        <v>1.81</v>
      </c>
      <c r="D267">
        <v>0</v>
      </c>
      <c r="E267" s="13">
        <v>608906.32999999996</v>
      </c>
      <c r="F267">
        <v>0</v>
      </c>
      <c r="G267" s="13">
        <v>16592.900000000001</v>
      </c>
      <c r="H267">
        <v>0</v>
      </c>
      <c r="I267" s="13">
        <v>51939.69</v>
      </c>
      <c r="J267" s="13">
        <v>3497.53</v>
      </c>
      <c r="K267">
        <v>0</v>
      </c>
      <c r="L267" s="13">
        <v>116865.74</v>
      </c>
      <c r="M267" s="13">
        <v>188895.86</v>
      </c>
      <c r="N267" s="13">
        <v>797802.19</v>
      </c>
    </row>
    <row r="268" spans="1:14" x14ac:dyDescent="0.2">
      <c r="A268">
        <v>51152</v>
      </c>
      <c r="B268" s="14">
        <v>68515875</v>
      </c>
      <c r="C268">
        <v>1.8</v>
      </c>
      <c r="D268">
        <v>0</v>
      </c>
      <c r="E268" s="13">
        <v>2307792.81</v>
      </c>
      <c r="F268" s="13">
        <v>1754.2</v>
      </c>
      <c r="G268" s="13">
        <v>77900.72</v>
      </c>
      <c r="H268">
        <v>0</v>
      </c>
      <c r="I268" s="13">
        <v>245232.48</v>
      </c>
      <c r="J268" s="13">
        <v>14024.26</v>
      </c>
      <c r="K268">
        <v>0</v>
      </c>
      <c r="L268" s="13">
        <v>563286.49</v>
      </c>
      <c r="M268" s="13">
        <v>902198.15</v>
      </c>
      <c r="N268" s="13">
        <v>3209990.96</v>
      </c>
    </row>
    <row r="269" spans="1:14" x14ac:dyDescent="0.2">
      <c r="A269">
        <v>51153</v>
      </c>
      <c r="B269" s="14">
        <v>7306402</v>
      </c>
      <c r="C269">
        <v>1.79</v>
      </c>
      <c r="D269">
        <v>0</v>
      </c>
      <c r="E269" s="13">
        <v>246123.68</v>
      </c>
      <c r="F269">
        <v>0</v>
      </c>
      <c r="G269" s="13">
        <v>8277.26</v>
      </c>
      <c r="H269">
        <v>0</v>
      </c>
      <c r="I269" s="13">
        <v>25230.47</v>
      </c>
      <c r="J269">
        <v>0</v>
      </c>
      <c r="K269">
        <v>0</v>
      </c>
      <c r="L269" s="13">
        <v>59708.88</v>
      </c>
      <c r="M269" s="13">
        <v>93216.6</v>
      </c>
      <c r="N269" s="13">
        <v>339340.28</v>
      </c>
    </row>
    <row r="270" spans="1:14" x14ac:dyDescent="0.2">
      <c r="A270">
        <v>51154</v>
      </c>
      <c r="B270" s="14">
        <v>26853448</v>
      </c>
      <c r="C270">
        <v>1.81</v>
      </c>
      <c r="D270">
        <v>0</v>
      </c>
      <c r="E270" s="13">
        <v>904401.84</v>
      </c>
      <c r="F270">
        <v>0</v>
      </c>
      <c r="G270" s="13">
        <v>35278.269999999997</v>
      </c>
      <c r="H270">
        <v>575.96</v>
      </c>
      <c r="I270" s="13">
        <v>116566.53</v>
      </c>
      <c r="J270" s="13">
        <v>1309.52</v>
      </c>
      <c r="K270">
        <v>0</v>
      </c>
      <c r="L270" s="13">
        <v>247109.36</v>
      </c>
      <c r="M270" s="13">
        <v>400839.64</v>
      </c>
      <c r="N270" s="13">
        <v>1305241.48</v>
      </c>
    </row>
    <row r="271" spans="1:14" x14ac:dyDescent="0.2">
      <c r="A271">
        <v>51155</v>
      </c>
      <c r="B271" s="14">
        <v>40196164</v>
      </c>
      <c r="C271">
        <v>1.79</v>
      </c>
      <c r="D271">
        <v>0</v>
      </c>
      <c r="E271" s="13">
        <v>1354049.19</v>
      </c>
      <c r="F271">
        <v>0</v>
      </c>
      <c r="G271" s="13">
        <v>51388.13</v>
      </c>
      <c r="H271">
        <v>0</v>
      </c>
      <c r="I271" s="13">
        <v>165042.23999999999</v>
      </c>
      <c r="J271">
        <v>0</v>
      </c>
      <c r="K271">
        <v>0</v>
      </c>
      <c r="L271" s="13">
        <v>670854.37</v>
      </c>
      <c r="M271" s="13">
        <v>887284.74</v>
      </c>
      <c r="N271" s="13">
        <v>2241333.9300000002</v>
      </c>
    </row>
    <row r="272" spans="1:14" x14ac:dyDescent="0.2">
      <c r="A272">
        <v>51156</v>
      </c>
      <c r="B272" s="14">
        <v>12314804</v>
      </c>
      <c r="C272">
        <v>1.8</v>
      </c>
      <c r="D272">
        <v>0</v>
      </c>
      <c r="E272" s="13">
        <v>414794.62</v>
      </c>
      <c r="F272">
        <v>0</v>
      </c>
      <c r="G272" s="13">
        <v>20778.79</v>
      </c>
      <c r="H272">
        <v>0</v>
      </c>
      <c r="I272" s="13">
        <v>62807.75</v>
      </c>
      <c r="J272" s="13">
        <v>2025.91</v>
      </c>
      <c r="K272">
        <v>0</v>
      </c>
      <c r="L272" s="13">
        <v>141955.46</v>
      </c>
      <c r="M272" s="13">
        <v>227567.9</v>
      </c>
      <c r="N272" s="13">
        <v>642362.52</v>
      </c>
    </row>
    <row r="273" spans="1:14" x14ac:dyDescent="0.2">
      <c r="A273">
        <v>51159</v>
      </c>
      <c r="B273" s="14">
        <v>195146794</v>
      </c>
      <c r="C273">
        <v>1.86</v>
      </c>
      <c r="D273">
        <v>0</v>
      </c>
      <c r="E273" s="13">
        <v>6569035.2800000003</v>
      </c>
      <c r="F273">
        <v>0</v>
      </c>
      <c r="G273" s="13">
        <v>179568.15</v>
      </c>
      <c r="H273">
        <v>0</v>
      </c>
      <c r="I273" s="13">
        <v>557265.81000000006</v>
      </c>
      <c r="J273">
        <v>0</v>
      </c>
      <c r="K273">
        <v>0</v>
      </c>
      <c r="L273" s="13">
        <v>1279508.75</v>
      </c>
      <c r="M273" s="13">
        <v>2016342.7</v>
      </c>
      <c r="N273" s="13">
        <v>8585377.9800000004</v>
      </c>
    </row>
    <row r="274" spans="1:14" x14ac:dyDescent="0.2">
      <c r="A274">
        <v>51160</v>
      </c>
      <c r="B274">
        <v>0</v>
      </c>
      <c r="C274">
        <v>0</v>
      </c>
      <c r="D274">
        <v>0</v>
      </c>
      <c r="E274">
        <v>0</v>
      </c>
      <c r="F274">
        <v>0</v>
      </c>
      <c r="G274">
        <v>0</v>
      </c>
      <c r="H274">
        <v>0</v>
      </c>
      <c r="I274">
        <v>0</v>
      </c>
      <c r="J274">
        <v>0</v>
      </c>
      <c r="K274">
        <v>0</v>
      </c>
      <c r="L274">
        <v>0</v>
      </c>
      <c r="M274">
        <v>0</v>
      </c>
      <c r="N274">
        <v>0</v>
      </c>
    </row>
    <row r="275" spans="1:14" x14ac:dyDescent="0.2">
      <c r="A275">
        <v>52096</v>
      </c>
      <c r="B275" s="14">
        <v>43106559</v>
      </c>
      <c r="C275">
        <v>3.05</v>
      </c>
      <c r="D275">
        <v>0</v>
      </c>
      <c r="E275" s="13">
        <v>1433459.05</v>
      </c>
      <c r="F275">
        <v>0</v>
      </c>
      <c r="G275" s="13">
        <v>24196.799999999999</v>
      </c>
      <c r="H275">
        <v>0</v>
      </c>
      <c r="I275" s="13">
        <v>315826.65000000002</v>
      </c>
      <c r="J275">
        <v>0</v>
      </c>
      <c r="K275">
        <v>0</v>
      </c>
      <c r="L275" s="13">
        <v>239400.35</v>
      </c>
      <c r="M275" s="13">
        <v>579423.80000000005</v>
      </c>
      <c r="N275" s="13">
        <v>2012882.85</v>
      </c>
    </row>
    <row r="276" spans="1:14" x14ac:dyDescent="0.2">
      <c r="A276">
        <v>53111</v>
      </c>
      <c r="B276" s="14">
        <v>26513965</v>
      </c>
      <c r="C276">
        <v>2.8</v>
      </c>
      <c r="D276">
        <v>0</v>
      </c>
      <c r="E276" s="13">
        <v>883964.99</v>
      </c>
      <c r="F276">
        <v>0</v>
      </c>
      <c r="G276" s="13">
        <v>42548.93</v>
      </c>
      <c r="H276">
        <v>0</v>
      </c>
      <c r="I276" s="13">
        <v>70438.92</v>
      </c>
      <c r="J276">
        <v>0</v>
      </c>
      <c r="K276">
        <v>0</v>
      </c>
      <c r="L276" s="13">
        <v>351149.8</v>
      </c>
      <c r="M276" s="13">
        <v>464137.64</v>
      </c>
      <c r="N276" s="13">
        <v>1348102.63</v>
      </c>
    </row>
    <row r="277" spans="1:14" x14ac:dyDescent="0.2">
      <c r="A277">
        <v>53112</v>
      </c>
      <c r="B277" s="14">
        <v>6531007</v>
      </c>
      <c r="C277">
        <v>2.69</v>
      </c>
      <c r="D277">
        <v>0</v>
      </c>
      <c r="E277" s="13">
        <v>217987.58</v>
      </c>
      <c r="F277">
        <v>0</v>
      </c>
      <c r="G277" s="13">
        <v>8667.9500000000007</v>
      </c>
      <c r="H277">
        <v>0</v>
      </c>
      <c r="I277" s="13">
        <v>11280.48</v>
      </c>
      <c r="J277">
        <v>0</v>
      </c>
      <c r="K277" s="13">
        <v>24920.74</v>
      </c>
      <c r="L277" s="13">
        <v>55133.11</v>
      </c>
      <c r="M277" s="13">
        <v>100002.28</v>
      </c>
      <c r="N277" s="13">
        <v>317989.86</v>
      </c>
    </row>
    <row r="278" spans="1:14" x14ac:dyDescent="0.2">
      <c r="A278">
        <v>53113</v>
      </c>
      <c r="B278" s="14">
        <v>229223689</v>
      </c>
      <c r="C278">
        <v>2.66</v>
      </c>
      <c r="D278">
        <v>0</v>
      </c>
      <c r="E278" s="13">
        <v>7653233.4199999999</v>
      </c>
      <c r="F278">
        <v>0</v>
      </c>
      <c r="G278" s="13">
        <v>254232.94</v>
      </c>
      <c r="H278">
        <v>0</v>
      </c>
      <c r="I278" s="13">
        <v>332411.56</v>
      </c>
      <c r="J278">
        <v>0</v>
      </c>
      <c r="K278">
        <v>0</v>
      </c>
      <c r="L278" s="13">
        <v>1636432.64</v>
      </c>
      <c r="M278" s="13">
        <v>2223077.14</v>
      </c>
      <c r="N278" s="13">
        <v>9876310.5600000005</v>
      </c>
    </row>
    <row r="279" spans="1:14" x14ac:dyDescent="0.2">
      <c r="A279">
        <v>53114</v>
      </c>
      <c r="B279" s="14">
        <v>22017154</v>
      </c>
      <c r="C279">
        <v>2.64</v>
      </c>
      <c r="D279">
        <v>0</v>
      </c>
      <c r="E279" s="13">
        <v>735251.41</v>
      </c>
      <c r="F279">
        <v>0</v>
      </c>
      <c r="G279" s="13">
        <v>43496.65</v>
      </c>
      <c r="H279">
        <v>0</v>
      </c>
      <c r="I279" s="13">
        <v>56862.25</v>
      </c>
      <c r="J279">
        <v>846.97</v>
      </c>
      <c r="K279">
        <v>0</v>
      </c>
      <c r="L279" s="13">
        <v>289299.15000000002</v>
      </c>
      <c r="M279" s="13">
        <v>390505.02</v>
      </c>
      <c r="N279" s="13">
        <v>1125756.43</v>
      </c>
    </row>
    <row r="280" spans="1:14" x14ac:dyDescent="0.2">
      <c r="A280">
        <v>54037</v>
      </c>
      <c r="B280" s="14">
        <v>38996126</v>
      </c>
      <c r="C280">
        <v>1.69</v>
      </c>
      <c r="D280">
        <v>0</v>
      </c>
      <c r="E280" s="13">
        <v>1314962.24</v>
      </c>
      <c r="F280">
        <v>0</v>
      </c>
      <c r="G280" s="13">
        <v>103387.82</v>
      </c>
      <c r="H280">
        <v>0</v>
      </c>
      <c r="I280" s="13">
        <v>99758.75</v>
      </c>
      <c r="J280">
        <v>0</v>
      </c>
      <c r="K280">
        <v>0</v>
      </c>
      <c r="L280" s="13">
        <v>198539.3</v>
      </c>
      <c r="M280" s="13">
        <v>401685.86</v>
      </c>
      <c r="N280" s="13">
        <v>1716648.1</v>
      </c>
    </row>
    <row r="281" spans="1:14" x14ac:dyDescent="0.2">
      <c r="A281">
        <v>54039</v>
      </c>
      <c r="B281" s="14">
        <v>53321249</v>
      </c>
      <c r="C281">
        <v>1.63</v>
      </c>
      <c r="D281">
        <v>0</v>
      </c>
      <c r="E281" s="13">
        <v>1799107.46</v>
      </c>
      <c r="F281">
        <v>0</v>
      </c>
      <c r="G281" s="13">
        <v>240390.23</v>
      </c>
      <c r="H281">
        <v>845.63</v>
      </c>
      <c r="I281" s="13">
        <v>225423.21</v>
      </c>
      <c r="J281" s="13">
        <v>23981.99</v>
      </c>
      <c r="K281">
        <v>0</v>
      </c>
      <c r="L281" s="13">
        <v>438565.43</v>
      </c>
      <c r="M281" s="13">
        <v>929206.48</v>
      </c>
      <c r="N281" s="13">
        <v>2728313.94</v>
      </c>
    </row>
    <row r="282" spans="1:14" x14ac:dyDescent="0.2">
      <c r="A282">
        <v>54041</v>
      </c>
      <c r="B282" s="14">
        <v>102493544</v>
      </c>
      <c r="C282">
        <v>1.58</v>
      </c>
      <c r="D282">
        <v>0</v>
      </c>
      <c r="E282" s="13">
        <v>3459983.21</v>
      </c>
      <c r="F282">
        <v>0</v>
      </c>
      <c r="G282" s="13">
        <v>513690.39</v>
      </c>
      <c r="H282">
        <v>0</v>
      </c>
      <c r="I282" s="13">
        <v>490924.17</v>
      </c>
      <c r="J282">
        <v>0</v>
      </c>
      <c r="K282">
        <v>0</v>
      </c>
      <c r="L282" s="13">
        <v>911929.13</v>
      </c>
      <c r="M282" s="13">
        <v>1916543.69</v>
      </c>
      <c r="N282" s="13">
        <v>5376526.9000000004</v>
      </c>
    </row>
    <row r="283" spans="1:14" x14ac:dyDescent="0.2">
      <c r="A283">
        <v>54042</v>
      </c>
      <c r="B283" s="14">
        <v>22912081</v>
      </c>
      <c r="C283">
        <v>1.74</v>
      </c>
      <c r="D283">
        <v>0</v>
      </c>
      <c r="E283" s="13">
        <v>772209.99</v>
      </c>
      <c r="F283" s="13">
        <v>1375.88</v>
      </c>
      <c r="G283" s="13">
        <v>78421.84</v>
      </c>
      <c r="H283">
        <v>0</v>
      </c>
      <c r="I283" s="13">
        <v>104048.28</v>
      </c>
      <c r="J283">
        <v>0</v>
      </c>
      <c r="K283">
        <v>0</v>
      </c>
      <c r="L283" s="13">
        <v>176985</v>
      </c>
      <c r="M283" s="13">
        <v>360831</v>
      </c>
      <c r="N283" s="13">
        <v>1133040.99</v>
      </c>
    </row>
    <row r="284" spans="1:14" x14ac:dyDescent="0.2">
      <c r="A284">
        <v>54043</v>
      </c>
      <c r="B284" s="14">
        <v>21466688</v>
      </c>
      <c r="C284">
        <v>1.64</v>
      </c>
      <c r="D284">
        <v>0</v>
      </c>
      <c r="E284" s="13">
        <v>724231.96</v>
      </c>
      <c r="F284">
        <v>0</v>
      </c>
      <c r="G284" s="13">
        <v>100273.22</v>
      </c>
      <c r="H284">
        <v>0</v>
      </c>
      <c r="I284" s="13">
        <v>93264.05</v>
      </c>
      <c r="J284">
        <v>0</v>
      </c>
      <c r="K284">
        <v>0</v>
      </c>
      <c r="L284" s="13">
        <v>172226.41</v>
      </c>
      <c r="M284" s="13">
        <v>365763.68</v>
      </c>
      <c r="N284" s="13">
        <v>1089995.6399999999</v>
      </c>
    </row>
    <row r="285" spans="1:14" x14ac:dyDescent="0.2">
      <c r="A285">
        <v>54045</v>
      </c>
      <c r="B285" s="14">
        <v>46949729</v>
      </c>
      <c r="C285">
        <v>1.63</v>
      </c>
      <c r="D285">
        <v>0</v>
      </c>
      <c r="E285" s="13">
        <v>1584126.58</v>
      </c>
      <c r="F285">
        <v>0</v>
      </c>
      <c r="G285" s="13">
        <v>237113.07</v>
      </c>
      <c r="H285">
        <v>0</v>
      </c>
      <c r="I285" s="13">
        <v>220947.75</v>
      </c>
      <c r="J285">
        <v>0</v>
      </c>
      <c r="K285">
        <v>0</v>
      </c>
      <c r="L285" s="13">
        <v>438541</v>
      </c>
      <c r="M285" s="13">
        <v>896601.82</v>
      </c>
      <c r="N285" s="13">
        <v>2480728.4</v>
      </c>
    </row>
    <row r="286" spans="1:14" x14ac:dyDescent="0.2">
      <c r="A286">
        <v>55104</v>
      </c>
      <c r="B286" s="14">
        <v>32174240</v>
      </c>
      <c r="C286">
        <v>2.97</v>
      </c>
      <c r="D286">
        <v>0</v>
      </c>
      <c r="E286" s="13">
        <v>1070800.21</v>
      </c>
      <c r="F286">
        <v>0</v>
      </c>
      <c r="G286" s="13">
        <v>28174.84</v>
      </c>
      <c r="H286">
        <v>0</v>
      </c>
      <c r="I286" s="13">
        <v>91757.87</v>
      </c>
      <c r="J286">
        <v>0</v>
      </c>
      <c r="K286">
        <v>0</v>
      </c>
      <c r="L286" s="13">
        <v>267842.78000000003</v>
      </c>
      <c r="M286" s="13">
        <v>387775.49</v>
      </c>
      <c r="N286" s="13">
        <v>1458575.7</v>
      </c>
    </row>
    <row r="287" spans="1:14" x14ac:dyDescent="0.2">
      <c r="A287">
        <v>55105</v>
      </c>
      <c r="B287" s="14">
        <v>26867821</v>
      </c>
      <c r="C287">
        <v>2.71</v>
      </c>
      <c r="D287">
        <v>0</v>
      </c>
      <c r="E287" s="13">
        <v>896591.81</v>
      </c>
      <c r="F287">
        <v>0</v>
      </c>
      <c r="G287" s="13">
        <v>33590.769999999997</v>
      </c>
      <c r="H287">
        <v>0</v>
      </c>
      <c r="I287" s="13">
        <v>104175.33</v>
      </c>
      <c r="J287">
        <v>0</v>
      </c>
      <c r="K287">
        <v>0</v>
      </c>
      <c r="L287" s="13">
        <v>294647.53000000003</v>
      </c>
      <c r="M287" s="13">
        <v>432413.62</v>
      </c>
      <c r="N287" s="13">
        <v>1329005.43</v>
      </c>
    </row>
    <row r="288" spans="1:14" x14ac:dyDescent="0.2">
      <c r="A288">
        <v>55106</v>
      </c>
      <c r="B288" s="14">
        <v>26454647</v>
      </c>
      <c r="C288">
        <v>2.93</v>
      </c>
      <c r="D288">
        <v>0</v>
      </c>
      <c r="E288" s="13">
        <v>880807.74</v>
      </c>
      <c r="F288">
        <v>0</v>
      </c>
      <c r="G288" s="13">
        <v>32849.26</v>
      </c>
      <c r="H288">
        <v>0</v>
      </c>
      <c r="I288" s="13">
        <v>111425.51</v>
      </c>
      <c r="J288">
        <v>0</v>
      </c>
      <c r="K288">
        <v>0</v>
      </c>
      <c r="L288" s="13">
        <v>303794.74</v>
      </c>
      <c r="M288" s="13">
        <v>448069.5</v>
      </c>
      <c r="N288" s="13">
        <v>1328877.24</v>
      </c>
    </row>
    <row r="289" spans="1:14" x14ac:dyDescent="0.2">
      <c r="A289">
        <v>55108</v>
      </c>
      <c r="B289" s="14">
        <v>77544850</v>
      </c>
      <c r="C289">
        <v>2.82</v>
      </c>
      <c r="D289">
        <v>0</v>
      </c>
      <c r="E289" s="13">
        <v>2584782.3199999998</v>
      </c>
      <c r="F289">
        <v>0</v>
      </c>
      <c r="G289" s="13">
        <v>64922.239999999998</v>
      </c>
      <c r="H289">
        <v>0</v>
      </c>
      <c r="I289" s="13">
        <v>221131.91</v>
      </c>
      <c r="J289">
        <v>0</v>
      </c>
      <c r="K289">
        <v>0</v>
      </c>
      <c r="L289" s="13">
        <v>602160.18000000005</v>
      </c>
      <c r="M289" s="13">
        <v>888214.32</v>
      </c>
      <c r="N289" s="13">
        <v>3472996.64</v>
      </c>
    </row>
    <row r="290" spans="1:14" x14ac:dyDescent="0.2">
      <c r="A290">
        <v>55110</v>
      </c>
      <c r="B290" s="14">
        <v>81823376</v>
      </c>
      <c r="C290">
        <v>2.4500000000000002</v>
      </c>
      <c r="D290">
        <v>0</v>
      </c>
      <c r="E290" s="13">
        <v>2737781.52</v>
      </c>
      <c r="F290">
        <v>0</v>
      </c>
      <c r="G290" s="13">
        <v>88357.64</v>
      </c>
      <c r="H290">
        <v>0</v>
      </c>
      <c r="I290" s="13">
        <v>301905.51</v>
      </c>
      <c r="J290">
        <v>0</v>
      </c>
      <c r="K290">
        <v>0</v>
      </c>
      <c r="L290" s="13">
        <v>875379.47</v>
      </c>
      <c r="M290" s="13">
        <v>1265642.6200000001</v>
      </c>
      <c r="N290" s="13">
        <v>4003424.14</v>
      </c>
    </row>
    <row r="291" spans="1:14" x14ac:dyDescent="0.2">
      <c r="A291">
        <v>55111</v>
      </c>
      <c r="B291" s="14">
        <v>16008043</v>
      </c>
      <c r="C291">
        <v>2.74</v>
      </c>
      <c r="D291">
        <v>0</v>
      </c>
      <c r="E291" s="13">
        <v>534031.19999999995</v>
      </c>
      <c r="F291">
        <v>0</v>
      </c>
      <c r="G291" s="13">
        <v>16903.11</v>
      </c>
      <c r="H291">
        <v>0</v>
      </c>
      <c r="I291" s="13">
        <v>57955.41</v>
      </c>
      <c r="J291">
        <v>0</v>
      </c>
      <c r="K291">
        <v>0</v>
      </c>
      <c r="L291" s="13">
        <v>162802.41</v>
      </c>
      <c r="M291" s="13">
        <v>237660.93</v>
      </c>
      <c r="N291" s="13">
        <v>771692.13</v>
      </c>
    </row>
    <row r="292" spans="1:14" x14ac:dyDescent="0.2">
      <c r="A292">
        <v>56015</v>
      </c>
      <c r="B292" s="14">
        <v>25695332</v>
      </c>
      <c r="C292">
        <v>2.0699999999999998</v>
      </c>
      <c r="D292">
        <v>0</v>
      </c>
      <c r="E292" s="13">
        <v>863105.94</v>
      </c>
      <c r="F292">
        <v>0</v>
      </c>
      <c r="G292" s="13">
        <v>37313.01</v>
      </c>
      <c r="H292">
        <v>136.77000000000001</v>
      </c>
      <c r="I292" s="13">
        <v>137752.04999999999</v>
      </c>
      <c r="J292">
        <v>0</v>
      </c>
      <c r="K292">
        <v>0</v>
      </c>
      <c r="L292" s="13">
        <v>236332.27</v>
      </c>
      <c r="M292" s="13">
        <v>411534.1</v>
      </c>
      <c r="N292" s="13">
        <v>1274640.04</v>
      </c>
    </row>
    <row r="293" spans="1:14" x14ac:dyDescent="0.2">
      <c r="A293">
        <v>56017</v>
      </c>
      <c r="B293" s="14">
        <v>53352956</v>
      </c>
      <c r="C293">
        <v>2.19</v>
      </c>
      <c r="D293">
        <v>0</v>
      </c>
      <c r="E293" s="13">
        <v>1789929.25</v>
      </c>
      <c r="F293">
        <v>0</v>
      </c>
      <c r="G293" s="13">
        <v>63849.9</v>
      </c>
      <c r="H293">
        <v>0</v>
      </c>
      <c r="I293" s="13">
        <v>226719.66</v>
      </c>
      <c r="J293">
        <v>0</v>
      </c>
      <c r="K293">
        <v>0</v>
      </c>
      <c r="L293" s="13">
        <v>405961.96</v>
      </c>
      <c r="M293" s="13">
        <v>696531.52</v>
      </c>
      <c r="N293" s="13">
        <v>2486460.77</v>
      </c>
    </row>
    <row r="294" spans="1:14" x14ac:dyDescent="0.2">
      <c r="A294">
        <v>57001</v>
      </c>
      <c r="B294" s="14">
        <v>22493208</v>
      </c>
      <c r="C294">
        <v>2.4300000000000002</v>
      </c>
      <c r="D294">
        <v>0</v>
      </c>
      <c r="E294" s="13">
        <v>752769.17</v>
      </c>
      <c r="F294">
        <v>0</v>
      </c>
      <c r="G294" s="13">
        <v>17372.240000000002</v>
      </c>
      <c r="H294">
        <v>0</v>
      </c>
      <c r="I294" s="13">
        <v>50101.63</v>
      </c>
      <c r="J294">
        <v>0</v>
      </c>
      <c r="K294">
        <v>0</v>
      </c>
      <c r="L294" s="13">
        <v>151387.34</v>
      </c>
      <c r="M294" s="13">
        <v>218861.2</v>
      </c>
      <c r="N294" s="13">
        <v>971630.37</v>
      </c>
    </row>
    <row r="295" spans="1:14" x14ac:dyDescent="0.2">
      <c r="A295">
        <v>57002</v>
      </c>
      <c r="B295" s="14">
        <v>33611077</v>
      </c>
      <c r="C295">
        <v>2.3199999999999998</v>
      </c>
      <c r="D295">
        <v>0</v>
      </c>
      <c r="E295" s="13">
        <v>1126113.5900000001</v>
      </c>
      <c r="F295">
        <v>0</v>
      </c>
      <c r="G295" s="13">
        <v>42882.25</v>
      </c>
      <c r="H295">
        <v>0</v>
      </c>
      <c r="I295" s="13">
        <v>123672.85</v>
      </c>
      <c r="J295">
        <v>0</v>
      </c>
      <c r="K295">
        <v>0</v>
      </c>
      <c r="L295" s="13">
        <v>366153.08</v>
      </c>
      <c r="M295" s="13">
        <v>532708.18000000005</v>
      </c>
      <c r="N295" s="13">
        <v>1658821.77</v>
      </c>
    </row>
    <row r="296" spans="1:14" x14ac:dyDescent="0.2">
      <c r="A296">
        <v>57003</v>
      </c>
      <c r="B296" s="14">
        <v>297364913</v>
      </c>
      <c r="C296">
        <v>2.44</v>
      </c>
      <c r="D296">
        <v>0</v>
      </c>
      <c r="E296" s="13">
        <v>9950745.8699999992</v>
      </c>
      <c r="F296" s="13">
        <v>7753.05</v>
      </c>
      <c r="G296" s="13">
        <v>255429.73</v>
      </c>
      <c r="H296">
        <v>0</v>
      </c>
      <c r="I296" s="13">
        <v>736662.01</v>
      </c>
      <c r="J296" s="13">
        <v>43950.54</v>
      </c>
      <c r="K296">
        <v>0</v>
      </c>
      <c r="L296" s="13">
        <v>2034343.31</v>
      </c>
      <c r="M296" s="13">
        <v>3078138.64</v>
      </c>
      <c r="N296" s="13">
        <v>13028884.51</v>
      </c>
    </row>
    <row r="297" spans="1:14" x14ac:dyDescent="0.2">
      <c r="A297">
        <v>57004</v>
      </c>
      <c r="B297" s="14">
        <v>68334425</v>
      </c>
      <c r="C297">
        <v>2.35</v>
      </c>
      <c r="D297">
        <v>0</v>
      </c>
      <c r="E297" s="13">
        <v>2288789.81</v>
      </c>
      <c r="F297" s="13">
        <v>7568.97</v>
      </c>
      <c r="G297" s="13">
        <v>80484.55</v>
      </c>
      <c r="H297">
        <v>0</v>
      </c>
      <c r="I297" s="13">
        <v>232118.27</v>
      </c>
      <c r="J297" s="13">
        <v>5455.43</v>
      </c>
      <c r="K297">
        <v>0</v>
      </c>
      <c r="L297" s="13">
        <v>663320.02</v>
      </c>
      <c r="M297" s="13">
        <v>988947.24</v>
      </c>
      <c r="N297" s="13">
        <v>3277737.05</v>
      </c>
    </row>
    <row r="298" spans="1:14" x14ac:dyDescent="0.2">
      <c r="A298">
        <v>58106</v>
      </c>
      <c r="B298" s="14">
        <v>13800189</v>
      </c>
      <c r="C298">
        <v>2.66</v>
      </c>
      <c r="D298">
        <v>0</v>
      </c>
      <c r="E298" s="13">
        <v>460755.47</v>
      </c>
      <c r="F298">
        <v>0</v>
      </c>
      <c r="G298" s="13">
        <v>14224.17</v>
      </c>
      <c r="H298">
        <v>0</v>
      </c>
      <c r="I298" s="13">
        <v>59899.34</v>
      </c>
      <c r="J298">
        <v>0</v>
      </c>
      <c r="K298">
        <v>0</v>
      </c>
      <c r="L298" s="13">
        <v>110002.08</v>
      </c>
      <c r="M298" s="13">
        <v>184125.59</v>
      </c>
      <c r="N298" s="13">
        <v>644881.06000000006</v>
      </c>
    </row>
    <row r="299" spans="1:14" x14ac:dyDescent="0.2">
      <c r="A299">
        <v>58107</v>
      </c>
      <c r="B299" s="14">
        <v>8854388</v>
      </c>
      <c r="C299">
        <v>2.46</v>
      </c>
      <c r="D299">
        <v>0</v>
      </c>
      <c r="E299" s="13">
        <v>296234.34999999998</v>
      </c>
      <c r="F299">
        <v>0</v>
      </c>
      <c r="G299" s="13">
        <v>10420.290000000001</v>
      </c>
      <c r="H299">
        <v>629.12</v>
      </c>
      <c r="I299" s="13">
        <v>48007.64</v>
      </c>
      <c r="J299" s="13">
        <v>4167.17</v>
      </c>
      <c r="K299">
        <v>0</v>
      </c>
      <c r="L299" s="13">
        <v>79824.460000000006</v>
      </c>
      <c r="M299" s="13">
        <v>143048.68</v>
      </c>
      <c r="N299" s="13">
        <v>439283.03</v>
      </c>
    </row>
    <row r="300" spans="1:14" x14ac:dyDescent="0.2">
      <c r="A300">
        <v>58108</v>
      </c>
      <c r="B300" s="14">
        <v>11839835</v>
      </c>
      <c r="C300">
        <v>5.91</v>
      </c>
      <c r="D300">
        <v>0</v>
      </c>
      <c r="E300" s="13">
        <v>382105.46</v>
      </c>
      <c r="F300">
        <v>0</v>
      </c>
      <c r="G300" s="13">
        <v>12253.94</v>
      </c>
      <c r="H300">
        <v>0</v>
      </c>
      <c r="I300" s="13">
        <v>53676.84</v>
      </c>
      <c r="J300">
        <v>0</v>
      </c>
      <c r="K300">
        <v>0</v>
      </c>
      <c r="L300" s="13">
        <v>100456.27</v>
      </c>
      <c r="M300" s="13">
        <v>166387.04999999999</v>
      </c>
      <c r="N300" s="13">
        <v>548492.51</v>
      </c>
    </row>
    <row r="301" spans="1:14" x14ac:dyDescent="0.2">
      <c r="A301">
        <v>58109</v>
      </c>
      <c r="B301" s="14">
        <v>30305302</v>
      </c>
      <c r="C301">
        <v>1.75</v>
      </c>
      <c r="D301">
        <v>0</v>
      </c>
      <c r="E301" s="13">
        <v>1021281.1</v>
      </c>
      <c r="F301">
        <v>0</v>
      </c>
      <c r="G301" s="13">
        <v>42251.19</v>
      </c>
      <c r="H301">
        <v>0</v>
      </c>
      <c r="I301" s="13">
        <v>264185.7</v>
      </c>
      <c r="J301">
        <v>0</v>
      </c>
      <c r="K301">
        <v>0</v>
      </c>
      <c r="L301" s="13">
        <v>300003.46000000002</v>
      </c>
      <c r="M301" s="13">
        <v>606440.35</v>
      </c>
      <c r="N301" s="13">
        <v>1627721.45</v>
      </c>
    </row>
    <row r="302" spans="1:14" x14ac:dyDescent="0.2">
      <c r="A302">
        <v>58112</v>
      </c>
      <c r="B302" s="14">
        <v>52486755</v>
      </c>
      <c r="C302">
        <v>1.1399999999999999</v>
      </c>
      <c r="D302">
        <v>0</v>
      </c>
      <c r="E302" s="13">
        <v>1779772.33</v>
      </c>
      <c r="F302">
        <v>0</v>
      </c>
      <c r="G302" s="13">
        <v>59111.360000000001</v>
      </c>
      <c r="H302">
        <v>0</v>
      </c>
      <c r="I302" s="13">
        <v>277410.40000000002</v>
      </c>
      <c r="J302" s="13">
        <v>73872.240000000005</v>
      </c>
      <c r="K302">
        <v>0</v>
      </c>
      <c r="L302" s="13">
        <v>480491.35</v>
      </c>
      <c r="M302" s="13">
        <v>890885.34</v>
      </c>
      <c r="N302" s="13">
        <v>2670657.67</v>
      </c>
    </row>
    <row r="303" spans="1:14" x14ac:dyDescent="0.2">
      <c r="A303">
        <v>59113</v>
      </c>
      <c r="B303" s="14">
        <v>8969991</v>
      </c>
      <c r="C303">
        <v>2.41</v>
      </c>
      <c r="D303">
        <v>0</v>
      </c>
      <c r="E303" s="13">
        <v>300255.83</v>
      </c>
      <c r="F303">
        <v>0</v>
      </c>
      <c r="G303" s="13">
        <v>12308</v>
      </c>
      <c r="H303">
        <v>0</v>
      </c>
      <c r="I303" s="13">
        <v>36627.54</v>
      </c>
      <c r="J303">
        <v>0</v>
      </c>
      <c r="K303">
        <v>0</v>
      </c>
      <c r="L303" s="13">
        <v>91316.83</v>
      </c>
      <c r="M303" s="13">
        <v>140252.37</v>
      </c>
      <c r="N303" s="13">
        <v>440508.2</v>
      </c>
    </row>
    <row r="304" spans="1:14" x14ac:dyDescent="0.2">
      <c r="A304">
        <v>59114</v>
      </c>
      <c r="B304" s="14">
        <v>5221132</v>
      </c>
      <c r="C304">
        <v>2.73</v>
      </c>
      <c r="D304">
        <v>0</v>
      </c>
      <c r="E304" s="13">
        <v>174195.81</v>
      </c>
      <c r="F304">
        <v>0</v>
      </c>
      <c r="G304" s="13">
        <v>5668.48</v>
      </c>
      <c r="H304">
        <v>0</v>
      </c>
      <c r="I304" s="13">
        <v>16689.810000000001</v>
      </c>
      <c r="J304" s="13">
        <v>3363.45</v>
      </c>
      <c r="K304">
        <v>0</v>
      </c>
      <c r="L304" s="13">
        <v>41048.07</v>
      </c>
      <c r="M304" s="13">
        <v>66769.81</v>
      </c>
      <c r="N304" s="13">
        <v>240965.62</v>
      </c>
    </row>
    <row r="305" spans="1:14" x14ac:dyDescent="0.2">
      <c r="A305">
        <v>59117</v>
      </c>
      <c r="B305" s="14">
        <v>109098557</v>
      </c>
      <c r="C305">
        <v>2.0099999999999998</v>
      </c>
      <c r="D305">
        <v>0</v>
      </c>
      <c r="E305" s="13">
        <v>3666864.69</v>
      </c>
      <c r="F305">
        <v>0</v>
      </c>
      <c r="G305" s="13">
        <v>118510</v>
      </c>
      <c r="H305">
        <v>0</v>
      </c>
      <c r="I305" s="13">
        <v>302005.94</v>
      </c>
      <c r="J305">
        <v>0</v>
      </c>
      <c r="K305">
        <v>0</v>
      </c>
      <c r="L305" s="13">
        <v>752849.17</v>
      </c>
      <c r="M305" s="13">
        <v>1173365.1100000001</v>
      </c>
      <c r="N305" s="13">
        <v>4840229.8</v>
      </c>
    </row>
    <row r="306" spans="1:14" x14ac:dyDescent="0.2">
      <c r="A306">
        <v>60077</v>
      </c>
      <c r="B306" s="14">
        <v>148219956</v>
      </c>
      <c r="C306">
        <v>2.62</v>
      </c>
      <c r="D306">
        <v>0</v>
      </c>
      <c r="E306" s="13">
        <v>4950745.1500000004</v>
      </c>
      <c r="F306">
        <v>0</v>
      </c>
      <c r="G306" s="13">
        <v>143810</v>
      </c>
      <c r="H306">
        <v>0</v>
      </c>
      <c r="I306" s="13">
        <v>374814.64</v>
      </c>
      <c r="J306">
        <v>0</v>
      </c>
      <c r="K306">
        <v>0</v>
      </c>
      <c r="L306" s="13">
        <v>1493075.13</v>
      </c>
      <c r="M306" s="13">
        <v>2011699.76</v>
      </c>
      <c r="N306" s="13">
        <v>6962444.9100000001</v>
      </c>
    </row>
    <row r="307" spans="1:14" x14ac:dyDescent="0.2">
      <c r="A307">
        <v>61150</v>
      </c>
      <c r="B307" s="14">
        <v>10453917</v>
      </c>
      <c r="C307">
        <v>2.62</v>
      </c>
      <c r="D307">
        <v>0</v>
      </c>
      <c r="E307" s="13">
        <v>349174.84</v>
      </c>
      <c r="F307">
        <v>0</v>
      </c>
      <c r="G307" s="13">
        <v>16310.09</v>
      </c>
      <c r="H307">
        <v>943.85</v>
      </c>
      <c r="I307" s="13">
        <v>58627.360000000001</v>
      </c>
      <c r="J307" s="13">
        <v>1791.47</v>
      </c>
      <c r="K307">
        <v>0</v>
      </c>
      <c r="L307" s="13">
        <v>86070.5</v>
      </c>
      <c r="M307" s="13">
        <v>163743.26999999999</v>
      </c>
      <c r="N307" s="13">
        <v>512918.11</v>
      </c>
    </row>
    <row r="308" spans="1:14" x14ac:dyDescent="0.2">
      <c r="A308">
        <v>61151</v>
      </c>
      <c r="B308" s="14">
        <v>8740736</v>
      </c>
      <c r="C308">
        <v>2.61</v>
      </c>
      <c r="D308">
        <v>0</v>
      </c>
      <c r="E308" s="13">
        <v>291982.28000000003</v>
      </c>
      <c r="F308">
        <v>0</v>
      </c>
      <c r="G308" s="13">
        <v>19262.150000000001</v>
      </c>
      <c r="H308">
        <v>0</v>
      </c>
      <c r="I308" s="13">
        <v>69238.64</v>
      </c>
      <c r="J308">
        <v>0</v>
      </c>
      <c r="K308">
        <v>0</v>
      </c>
      <c r="L308" s="13">
        <v>104767.88</v>
      </c>
      <c r="M308" s="13">
        <v>193268.66</v>
      </c>
      <c r="N308" s="13">
        <v>485250.94</v>
      </c>
    </row>
    <row r="309" spans="1:14" x14ac:dyDescent="0.2">
      <c r="A309">
        <v>61154</v>
      </c>
      <c r="B309" s="14">
        <v>17344828</v>
      </c>
      <c r="C309">
        <v>2.62</v>
      </c>
      <c r="D309">
        <v>0</v>
      </c>
      <c r="E309" s="13">
        <v>579340.5</v>
      </c>
      <c r="F309" s="13">
        <v>10115.030000000001</v>
      </c>
      <c r="G309" s="13">
        <v>29213.54</v>
      </c>
      <c r="H309">
        <v>332.72</v>
      </c>
      <c r="I309" s="13">
        <v>91322.91</v>
      </c>
      <c r="J309" s="13">
        <v>2166.94</v>
      </c>
      <c r="K309">
        <v>0</v>
      </c>
      <c r="L309" s="13">
        <v>156072.98000000001</v>
      </c>
      <c r="M309" s="13">
        <v>289224.12</v>
      </c>
      <c r="N309" s="13">
        <v>868564.62</v>
      </c>
    </row>
    <row r="310" spans="1:14" x14ac:dyDescent="0.2">
      <c r="A310">
        <v>61156</v>
      </c>
      <c r="B310" s="14">
        <v>76944058</v>
      </c>
      <c r="C310">
        <v>2.57</v>
      </c>
      <c r="D310">
        <v>0</v>
      </c>
      <c r="E310" s="13">
        <v>2571354.23</v>
      </c>
      <c r="F310">
        <v>0</v>
      </c>
      <c r="G310" s="13">
        <v>91991.89</v>
      </c>
      <c r="H310">
        <v>0</v>
      </c>
      <c r="I310" s="13">
        <v>330668.87</v>
      </c>
      <c r="J310">
        <v>0</v>
      </c>
      <c r="K310">
        <v>0</v>
      </c>
      <c r="L310" s="13">
        <v>482149.93</v>
      </c>
      <c r="M310" s="13">
        <v>904810.68</v>
      </c>
      <c r="N310" s="13">
        <v>3476164.91</v>
      </c>
    </row>
    <row r="311" spans="1:14" x14ac:dyDescent="0.2">
      <c r="A311">
        <v>61157</v>
      </c>
      <c r="B311" s="14">
        <v>4959709</v>
      </c>
      <c r="C311">
        <v>2.6</v>
      </c>
      <c r="D311">
        <v>0</v>
      </c>
      <c r="E311" s="13">
        <v>165694.95000000001</v>
      </c>
      <c r="F311" s="13">
        <v>2211.2800000000002</v>
      </c>
      <c r="G311" s="13">
        <v>6937.32</v>
      </c>
      <c r="H311">
        <v>60</v>
      </c>
      <c r="I311" s="13">
        <v>24936.52</v>
      </c>
      <c r="J311" s="13">
        <v>1686.1</v>
      </c>
      <c r="K311">
        <v>0</v>
      </c>
      <c r="L311" s="13">
        <v>36094.370000000003</v>
      </c>
      <c r="M311" s="13">
        <v>71925.59</v>
      </c>
      <c r="N311" s="13">
        <v>237620.54</v>
      </c>
    </row>
    <row r="312" spans="1:14" x14ac:dyDescent="0.2">
      <c r="A312">
        <v>61158</v>
      </c>
      <c r="B312" s="14">
        <v>8676004</v>
      </c>
      <c r="C312">
        <v>2.63</v>
      </c>
      <c r="D312">
        <v>0</v>
      </c>
      <c r="E312" s="13">
        <v>289760.40000000002</v>
      </c>
      <c r="F312">
        <v>0</v>
      </c>
      <c r="G312" s="13">
        <v>11882.01</v>
      </c>
      <c r="H312">
        <v>0</v>
      </c>
      <c r="I312" s="13">
        <v>42710.43</v>
      </c>
      <c r="J312">
        <v>0</v>
      </c>
      <c r="K312">
        <v>0</v>
      </c>
      <c r="L312" s="13">
        <v>70177.149999999994</v>
      </c>
      <c r="M312" s="13">
        <v>124769.58</v>
      </c>
      <c r="N312" s="13">
        <v>414529.98</v>
      </c>
    </row>
    <row r="313" spans="1:14" x14ac:dyDescent="0.2">
      <c r="A313">
        <v>62070</v>
      </c>
      <c r="B313" s="14">
        <v>8720560</v>
      </c>
      <c r="C313">
        <v>2.33</v>
      </c>
      <c r="D313">
        <v>0</v>
      </c>
      <c r="E313" s="13">
        <v>292145.82</v>
      </c>
      <c r="F313">
        <v>0</v>
      </c>
      <c r="G313" s="13">
        <v>38039.24</v>
      </c>
      <c r="H313">
        <v>0</v>
      </c>
      <c r="I313" s="13">
        <v>28874.74</v>
      </c>
      <c r="J313" s="13">
        <v>2425.9</v>
      </c>
      <c r="K313" s="13">
        <v>7348.16</v>
      </c>
      <c r="L313" s="13">
        <v>77365.919999999998</v>
      </c>
      <c r="M313" s="13">
        <v>154053.96</v>
      </c>
      <c r="N313" s="13">
        <v>446199.78</v>
      </c>
    </row>
    <row r="314" spans="1:14" x14ac:dyDescent="0.2">
      <c r="A314">
        <v>62072</v>
      </c>
      <c r="B314" s="14">
        <v>77322807</v>
      </c>
      <c r="C314">
        <v>2.4</v>
      </c>
      <c r="D314">
        <v>0</v>
      </c>
      <c r="E314" s="13">
        <v>2588520.15</v>
      </c>
      <c r="F314" s="13">
        <v>3075.21</v>
      </c>
      <c r="G314" s="13">
        <v>371504.8</v>
      </c>
      <c r="H314" s="13">
        <v>1281.8399999999999</v>
      </c>
      <c r="I314" s="13">
        <v>282455.46999999997</v>
      </c>
      <c r="J314" s="13">
        <v>121475.3</v>
      </c>
      <c r="K314" s="13">
        <v>85102.84</v>
      </c>
      <c r="L314" s="13">
        <v>725959.11</v>
      </c>
      <c r="M314" s="13">
        <v>1590854.57</v>
      </c>
      <c r="N314" s="13">
        <v>4179374.72</v>
      </c>
    </row>
    <row r="315" spans="1:14" x14ac:dyDescent="0.2">
      <c r="A315">
        <v>63066</v>
      </c>
      <c r="B315" s="14">
        <v>34936943</v>
      </c>
      <c r="C315">
        <v>2.87</v>
      </c>
      <c r="D315">
        <v>0</v>
      </c>
      <c r="E315" s="13">
        <v>1163944.8700000001</v>
      </c>
      <c r="F315">
        <v>0</v>
      </c>
      <c r="G315" s="13">
        <v>24062</v>
      </c>
      <c r="H315">
        <v>0</v>
      </c>
      <c r="I315" s="13">
        <v>171390.73</v>
      </c>
      <c r="J315">
        <v>0</v>
      </c>
      <c r="K315">
        <v>0</v>
      </c>
      <c r="L315" s="13">
        <v>218313.73</v>
      </c>
      <c r="M315" s="13">
        <v>413766.46</v>
      </c>
      <c r="N315" s="13">
        <v>1577711.33</v>
      </c>
    </row>
    <row r="316" spans="1:14" x14ac:dyDescent="0.2">
      <c r="A316">
        <v>63067</v>
      </c>
      <c r="B316" s="14">
        <v>42242158</v>
      </c>
      <c r="C316">
        <v>2.72</v>
      </c>
      <c r="D316">
        <v>0</v>
      </c>
      <c r="E316" s="13">
        <v>1409495.78</v>
      </c>
      <c r="F316" s="13">
        <v>1509.88</v>
      </c>
      <c r="G316" s="13">
        <v>33429.629999999997</v>
      </c>
      <c r="H316">
        <v>830.89</v>
      </c>
      <c r="I316" s="13">
        <v>261144.83</v>
      </c>
      <c r="J316" s="13">
        <v>35269.67</v>
      </c>
      <c r="K316">
        <v>0</v>
      </c>
      <c r="L316" s="13">
        <v>323288.73</v>
      </c>
      <c r="M316" s="13">
        <v>655473.63</v>
      </c>
      <c r="N316" s="13">
        <v>2064969.41</v>
      </c>
    </row>
    <row r="317" spans="1:14" x14ac:dyDescent="0.2">
      <c r="A317">
        <v>64072</v>
      </c>
      <c r="B317" s="14">
        <v>10087575</v>
      </c>
      <c r="C317">
        <v>3.34</v>
      </c>
      <c r="D317">
        <v>0</v>
      </c>
      <c r="E317" s="13">
        <v>334447.28999999998</v>
      </c>
      <c r="F317">
        <v>0</v>
      </c>
      <c r="G317" s="13">
        <v>6281</v>
      </c>
      <c r="H317">
        <v>0</v>
      </c>
      <c r="I317" s="13">
        <v>24498.06</v>
      </c>
      <c r="J317" s="13">
        <v>1161.33</v>
      </c>
      <c r="K317">
        <v>0</v>
      </c>
      <c r="L317" s="13">
        <v>102350.01</v>
      </c>
      <c r="M317" s="13">
        <v>134290.4</v>
      </c>
      <c r="N317" s="13">
        <v>468737.69</v>
      </c>
    </row>
    <row r="318" spans="1:14" x14ac:dyDescent="0.2">
      <c r="A318">
        <v>64074</v>
      </c>
      <c r="B318" s="14">
        <v>99456090</v>
      </c>
      <c r="C318">
        <v>3.45</v>
      </c>
      <c r="D318">
        <v>0</v>
      </c>
      <c r="E318" s="13">
        <v>3293652.52</v>
      </c>
      <c r="F318">
        <v>0</v>
      </c>
      <c r="G318" s="13">
        <v>31577</v>
      </c>
      <c r="H318">
        <v>0</v>
      </c>
      <c r="I318" s="13">
        <v>112249.08</v>
      </c>
      <c r="J318">
        <v>0</v>
      </c>
      <c r="K318">
        <v>0</v>
      </c>
      <c r="L318" s="13">
        <v>457120.7</v>
      </c>
      <c r="M318" s="13">
        <v>600946.78</v>
      </c>
      <c r="N318" s="13">
        <v>3894599.3</v>
      </c>
    </row>
    <row r="319" spans="1:14" x14ac:dyDescent="0.2">
      <c r="A319">
        <v>64075</v>
      </c>
      <c r="B319" s="14">
        <v>215431331</v>
      </c>
      <c r="C319">
        <v>3.63</v>
      </c>
      <c r="D319">
        <v>0</v>
      </c>
      <c r="E319" s="13">
        <v>7121063.2599999998</v>
      </c>
      <c r="F319">
        <v>0</v>
      </c>
      <c r="G319" s="13">
        <v>124885.7</v>
      </c>
      <c r="H319">
        <v>0</v>
      </c>
      <c r="I319" s="13">
        <v>498034.65</v>
      </c>
      <c r="J319">
        <v>0</v>
      </c>
      <c r="K319">
        <v>0</v>
      </c>
      <c r="L319" s="13">
        <v>1414368.68</v>
      </c>
      <c r="M319" s="13">
        <v>2037289.03</v>
      </c>
      <c r="N319" s="13">
        <v>9158352.2899999991</v>
      </c>
    </row>
    <row r="320" spans="1:14" x14ac:dyDescent="0.2">
      <c r="A320">
        <v>65096</v>
      </c>
      <c r="B320" s="14">
        <v>11766687</v>
      </c>
      <c r="C320">
        <v>3.93</v>
      </c>
      <c r="D320">
        <v>0</v>
      </c>
      <c r="E320" s="13">
        <v>387735.99</v>
      </c>
      <c r="F320">
        <v>0</v>
      </c>
      <c r="G320" s="13">
        <v>11230.82</v>
      </c>
      <c r="H320">
        <v>0</v>
      </c>
      <c r="I320" s="13">
        <v>75577.33</v>
      </c>
      <c r="J320" s="13">
        <v>19403.04</v>
      </c>
      <c r="K320">
        <v>0</v>
      </c>
      <c r="L320" s="13">
        <v>77211.56</v>
      </c>
      <c r="M320" s="13">
        <v>183422.75</v>
      </c>
      <c r="N320" s="13">
        <v>571158.74</v>
      </c>
    </row>
    <row r="321" spans="1:14" x14ac:dyDescent="0.2">
      <c r="A321">
        <v>65098</v>
      </c>
      <c r="B321" s="14">
        <v>30272465</v>
      </c>
      <c r="C321">
        <v>3.86</v>
      </c>
      <c r="D321">
        <v>0</v>
      </c>
      <c r="E321" s="13">
        <v>998265.41</v>
      </c>
      <c r="F321">
        <v>0</v>
      </c>
      <c r="G321" s="13">
        <v>21559.38</v>
      </c>
      <c r="H321">
        <v>0</v>
      </c>
      <c r="I321" s="13">
        <v>150957.21</v>
      </c>
      <c r="J321">
        <v>0</v>
      </c>
      <c r="K321">
        <v>0</v>
      </c>
      <c r="L321" s="13">
        <v>161059.07</v>
      </c>
      <c r="M321" s="13">
        <v>333575.65999999997</v>
      </c>
      <c r="N321" s="13">
        <v>1331841.07</v>
      </c>
    </row>
    <row r="322" spans="1:14" x14ac:dyDescent="0.2">
      <c r="A322">
        <v>66102</v>
      </c>
      <c r="B322" s="14">
        <v>128026301</v>
      </c>
      <c r="C322">
        <v>2.7</v>
      </c>
      <c r="D322">
        <v>0</v>
      </c>
      <c r="E322" s="13">
        <v>4272736.97</v>
      </c>
      <c r="F322">
        <v>0</v>
      </c>
      <c r="G322" s="13">
        <v>112667.23</v>
      </c>
      <c r="H322">
        <v>0</v>
      </c>
      <c r="I322" s="13">
        <v>409257.72</v>
      </c>
      <c r="J322">
        <v>0</v>
      </c>
      <c r="K322">
        <v>0</v>
      </c>
      <c r="L322" s="13">
        <v>780319.92</v>
      </c>
      <c r="M322" s="13">
        <v>1302244.8700000001</v>
      </c>
      <c r="N322" s="13">
        <v>5574981.8399999999</v>
      </c>
    </row>
    <row r="323" spans="1:14" x14ac:dyDescent="0.2">
      <c r="A323">
        <v>66103</v>
      </c>
      <c r="B323" s="14">
        <v>8423420</v>
      </c>
      <c r="C323">
        <v>2.57</v>
      </c>
      <c r="D323">
        <v>0</v>
      </c>
      <c r="E323" s="13">
        <v>281497.98</v>
      </c>
      <c r="F323">
        <v>0</v>
      </c>
      <c r="G323" s="13">
        <v>12790.73</v>
      </c>
      <c r="H323">
        <v>0</v>
      </c>
      <c r="I323" s="13">
        <v>58617.94</v>
      </c>
      <c r="J323" s="13">
        <v>2038.7</v>
      </c>
      <c r="K323">
        <v>0</v>
      </c>
      <c r="L323" s="13">
        <v>111489.48</v>
      </c>
      <c r="M323" s="13">
        <v>184936.84</v>
      </c>
      <c r="N323" s="13">
        <v>466434.82</v>
      </c>
    </row>
    <row r="324" spans="1:14" x14ac:dyDescent="0.2">
      <c r="A324">
        <v>66104</v>
      </c>
      <c r="B324" s="14">
        <v>10413135</v>
      </c>
      <c r="C324">
        <v>2.95</v>
      </c>
      <c r="D324">
        <v>0</v>
      </c>
      <c r="E324" s="13">
        <v>346634</v>
      </c>
      <c r="F324">
        <v>0</v>
      </c>
      <c r="G324" s="13">
        <v>15930.36</v>
      </c>
      <c r="H324">
        <v>0</v>
      </c>
      <c r="I324" s="13">
        <v>54850.27</v>
      </c>
      <c r="J324">
        <v>0</v>
      </c>
      <c r="K324">
        <v>0</v>
      </c>
      <c r="L324" s="13">
        <v>117788.15</v>
      </c>
      <c r="M324" s="13">
        <v>188568.78</v>
      </c>
      <c r="N324" s="13">
        <v>535202.78</v>
      </c>
    </row>
    <row r="325" spans="1:14" x14ac:dyDescent="0.2">
      <c r="A325">
        <v>66105</v>
      </c>
      <c r="B325" s="14">
        <v>349213879</v>
      </c>
      <c r="C325">
        <v>2.19</v>
      </c>
      <c r="D325">
        <v>0</v>
      </c>
      <c r="E325" s="13">
        <v>11715717.060000001</v>
      </c>
      <c r="F325">
        <v>697.27</v>
      </c>
      <c r="G325" s="13">
        <v>101715.2</v>
      </c>
      <c r="H325">
        <v>0</v>
      </c>
      <c r="I325" s="13">
        <v>319907.40000000002</v>
      </c>
      <c r="J325" s="13">
        <v>18461.34</v>
      </c>
      <c r="K325">
        <v>0</v>
      </c>
      <c r="L325" s="13">
        <v>670033.17000000004</v>
      </c>
      <c r="M325" s="13">
        <v>1110814.3799999999</v>
      </c>
      <c r="N325" s="13">
        <v>12826531.439999999</v>
      </c>
    </row>
    <row r="326" spans="1:14" x14ac:dyDescent="0.2">
      <c r="A326">
        <v>66107</v>
      </c>
      <c r="B326" s="14">
        <v>24918441</v>
      </c>
      <c r="C326">
        <v>2.77</v>
      </c>
      <c r="D326">
        <v>0</v>
      </c>
      <c r="E326" s="13">
        <v>831027.27</v>
      </c>
      <c r="F326">
        <v>0</v>
      </c>
      <c r="G326" s="13">
        <v>43409.93</v>
      </c>
      <c r="H326">
        <v>0</v>
      </c>
      <c r="I326" s="13">
        <v>150690.34</v>
      </c>
      <c r="J326">
        <v>0</v>
      </c>
      <c r="K326">
        <v>0</v>
      </c>
      <c r="L326" s="13">
        <v>318176.42</v>
      </c>
      <c r="M326" s="13">
        <v>512276.68</v>
      </c>
      <c r="N326" s="13">
        <v>1343303.95</v>
      </c>
    </row>
    <row r="327" spans="1:14" x14ac:dyDescent="0.2">
      <c r="A327">
        <v>67055</v>
      </c>
      <c r="B327" s="14">
        <v>42426110</v>
      </c>
      <c r="C327">
        <v>2.71</v>
      </c>
      <c r="D327">
        <v>0</v>
      </c>
      <c r="E327" s="13">
        <v>1415779.23</v>
      </c>
      <c r="F327">
        <v>0</v>
      </c>
      <c r="G327" s="13">
        <v>65893</v>
      </c>
      <c r="H327">
        <v>0</v>
      </c>
      <c r="I327" s="13">
        <v>146257.37</v>
      </c>
      <c r="J327">
        <v>0</v>
      </c>
      <c r="K327">
        <v>0</v>
      </c>
      <c r="L327" s="13">
        <v>439495.88</v>
      </c>
      <c r="M327" s="13">
        <v>651646.24</v>
      </c>
      <c r="N327" s="13">
        <v>2067425.47</v>
      </c>
    </row>
    <row r="328" spans="1:14" x14ac:dyDescent="0.2">
      <c r="A328">
        <v>67061</v>
      </c>
      <c r="B328" s="14">
        <v>59911480</v>
      </c>
      <c r="C328">
        <v>2.73</v>
      </c>
      <c r="D328">
        <v>0</v>
      </c>
      <c r="E328" s="13">
        <v>1998863.25</v>
      </c>
      <c r="F328" s="13">
        <v>10288.700000000001</v>
      </c>
      <c r="G328" s="13">
        <v>80974.460000000006</v>
      </c>
      <c r="H328">
        <v>0</v>
      </c>
      <c r="I328" s="13">
        <v>171631.47</v>
      </c>
      <c r="J328" s="13">
        <v>14872.6</v>
      </c>
      <c r="K328">
        <v>0</v>
      </c>
      <c r="L328" s="13">
        <v>520791.7</v>
      </c>
      <c r="M328" s="13">
        <v>798558.93</v>
      </c>
      <c r="N328" s="13">
        <v>2797422.18</v>
      </c>
    </row>
    <row r="329" spans="1:14" x14ac:dyDescent="0.2">
      <c r="A329">
        <v>68070</v>
      </c>
      <c r="B329" s="14">
        <v>66391813</v>
      </c>
      <c r="C329">
        <v>2.93</v>
      </c>
      <c r="D329">
        <v>0</v>
      </c>
      <c r="E329" s="13">
        <v>2210516.08</v>
      </c>
      <c r="F329">
        <v>0</v>
      </c>
      <c r="G329" s="13">
        <v>45733</v>
      </c>
      <c r="H329">
        <v>131.61000000000001</v>
      </c>
      <c r="I329" s="13">
        <v>348785.02</v>
      </c>
      <c r="J329" s="13">
        <v>44990.04</v>
      </c>
      <c r="K329">
        <v>0</v>
      </c>
      <c r="L329" s="13">
        <v>500818.3</v>
      </c>
      <c r="M329" s="13">
        <v>940457.97</v>
      </c>
      <c r="N329" s="13">
        <v>3150974.05</v>
      </c>
    </row>
    <row r="330" spans="1:14" x14ac:dyDescent="0.2">
      <c r="A330">
        <v>68071</v>
      </c>
      <c r="B330" s="14">
        <v>7138060</v>
      </c>
      <c r="C330">
        <v>2.93</v>
      </c>
      <c r="D330">
        <v>0</v>
      </c>
      <c r="E330" s="13">
        <v>237661.78</v>
      </c>
      <c r="F330">
        <v>0</v>
      </c>
      <c r="G330" s="13">
        <v>3776</v>
      </c>
      <c r="H330">
        <v>0</v>
      </c>
      <c r="I330" s="13">
        <v>33382.800000000003</v>
      </c>
      <c r="J330" s="13">
        <v>2181.83</v>
      </c>
      <c r="K330">
        <v>0</v>
      </c>
      <c r="L330" s="13">
        <v>48009.3</v>
      </c>
      <c r="M330" s="13">
        <v>87349.92</v>
      </c>
      <c r="N330" s="13">
        <v>325011.7</v>
      </c>
    </row>
    <row r="331" spans="1:14" x14ac:dyDescent="0.2">
      <c r="A331">
        <v>68072</v>
      </c>
      <c r="B331" s="14">
        <v>6079639</v>
      </c>
      <c r="C331">
        <v>2.92</v>
      </c>
      <c r="D331">
        <v>0</v>
      </c>
      <c r="E331" s="13">
        <v>202442.49</v>
      </c>
      <c r="F331">
        <v>0</v>
      </c>
      <c r="G331" s="13">
        <v>2147.84</v>
      </c>
      <c r="H331">
        <v>0</v>
      </c>
      <c r="I331" s="13">
        <v>24202.53</v>
      </c>
      <c r="J331" s="13">
        <v>1956.52</v>
      </c>
      <c r="K331">
        <v>0</v>
      </c>
      <c r="L331" s="13">
        <v>32461.35</v>
      </c>
      <c r="M331" s="13">
        <v>60768.24</v>
      </c>
      <c r="N331" s="13">
        <v>263210.73</v>
      </c>
    </row>
    <row r="332" spans="1:14" x14ac:dyDescent="0.2">
      <c r="A332">
        <v>68073</v>
      </c>
      <c r="B332" s="14">
        <v>38143740</v>
      </c>
      <c r="C332">
        <v>2.9</v>
      </c>
      <c r="D332">
        <v>0</v>
      </c>
      <c r="E332" s="13">
        <v>1270388.7</v>
      </c>
      <c r="F332">
        <v>258.83</v>
      </c>
      <c r="G332" s="13">
        <v>21315</v>
      </c>
      <c r="H332">
        <v>905.19</v>
      </c>
      <c r="I332" s="13">
        <v>151511.54</v>
      </c>
      <c r="J332" s="13">
        <v>27362.12</v>
      </c>
      <c r="K332">
        <v>0</v>
      </c>
      <c r="L332" s="13">
        <v>221483.3</v>
      </c>
      <c r="M332" s="13">
        <v>422835.98</v>
      </c>
      <c r="N332" s="13">
        <v>1693224.68</v>
      </c>
    </row>
    <row r="333" spans="1:14" x14ac:dyDescent="0.2">
      <c r="A333">
        <v>68074</v>
      </c>
      <c r="B333" s="14">
        <v>11002621</v>
      </c>
      <c r="C333">
        <v>2.61</v>
      </c>
      <c r="D333">
        <v>0</v>
      </c>
      <c r="E333" s="13">
        <v>367540.02</v>
      </c>
      <c r="F333">
        <v>0</v>
      </c>
      <c r="G333" s="13">
        <v>6624</v>
      </c>
      <c r="H333">
        <v>0</v>
      </c>
      <c r="I333" s="13">
        <v>53924.14</v>
      </c>
      <c r="J333">
        <v>0</v>
      </c>
      <c r="K333">
        <v>0</v>
      </c>
      <c r="L333" s="13">
        <v>87691.92</v>
      </c>
      <c r="M333" s="13">
        <v>148240.06</v>
      </c>
      <c r="N333" s="13">
        <v>515780.08</v>
      </c>
    </row>
    <row r="334" spans="1:14" x14ac:dyDescent="0.2">
      <c r="A334">
        <v>68075</v>
      </c>
      <c r="B334" s="14">
        <v>5059356</v>
      </c>
      <c r="C334">
        <v>2.88</v>
      </c>
      <c r="D334">
        <v>0</v>
      </c>
      <c r="E334" s="13">
        <v>168538.08</v>
      </c>
      <c r="F334">
        <v>0</v>
      </c>
      <c r="G334" s="13">
        <v>6381.74</v>
      </c>
      <c r="H334">
        <v>0</v>
      </c>
      <c r="I334" s="13">
        <v>53729.45</v>
      </c>
      <c r="J334">
        <v>155.83000000000001</v>
      </c>
      <c r="K334">
        <v>0</v>
      </c>
      <c r="L334" s="13">
        <v>69722.009999999995</v>
      </c>
      <c r="M334" s="13">
        <v>129989.02</v>
      </c>
      <c r="N334" s="13">
        <v>298527.09999999998</v>
      </c>
    </row>
    <row r="335" spans="1:14" x14ac:dyDescent="0.2">
      <c r="A335">
        <v>69104</v>
      </c>
      <c r="B335" s="14">
        <v>3254198</v>
      </c>
      <c r="C335">
        <v>2.66</v>
      </c>
      <c r="D335">
        <v>0</v>
      </c>
      <c r="E335" s="13">
        <v>108649.93</v>
      </c>
      <c r="F335">
        <v>0</v>
      </c>
      <c r="G335" s="13">
        <v>3864.72</v>
      </c>
      <c r="H335">
        <v>0</v>
      </c>
      <c r="I335" s="13">
        <v>14145.14</v>
      </c>
      <c r="J335">
        <v>69.05</v>
      </c>
      <c r="K335">
        <v>0</v>
      </c>
      <c r="L335" s="13">
        <v>20826.8</v>
      </c>
      <c r="M335" s="13">
        <v>38905.71</v>
      </c>
      <c r="N335" s="13">
        <v>147555.64000000001</v>
      </c>
    </row>
    <row r="336" spans="1:14" x14ac:dyDescent="0.2">
      <c r="A336">
        <v>69106</v>
      </c>
      <c r="B336" s="14">
        <v>61064730</v>
      </c>
      <c r="C336">
        <v>2.96</v>
      </c>
      <c r="D336">
        <v>0</v>
      </c>
      <c r="E336" s="13">
        <v>2032522.44</v>
      </c>
      <c r="F336">
        <v>0</v>
      </c>
      <c r="G336" s="13">
        <v>45090.720000000001</v>
      </c>
      <c r="H336">
        <v>0</v>
      </c>
      <c r="I336" s="13">
        <v>177671.63</v>
      </c>
      <c r="J336">
        <v>0</v>
      </c>
      <c r="K336" s="13">
        <v>7611.83</v>
      </c>
      <c r="L336" s="13">
        <v>291538.89</v>
      </c>
      <c r="M336" s="13">
        <v>521913.07</v>
      </c>
      <c r="N336" s="13">
        <v>2554435.5099999998</v>
      </c>
    </row>
    <row r="337" spans="1:14" x14ac:dyDescent="0.2">
      <c r="A337">
        <v>69107</v>
      </c>
      <c r="B337" s="14">
        <v>5891602</v>
      </c>
      <c r="C337">
        <v>2.68</v>
      </c>
      <c r="D337">
        <v>0</v>
      </c>
      <c r="E337" s="13">
        <v>196666.15</v>
      </c>
      <c r="F337">
        <v>0</v>
      </c>
      <c r="G337" s="13">
        <v>7300.02</v>
      </c>
      <c r="H337">
        <v>0</v>
      </c>
      <c r="I337" s="13">
        <v>26718.59</v>
      </c>
      <c r="J337">
        <v>411.99</v>
      </c>
      <c r="K337">
        <v>0</v>
      </c>
      <c r="L337" s="13">
        <v>39060.910000000003</v>
      </c>
      <c r="M337" s="13">
        <v>73491.5</v>
      </c>
      <c r="N337" s="13">
        <v>270157.65000000002</v>
      </c>
    </row>
    <row r="338" spans="1:14" x14ac:dyDescent="0.2">
      <c r="A338">
        <v>69108</v>
      </c>
      <c r="B338" s="14">
        <v>10281185</v>
      </c>
      <c r="C338">
        <v>2.63</v>
      </c>
      <c r="D338">
        <v>0</v>
      </c>
      <c r="E338" s="13">
        <v>343370.09</v>
      </c>
      <c r="F338">
        <v>153.46</v>
      </c>
      <c r="G338" s="13">
        <v>18894.16</v>
      </c>
      <c r="H338">
        <v>0</v>
      </c>
      <c r="I338" s="13">
        <v>69154.009999999995</v>
      </c>
      <c r="J338" s="13">
        <v>1876.79</v>
      </c>
      <c r="K338">
        <v>0</v>
      </c>
      <c r="L338" s="13">
        <v>105828.52</v>
      </c>
      <c r="M338" s="13">
        <v>195906.94</v>
      </c>
      <c r="N338" s="13">
        <v>539277.03</v>
      </c>
    </row>
    <row r="339" spans="1:14" x14ac:dyDescent="0.2">
      <c r="A339">
        <v>69109</v>
      </c>
      <c r="B339" s="14">
        <v>30793516</v>
      </c>
      <c r="C339">
        <v>2.85</v>
      </c>
      <c r="D339">
        <v>0</v>
      </c>
      <c r="E339" s="13">
        <v>1026115.4</v>
      </c>
      <c r="F339">
        <v>0</v>
      </c>
      <c r="G339" s="13">
        <v>38630.31</v>
      </c>
      <c r="H339">
        <v>0</v>
      </c>
      <c r="I339" s="13">
        <v>141769.45000000001</v>
      </c>
      <c r="J339">
        <v>0</v>
      </c>
      <c r="K339" s="13">
        <v>5485.2</v>
      </c>
      <c r="L339" s="13">
        <v>224941.55</v>
      </c>
      <c r="M339" s="13">
        <v>410826.5</v>
      </c>
      <c r="N339" s="13">
        <v>1436941.9</v>
      </c>
    </row>
    <row r="340" spans="1:14" x14ac:dyDescent="0.2">
      <c r="A340">
        <v>70092</v>
      </c>
      <c r="B340" s="14">
        <v>22777697</v>
      </c>
      <c r="C340">
        <v>2.4900000000000002</v>
      </c>
      <c r="D340">
        <v>0</v>
      </c>
      <c r="E340" s="13">
        <v>761821.26</v>
      </c>
      <c r="F340">
        <v>0</v>
      </c>
      <c r="G340" s="13">
        <v>31932.32</v>
      </c>
      <c r="H340">
        <v>0</v>
      </c>
      <c r="I340" s="13">
        <v>206142.02</v>
      </c>
      <c r="J340">
        <v>0</v>
      </c>
      <c r="K340">
        <v>0</v>
      </c>
      <c r="L340" s="13">
        <v>189277.97</v>
      </c>
      <c r="M340" s="13">
        <v>427352.3</v>
      </c>
      <c r="N340" s="13">
        <v>1189173.56</v>
      </c>
    </row>
    <row r="341" spans="1:14" x14ac:dyDescent="0.2">
      <c r="A341">
        <v>70093</v>
      </c>
      <c r="B341" s="14">
        <v>86229353</v>
      </c>
      <c r="C341">
        <v>2.4500000000000002</v>
      </c>
      <c r="D341">
        <v>0</v>
      </c>
      <c r="E341" s="13">
        <v>2885203.97</v>
      </c>
      <c r="F341">
        <v>0</v>
      </c>
      <c r="G341" s="13">
        <v>92699.26</v>
      </c>
      <c r="H341" s="13">
        <v>1603.15</v>
      </c>
      <c r="I341" s="13">
        <v>632593.53</v>
      </c>
      <c r="J341">
        <v>0</v>
      </c>
      <c r="K341">
        <v>0</v>
      </c>
      <c r="L341" s="13">
        <v>524940.71</v>
      </c>
      <c r="M341" s="13">
        <v>1251836.6499999999</v>
      </c>
      <c r="N341" s="13">
        <v>4137040.62</v>
      </c>
    </row>
    <row r="342" spans="1:14" x14ac:dyDescent="0.2">
      <c r="A342">
        <v>71091</v>
      </c>
      <c r="B342" s="14">
        <v>54915018</v>
      </c>
      <c r="C342">
        <v>2.64</v>
      </c>
      <c r="D342">
        <v>0</v>
      </c>
      <c r="E342" s="13">
        <v>1833858.47</v>
      </c>
      <c r="F342">
        <v>557.35</v>
      </c>
      <c r="G342" s="13">
        <v>50312.73</v>
      </c>
      <c r="H342">
        <v>668.19</v>
      </c>
      <c r="I342" s="13">
        <v>181429.37</v>
      </c>
      <c r="J342" s="13">
        <v>6232.16</v>
      </c>
      <c r="K342">
        <v>0</v>
      </c>
      <c r="L342" s="13">
        <v>284792.62</v>
      </c>
      <c r="M342" s="13">
        <v>523992.42</v>
      </c>
      <c r="N342" s="13">
        <v>2357850.89</v>
      </c>
    </row>
    <row r="343" spans="1:14" x14ac:dyDescent="0.2">
      <c r="A343">
        <v>71092</v>
      </c>
      <c r="B343" s="14">
        <v>172615596</v>
      </c>
      <c r="C343">
        <v>2.78</v>
      </c>
      <c r="D343">
        <v>0</v>
      </c>
      <c r="E343" s="13">
        <v>5756119.0700000003</v>
      </c>
      <c r="F343" s="13">
        <v>1114.67</v>
      </c>
      <c r="G343" s="13">
        <v>114383.24</v>
      </c>
      <c r="H343">
        <v>0</v>
      </c>
      <c r="I343" s="13">
        <v>381511.15</v>
      </c>
      <c r="J343" s="13">
        <v>29628.18</v>
      </c>
      <c r="K343">
        <v>0</v>
      </c>
      <c r="L343" s="13">
        <v>597975.09</v>
      </c>
      <c r="M343" s="13">
        <v>1124612.33</v>
      </c>
      <c r="N343" s="13">
        <v>6880731.4000000004</v>
      </c>
    </row>
    <row r="344" spans="1:14" x14ac:dyDescent="0.2">
      <c r="A344">
        <v>72066</v>
      </c>
      <c r="B344" s="14">
        <v>8648445</v>
      </c>
      <c r="C344">
        <v>2.35</v>
      </c>
      <c r="D344">
        <v>0</v>
      </c>
      <c r="E344" s="13">
        <v>289670.58</v>
      </c>
      <c r="F344">
        <v>0</v>
      </c>
      <c r="G344" s="13">
        <v>15953.72</v>
      </c>
      <c r="H344">
        <v>0</v>
      </c>
      <c r="I344" s="13">
        <v>63367.61</v>
      </c>
      <c r="J344">
        <v>733.38</v>
      </c>
      <c r="K344">
        <v>0</v>
      </c>
      <c r="L344" s="13">
        <v>82307.5</v>
      </c>
      <c r="M344" s="13">
        <v>162362.21</v>
      </c>
      <c r="N344" s="13">
        <v>452032.79</v>
      </c>
    </row>
    <row r="345" spans="1:14" x14ac:dyDescent="0.2">
      <c r="A345">
        <v>72068</v>
      </c>
      <c r="B345" s="14">
        <v>41168758</v>
      </c>
      <c r="C345">
        <v>2.33</v>
      </c>
      <c r="D345">
        <v>0</v>
      </c>
      <c r="E345" s="13">
        <v>1379186.74</v>
      </c>
      <c r="F345">
        <v>0</v>
      </c>
      <c r="G345" s="13">
        <v>62400.25</v>
      </c>
      <c r="H345">
        <v>0</v>
      </c>
      <c r="I345" s="13">
        <v>247851.64</v>
      </c>
      <c r="J345">
        <v>0</v>
      </c>
      <c r="K345">
        <v>0</v>
      </c>
      <c r="L345" s="13">
        <v>348435</v>
      </c>
      <c r="M345" s="13">
        <v>658686.89</v>
      </c>
      <c r="N345" s="13">
        <v>2037873.63</v>
      </c>
    </row>
    <row r="346" spans="1:14" x14ac:dyDescent="0.2">
      <c r="A346">
        <v>72073</v>
      </c>
      <c r="B346" s="14">
        <v>11821606</v>
      </c>
      <c r="C346">
        <v>2.2999999999999998</v>
      </c>
      <c r="D346">
        <v>0</v>
      </c>
      <c r="E346" s="13">
        <v>396155.02</v>
      </c>
      <c r="F346">
        <v>0</v>
      </c>
      <c r="G346" s="13">
        <v>27585</v>
      </c>
      <c r="H346">
        <v>0</v>
      </c>
      <c r="I346" s="13">
        <v>109566.65</v>
      </c>
      <c r="J346">
        <v>0</v>
      </c>
      <c r="K346">
        <v>0</v>
      </c>
      <c r="L346" s="13">
        <v>148762.26</v>
      </c>
      <c r="M346" s="13">
        <v>285913.90999999997</v>
      </c>
      <c r="N346" s="13">
        <v>682068.93</v>
      </c>
    </row>
    <row r="347" spans="1:14" x14ac:dyDescent="0.2">
      <c r="A347">
        <v>72074</v>
      </c>
      <c r="B347" s="14">
        <v>261808124</v>
      </c>
      <c r="C347">
        <v>2.38</v>
      </c>
      <c r="D347">
        <v>0</v>
      </c>
      <c r="E347" s="13">
        <v>8766294.2100000009</v>
      </c>
      <c r="F347" s="13">
        <v>13543.7</v>
      </c>
      <c r="G347" s="13">
        <v>138553.69</v>
      </c>
      <c r="H347" s="13">
        <v>5981.59</v>
      </c>
      <c r="I347" s="13">
        <v>550330.51</v>
      </c>
      <c r="J347" s="13">
        <v>134967</v>
      </c>
      <c r="K347">
        <v>0</v>
      </c>
      <c r="L347" s="13">
        <v>686520.37</v>
      </c>
      <c r="M347" s="13">
        <v>1529896.86</v>
      </c>
      <c r="N347" s="13">
        <v>10296191.07</v>
      </c>
    </row>
    <row r="348" spans="1:14" x14ac:dyDescent="0.2">
      <c r="A348">
        <v>73099</v>
      </c>
      <c r="B348" s="14">
        <v>52294071</v>
      </c>
      <c r="C348">
        <v>2.4500000000000002</v>
      </c>
      <c r="D348">
        <v>0</v>
      </c>
      <c r="E348" s="13">
        <v>1749741.31</v>
      </c>
      <c r="F348">
        <v>0</v>
      </c>
      <c r="G348" s="13">
        <v>104933.52</v>
      </c>
      <c r="H348">
        <v>0</v>
      </c>
      <c r="I348" s="13">
        <v>239260.38</v>
      </c>
      <c r="J348">
        <v>0</v>
      </c>
      <c r="K348">
        <v>0</v>
      </c>
      <c r="L348" s="13">
        <v>595442.88</v>
      </c>
      <c r="M348" s="13">
        <v>939636.78</v>
      </c>
      <c r="N348" s="13">
        <v>2689378.09</v>
      </c>
    </row>
    <row r="349" spans="1:14" x14ac:dyDescent="0.2">
      <c r="A349">
        <v>73102</v>
      </c>
      <c r="B349" s="14">
        <v>45844092</v>
      </c>
      <c r="C349">
        <v>2.5</v>
      </c>
      <c r="D349">
        <v>0</v>
      </c>
      <c r="E349" s="13">
        <v>1533141.05</v>
      </c>
      <c r="F349">
        <v>0</v>
      </c>
      <c r="G349" s="13">
        <v>55980.43</v>
      </c>
      <c r="H349">
        <v>0</v>
      </c>
      <c r="I349" s="13">
        <v>131167.72</v>
      </c>
      <c r="J349">
        <v>0</v>
      </c>
      <c r="K349">
        <v>0</v>
      </c>
      <c r="L349" s="13">
        <v>321622.81</v>
      </c>
      <c r="M349" s="13">
        <v>508770.96</v>
      </c>
      <c r="N349" s="13">
        <v>2041912.01</v>
      </c>
    </row>
    <row r="350" spans="1:14" x14ac:dyDescent="0.2">
      <c r="A350">
        <v>73105</v>
      </c>
      <c r="B350" s="14">
        <v>5899069</v>
      </c>
      <c r="C350">
        <v>2.39</v>
      </c>
      <c r="D350">
        <v>0</v>
      </c>
      <c r="E350" s="13">
        <v>197502.19</v>
      </c>
      <c r="F350">
        <v>0</v>
      </c>
      <c r="G350" s="13">
        <v>14580.45</v>
      </c>
      <c r="H350">
        <v>0</v>
      </c>
      <c r="I350" s="13">
        <v>33146.22</v>
      </c>
      <c r="J350">
        <v>0</v>
      </c>
      <c r="K350">
        <v>0</v>
      </c>
      <c r="L350" s="13">
        <v>86773.56</v>
      </c>
      <c r="M350" s="13">
        <v>134500.23000000001</v>
      </c>
      <c r="N350" s="13">
        <v>332002.42</v>
      </c>
    </row>
    <row r="351" spans="1:14" x14ac:dyDescent="0.2">
      <c r="A351">
        <v>73106</v>
      </c>
      <c r="B351" s="14">
        <v>61492292</v>
      </c>
      <c r="C351">
        <v>2.67</v>
      </c>
      <c r="D351">
        <v>0</v>
      </c>
      <c r="E351" s="13">
        <v>2052870.36</v>
      </c>
      <c r="F351">
        <v>0</v>
      </c>
      <c r="G351" s="13">
        <v>115468.41</v>
      </c>
      <c r="H351">
        <v>0</v>
      </c>
      <c r="I351" s="13">
        <v>255379.99</v>
      </c>
      <c r="J351">
        <v>0</v>
      </c>
      <c r="K351">
        <v>0</v>
      </c>
      <c r="L351" s="13">
        <v>692477.54</v>
      </c>
      <c r="M351" s="13">
        <v>1063325.94</v>
      </c>
      <c r="N351" s="13">
        <v>3116196.3</v>
      </c>
    </row>
    <row r="352" spans="1:14" x14ac:dyDescent="0.2">
      <c r="A352">
        <v>73108</v>
      </c>
      <c r="B352" s="14">
        <v>208665584</v>
      </c>
      <c r="C352">
        <v>2.66</v>
      </c>
      <c r="D352">
        <v>0</v>
      </c>
      <c r="E352" s="13">
        <v>6966847.2300000004</v>
      </c>
      <c r="F352">
        <v>0</v>
      </c>
      <c r="G352" s="13">
        <v>285290.58</v>
      </c>
      <c r="H352">
        <v>0</v>
      </c>
      <c r="I352" s="13">
        <v>636551.82999999996</v>
      </c>
      <c r="J352">
        <v>0</v>
      </c>
      <c r="K352">
        <v>0</v>
      </c>
      <c r="L352" s="13">
        <v>1705833.82</v>
      </c>
      <c r="M352" s="13">
        <v>2627676.2200000002</v>
      </c>
      <c r="N352" s="13">
        <v>9594523.4499999993</v>
      </c>
    </row>
    <row r="353" spans="1:14" x14ac:dyDescent="0.2">
      <c r="A353">
        <v>74187</v>
      </c>
      <c r="B353" s="14">
        <v>19044110</v>
      </c>
      <c r="C353">
        <v>2.23</v>
      </c>
      <c r="D353">
        <v>0</v>
      </c>
      <c r="E353" s="13">
        <v>638646.31999999995</v>
      </c>
      <c r="F353">
        <v>0</v>
      </c>
      <c r="G353" s="13">
        <v>36489.89</v>
      </c>
      <c r="H353">
        <v>0</v>
      </c>
      <c r="I353" s="13">
        <v>86390.34</v>
      </c>
      <c r="J353">
        <v>0</v>
      </c>
      <c r="K353">
        <v>0</v>
      </c>
      <c r="L353" s="13">
        <v>106425.97</v>
      </c>
      <c r="M353" s="13">
        <v>229306.2</v>
      </c>
      <c r="N353" s="13">
        <v>867952.52</v>
      </c>
    </row>
    <row r="354" spans="1:14" x14ac:dyDescent="0.2">
      <c r="A354">
        <v>74190</v>
      </c>
      <c r="B354" s="14">
        <v>17513480</v>
      </c>
      <c r="C354">
        <v>2.27</v>
      </c>
      <c r="D354">
        <v>0</v>
      </c>
      <c r="E354" s="13">
        <v>587076.18999999994</v>
      </c>
      <c r="F354">
        <v>0</v>
      </c>
      <c r="G354" s="13">
        <v>36008.67</v>
      </c>
      <c r="H354">
        <v>0</v>
      </c>
      <c r="I354" s="13">
        <v>70902.19</v>
      </c>
      <c r="J354">
        <v>0</v>
      </c>
      <c r="K354">
        <v>0</v>
      </c>
      <c r="L354" s="13">
        <v>133059.88</v>
      </c>
      <c r="M354" s="13">
        <v>239970.74</v>
      </c>
      <c r="N354" s="13">
        <v>827046.93</v>
      </c>
    </row>
    <row r="355" spans="1:14" x14ac:dyDescent="0.2">
      <c r="A355">
        <v>74194</v>
      </c>
      <c r="B355" s="14">
        <v>11092040</v>
      </c>
      <c r="C355">
        <v>2.14</v>
      </c>
      <c r="D355">
        <v>0</v>
      </c>
      <c r="E355" s="13">
        <v>372315.19</v>
      </c>
      <c r="F355">
        <v>0</v>
      </c>
      <c r="G355" s="13">
        <v>24487.88</v>
      </c>
      <c r="H355">
        <v>0</v>
      </c>
      <c r="I355" s="13">
        <v>50306.07</v>
      </c>
      <c r="J355" s="13">
        <v>1262.8699999999999</v>
      </c>
      <c r="K355">
        <v>0</v>
      </c>
      <c r="L355" s="13">
        <v>93360.960000000006</v>
      </c>
      <c r="M355" s="13">
        <v>169417.78</v>
      </c>
      <c r="N355" s="13">
        <v>541732.97</v>
      </c>
    </row>
    <row r="356" spans="1:14" x14ac:dyDescent="0.2">
      <c r="A356">
        <v>74195</v>
      </c>
      <c r="B356" s="14">
        <v>5795380</v>
      </c>
      <c r="C356">
        <v>2.59</v>
      </c>
      <c r="D356">
        <v>0</v>
      </c>
      <c r="E356" s="13">
        <v>193633.09</v>
      </c>
      <c r="F356">
        <v>0</v>
      </c>
      <c r="G356" s="13">
        <v>16276.54</v>
      </c>
      <c r="H356">
        <v>0</v>
      </c>
      <c r="I356" s="13">
        <v>32541.73</v>
      </c>
      <c r="J356">
        <v>73.5</v>
      </c>
      <c r="K356">
        <v>0</v>
      </c>
      <c r="L356" s="13">
        <v>64841.440000000002</v>
      </c>
      <c r="M356" s="13">
        <v>113733.2</v>
      </c>
      <c r="N356" s="13">
        <v>307366.28999999998</v>
      </c>
    </row>
    <row r="357" spans="1:14" x14ac:dyDescent="0.2">
      <c r="A357">
        <v>74197</v>
      </c>
      <c r="B357" s="14">
        <v>11860560</v>
      </c>
      <c r="C357">
        <v>2.2000000000000002</v>
      </c>
      <c r="D357">
        <v>0</v>
      </c>
      <c r="E357" s="13">
        <v>397867.23</v>
      </c>
      <c r="F357">
        <v>0</v>
      </c>
      <c r="G357" s="13">
        <v>27037.21</v>
      </c>
      <c r="H357">
        <v>0</v>
      </c>
      <c r="I357" s="13">
        <v>55170.09</v>
      </c>
      <c r="J357">
        <v>0</v>
      </c>
      <c r="K357">
        <v>0</v>
      </c>
      <c r="L357" s="13">
        <v>101325.88</v>
      </c>
      <c r="M357" s="13">
        <v>183533.18</v>
      </c>
      <c r="N357" s="13">
        <v>581400.41</v>
      </c>
    </row>
    <row r="358" spans="1:14" x14ac:dyDescent="0.2">
      <c r="A358">
        <v>74201</v>
      </c>
      <c r="B358" s="14">
        <v>162607380</v>
      </c>
      <c r="C358">
        <v>2.16</v>
      </c>
      <c r="D358">
        <v>0</v>
      </c>
      <c r="E358" s="13">
        <v>5456960.5800000001</v>
      </c>
      <c r="F358">
        <v>0</v>
      </c>
      <c r="G358" s="13">
        <v>135906.93</v>
      </c>
      <c r="H358">
        <v>0</v>
      </c>
      <c r="I358" s="13">
        <v>275203.93</v>
      </c>
      <c r="J358">
        <v>0</v>
      </c>
      <c r="K358">
        <v>0</v>
      </c>
      <c r="L358" s="13">
        <v>545698.34</v>
      </c>
      <c r="M358" s="13">
        <v>956809.2</v>
      </c>
      <c r="N358" s="13">
        <v>6413769.7800000003</v>
      </c>
    </row>
    <row r="359" spans="1:14" x14ac:dyDescent="0.2">
      <c r="A359">
        <v>74202</v>
      </c>
      <c r="B359" s="14">
        <v>8963620</v>
      </c>
      <c r="C359">
        <v>2.21</v>
      </c>
      <c r="D359">
        <v>0</v>
      </c>
      <c r="E359" s="13">
        <v>300657.46999999997</v>
      </c>
      <c r="F359">
        <v>0</v>
      </c>
      <c r="G359" s="13">
        <v>21716.15</v>
      </c>
      <c r="H359">
        <v>0</v>
      </c>
      <c r="I359" s="13">
        <v>44362.47</v>
      </c>
      <c r="J359">
        <v>0</v>
      </c>
      <c r="K359">
        <v>0</v>
      </c>
      <c r="L359" s="13">
        <v>83693.23</v>
      </c>
      <c r="M359" s="13">
        <v>149771.84</v>
      </c>
      <c r="N359" s="13">
        <v>450429.31</v>
      </c>
    </row>
    <row r="360" spans="1:14" x14ac:dyDescent="0.2">
      <c r="A360">
        <v>75084</v>
      </c>
      <c r="B360" s="14">
        <v>7940410</v>
      </c>
      <c r="C360">
        <v>1.69</v>
      </c>
      <c r="D360">
        <v>0</v>
      </c>
      <c r="E360" s="13">
        <v>267753.25</v>
      </c>
      <c r="F360">
        <v>0</v>
      </c>
      <c r="G360" s="13">
        <v>7532.34</v>
      </c>
      <c r="H360">
        <v>0</v>
      </c>
      <c r="I360" s="13">
        <v>26370.45</v>
      </c>
      <c r="J360">
        <v>596.39</v>
      </c>
      <c r="K360">
        <v>279.98</v>
      </c>
      <c r="L360" s="13">
        <v>88561.69</v>
      </c>
      <c r="M360" s="13">
        <v>123340.85</v>
      </c>
      <c r="N360" s="13">
        <v>391094.1</v>
      </c>
    </row>
    <row r="361" spans="1:14" x14ac:dyDescent="0.2">
      <c r="A361">
        <v>75085</v>
      </c>
      <c r="B361" s="14">
        <v>22780328</v>
      </c>
      <c r="C361">
        <v>1.65</v>
      </c>
      <c r="D361">
        <v>0</v>
      </c>
      <c r="E361" s="13">
        <v>768472.72</v>
      </c>
      <c r="F361">
        <v>41.72</v>
      </c>
      <c r="G361" s="13">
        <v>20868.810000000001</v>
      </c>
      <c r="H361" s="13">
        <v>4587.76</v>
      </c>
      <c r="I361" s="13">
        <v>73318.91</v>
      </c>
      <c r="J361" s="13">
        <v>21800.02</v>
      </c>
      <c r="K361">
        <v>0</v>
      </c>
      <c r="L361" s="13">
        <v>265436.95</v>
      </c>
      <c r="M361" s="13">
        <v>386054.16</v>
      </c>
      <c r="N361" s="13">
        <v>1154526.8799999999</v>
      </c>
    </row>
    <row r="362" spans="1:14" x14ac:dyDescent="0.2">
      <c r="A362">
        <v>75086</v>
      </c>
      <c r="B362" s="14">
        <v>9861044</v>
      </c>
      <c r="C362">
        <v>2.02</v>
      </c>
      <c r="D362">
        <v>0</v>
      </c>
      <c r="E362" s="13">
        <v>331401.49</v>
      </c>
      <c r="F362">
        <v>0</v>
      </c>
      <c r="G362" s="13">
        <v>10810.76</v>
      </c>
      <c r="H362">
        <v>0</v>
      </c>
      <c r="I362" s="13">
        <v>26885.86</v>
      </c>
      <c r="J362">
        <v>236.82</v>
      </c>
      <c r="K362">
        <v>0</v>
      </c>
      <c r="L362" s="13">
        <v>114354.32</v>
      </c>
      <c r="M362" s="13">
        <v>152287.76</v>
      </c>
      <c r="N362" s="13">
        <v>483689.25</v>
      </c>
    </row>
    <row r="363" spans="1:14" x14ac:dyDescent="0.2">
      <c r="A363">
        <v>75087</v>
      </c>
      <c r="B363" s="14">
        <v>25486029</v>
      </c>
      <c r="C363">
        <v>1.76</v>
      </c>
      <c r="D363">
        <v>0</v>
      </c>
      <c r="E363" s="13">
        <v>858785.39</v>
      </c>
      <c r="F363">
        <v>0</v>
      </c>
      <c r="G363" s="13">
        <v>24749.09</v>
      </c>
      <c r="H363">
        <v>0</v>
      </c>
      <c r="I363" s="13">
        <v>86153.67</v>
      </c>
      <c r="J363">
        <v>0</v>
      </c>
      <c r="K363">
        <v>0</v>
      </c>
      <c r="L363" s="13">
        <v>291136.21999999997</v>
      </c>
      <c r="M363" s="13">
        <v>402038.98</v>
      </c>
      <c r="N363" s="13">
        <v>1260824.3700000001</v>
      </c>
    </row>
    <row r="364" spans="1:14" x14ac:dyDescent="0.2">
      <c r="A364">
        <v>76081</v>
      </c>
      <c r="B364" s="14">
        <v>11091431</v>
      </c>
      <c r="C364">
        <v>2.68</v>
      </c>
      <c r="D364">
        <v>0</v>
      </c>
      <c r="E364" s="13">
        <v>370240.4</v>
      </c>
      <c r="F364" s="13">
        <v>7902.05</v>
      </c>
      <c r="G364" s="13">
        <v>8260.1200000000008</v>
      </c>
      <c r="H364" s="13">
        <v>1540.39</v>
      </c>
      <c r="I364" s="13">
        <v>98267.839999999997</v>
      </c>
      <c r="J364" s="13">
        <v>5125.2299999999996</v>
      </c>
      <c r="K364">
        <v>0</v>
      </c>
      <c r="L364" s="13">
        <v>92869.2</v>
      </c>
      <c r="M364" s="13">
        <v>213964.83</v>
      </c>
      <c r="N364" s="13">
        <v>584205.23</v>
      </c>
    </row>
    <row r="365" spans="1:14" x14ac:dyDescent="0.2">
      <c r="A365">
        <v>76082</v>
      </c>
      <c r="B365" s="14">
        <v>44604385</v>
      </c>
      <c r="C365">
        <v>2.69</v>
      </c>
      <c r="D365">
        <v>0</v>
      </c>
      <c r="E365" s="13">
        <v>1488775.28</v>
      </c>
      <c r="F365">
        <v>0</v>
      </c>
      <c r="G365" s="13">
        <v>24078.13</v>
      </c>
      <c r="H365">
        <v>0</v>
      </c>
      <c r="I365" s="13">
        <v>325991.37</v>
      </c>
      <c r="J365">
        <v>0</v>
      </c>
      <c r="K365">
        <v>0</v>
      </c>
      <c r="L365" s="13">
        <v>270695.56</v>
      </c>
      <c r="M365" s="13">
        <v>620765.06000000006</v>
      </c>
      <c r="N365" s="13">
        <v>2109540.34</v>
      </c>
    </row>
    <row r="366" spans="1:14" x14ac:dyDescent="0.2">
      <c r="A366">
        <v>76083</v>
      </c>
      <c r="B366" s="14">
        <v>61205634</v>
      </c>
      <c r="C366">
        <v>2.73</v>
      </c>
      <c r="D366">
        <v>0</v>
      </c>
      <c r="E366" s="13">
        <v>2042040.9</v>
      </c>
      <c r="F366" s="13">
        <v>4249.5600000000004</v>
      </c>
      <c r="G366" s="13">
        <v>26852.400000000001</v>
      </c>
      <c r="H366" s="13">
        <v>1059.6400000000001</v>
      </c>
      <c r="I366" s="13">
        <v>360795.44</v>
      </c>
      <c r="J366" s="13">
        <v>28535.91</v>
      </c>
      <c r="K366">
        <v>0</v>
      </c>
      <c r="L366" s="13">
        <v>330969.23</v>
      </c>
      <c r="M366" s="13">
        <v>752462.18</v>
      </c>
      <c r="N366" s="13">
        <v>2794503.08</v>
      </c>
    </row>
    <row r="367" spans="1:14" x14ac:dyDescent="0.2">
      <c r="A367">
        <v>77100</v>
      </c>
      <c r="B367" s="14">
        <v>4813135</v>
      </c>
      <c r="C367">
        <v>3.15</v>
      </c>
      <c r="D367">
        <v>0</v>
      </c>
      <c r="E367" s="13">
        <v>159890.18</v>
      </c>
      <c r="F367">
        <v>0</v>
      </c>
      <c r="G367" s="13">
        <v>6086.82</v>
      </c>
      <c r="H367">
        <v>0</v>
      </c>
      <c r="I367" s="13">
        <v>20117.240000000002</v>
      </c>
      <c r="J367">
        <v>868.84</v>
      </c>
      <c r="K367" s="13">
        <v>22000.78</v>
      </c>
      <c r="L367" s="13">
        <v>42401.35</v>
      </c>
      <c r="M367" s="13">
        <v>91475.03</v>
      </c>
      <c r="N367" s="13">
        <v>251365.21</v>
      </c>
    </row>
    <row r="368" spans="1:14" x14ac:dyDescent="0.2">
      <c r="A368">
        <v>77101</v>
      </c>
      <c r="B368" s="14">
        <v>9242577</v>
      </c>
      <c r="C368">
        <v>3.23</v>
      </c>
      <c r="D368">
        <v>0</v>
      </c>
      <c r="E368" s="13">
        <v>306780.63</v>
      </c>
      <c r="F368" s="13">
        <v>3051.15</v>
      </c>
      <c r="G368" s="13">
        <v>18214.2</v>
      </c>
      <c r="H368">
        <v>0</v>
      </c>
      <c r="I368" s="13">
        <v>54875.1</v>
      </c>
      <c r="J368">
        <v>953.1</v>
      </c>
      <c r="K368" s="13">
        <v>4791.54</v>
      </c>
      <c r="L368" s="13">
        <v>148766.29</v>
      </c>
      <c r="M368" s="13">
        <v>230651.38</v>
      </c>
      <c r="N368" s="13">
        <v>537432.01</v>
      </c>
    </row>
    <row r="369" spans="1:14" x14ac:dyDescent="0.2">
      <c r="A369">
        <v>77102</v>
      </c>
      <c r="B369" s="14">
        <v>33977316</v>
      </c>
      <c r="C369">
        <v>3</v>
      </c>
      <c r="D369">
        <v>0</v>
      </c>
      <c r="E369" s="13">
        <v>1130459.28</v>
      </c>
      <c r="F369">
        <v>0</v>
      </c>
      <c r="G369" s="13">
        <v>40185.96</v>
      </c>
      <c r="H369">
        <v>0</v>
      </c>
      <c r="I369" s="13">
        <v>110563.07</v>
      </c>
      <c r="J369">
        <v>0</v>
      </c>
      <c r="K369" s="13">
        <v>8124.6</v>
      </c>
      <c r="L369" s="13">
        <v>263734.32</v>
      </c>
      <c r="M369" s="13">
        <v>422607.95</v>
      </c>
      <c r="N369" s="13">
        <v>1553067.23</v>
      </c>
    </row>
    <row r="370" spans="1:14" x14ac:dyDescent="0.2">
      <c r="A370">
        <v>77103</v>
      </c>
      <c r="B370" s="14">
        <v>10855996</v>
      </c>
      <c r="C370">
        <v>2.94</v>
      </c>
      <c r="D370">
        <v>0</v>
      </c>
      <c r="E370" s="13">
        <v>361413.26</v>
      </c>
      <c r="F370">
        <v>0</v>
      </c>
      <c r="G370" s="13">
        <v>13961.88</v>
      </c>
      <c r="H370">
        <v>0</v>
      </c>
      <c r="I370" s="13">
        <v>36960.879999999997</v>
      </c>
      <c r="J370">
        <v>0</v>
      </c>
      <c r="K370">
        <v>0</v>
      </c>
      <c r="L370" s="13">
        <v>101638.96</v>
      </c>
      <c r="M370" s="13">
        <v>152561.72</v>
      </c>
      <c r="N370" s="13">
        <v>513974.98</v>
      </c>
    </row>
    <row r="371" spans="1:14" x14ac:dyDescent="0.2">
      <c r="A371">
        <v>77104</v>
      </c>
      <c r="B371" s="14">
        <v>14098386</v>
      </c>
      <c r="C371">
        <v>2.91</v>
      </c>
      <c r="D371">
        <v>0</v>
      </c>
      <c r="E371" s="13">
        <v>469502.62</v>
      </c>
      <c r="F371" s="13">
        <v>3982.68</v>
      </c>
      <c r="G371" s="13">
        <v>8636.44</v>
      </c>
      <c r="H371">
        <v>0</v>
      </c>
      <c r="I371" s="13">
        <v>28458.54</v>
      </c>
      <c r="J371" s="13">
        <v>2605.3200000000002</v>
      </c>
      <c r="K371" s="13">
        <v>4452.2</v>
      </c>
      <c r="L371" s="13">
        <v>74643.289999999994</v>
      </c>
      <c r="M371" s="13">
        <v>122778.46</v>
      </c>
      <c r="N371" s="13">
        <v>592281.07999999996</v>
      </c>
    </row>
    <row r="372" spans="1:14" x14ac:dyDescent="0.2">
      <c r="A372">
        <v>78001</v>
      </c>
      <c r="B372" s="14">
        <v>15415980</v>
      </c>
      <c r="C372">
        <v>2.4</v>
      </c>
      <c r="D372">
        <v>0</v>
      </c>
      <c r="E372" s="13">
        <v>516077.68</v>
      </c>
      <c r="F372">
        <v>0</v>
      </c>
      <c r="G372" s="13">
        <v>59184.3</v>
      </c>
      <c r="H372">
        <v>0</v>
      </c>
      <c r="I372" s="13">
        <v>87256.27</v>
      </c>
      <c r="J372">
        <v>706.56</v>
      </c>
      <c r="K372">
        <v>0</v>
      </c>
      <c r="L372" s="13">
        <v>165476.53</v>
      </c>
      <c r="M372" s="13">
        <v>312623.65999999997</v>
      </c>
      <c r="N372" s="13">
        <v>828701.34</v>
      </c>
    </row>
    <row r="373" spans="1:14" x14ac:dyDescent="0.2">
      <c r="A373">
        <v>78002</v>
      </c>
      <c r="B373" s="14">
        <v>21976870</v>
      </c>
      <c r="C373">
        <v>2.2599999999999998</v>
      </c>
      <c r="D373">
        <v>0</v>
      </c>
      <c r="E373" s="13">
        <v>736770.61</v>
      </c>
      <c r="F373" s="13">
        <v>2234.2199999999998</v>
      </c>
      <c r="G373" s="13">
        <v>130519.96</v>
      </c>
      <c r="H373" s="13">
        <v>13120.03</v>
      </c>
      <c r="I373" s="13">
        <v>192427.47</v>
      </c>
      <c r="J373" s="13">
        <v>3330.71</v>
      </c>
      <c r="K373">
        <v>0</v>
      </c>
      <c r="L373" s="13">
        <v>369713.26</v>
      </c>
      <c r="M373" s="13">
        <v>711345.65</v>
      </c>
      <c r="N373" s="13">
        <v>1448116.26</v>
      </c>
    </row>
    <row r="374" spans="1:14" x14ac:dyDescent="0.2">
      <c r="A374">
        <v>78003</v>
      </c>
      <c r="B374" s="14">
        <v>8069830</v>
      </c>
      <c r="C374">
        <v>2.34</v>
      </c>
      <c r="D374">
        <v>0</v>
      </c>
      <c r="E374" s="13">
        <v>270318.15999999997</v>
      </c>
      <c r="F374">
        <v>0</v>
      </c>
      <c r="G374" s="13">
        <v>29306.23</v>
      </c>
      <c r="H374">
        <v>0</v>
      </c>
      <c r="I374" s="13">
        <v>43206.61</v>
      </c>
      <c r="J374">
        <v>910.37</v>
      </c>
      <c r="K374">
        <v>0</v>
      </c>
      <c r="L374" s="13">
        <v>85692.52</v>
      </c>
      <c r="M374" s="13">
        <v>159115.73000000001</v>
      </c>
      <c r="N374" s="13">
        <v>429433.89</v>
      </c>
    </row>
    <row r="375" spans="1:14" x14ac:dyDescent="0.2">
      <c r="A375">
        <v>78004</v>
      </c>
      <c r="B375" s="14">
        <v>5793378</v>
      </c>
      <c r="C375">
        <v>2.25</v>
      </c>
      <c r="D375">
        <v>0</v>
      </c>
      <c r="E375" s="13">
        <v>194241.83</v>
      </c>
      <c r="F375">
        <v>0</v>
      </c>
      <c r="G375" s="13">
        <v>39027.33</v>
      </c>
      <c r="H375">
        <v>0</v>
      </c>
      <c r="I375" s="13">
        <v>57538.55</v>
      </c>
      <c r="J375">
        <v>312.07</v>
      </c>
      <c r="K375">
        <v>0</v>
      </c>
      <c r="L375" s="13">
        <v>114833.64</v>
      </c>
      <c r="M375" s="13">
        <v>211711.59</v>
      </c>
      <c r="N375" s="13">
        <v>405953.42</v>
      </c>
    </row>
    <row r="376" spans="1:14" x14ac:dyDescent="0.2">
      <c r="A376">
        <v>78005</v>
      </c>
      <c r="B376" s="14">
        <v>21905327</v>
      </c>
      <c r="C376">
        <v>2.31</v>
      </c>
      <c r="D376">
        <v>0</v>
      </c>
      <c r="E376" s="13">
        <v>733996.47</v>
      </c>
      <c r="F376">
        <v>0</v>
      </c>
      <c r="G376" s="13">
        <v>111935.52</v>
      </c>
      <c r="H376">
        <v>0</v>
      </c>
      <c r="I376" s="13">
        <v>165028.16</v>
      </c>
      <c r="J376">
        <v>0</v>
      </c>
      <c r="K376">
        <v>0</v>
      </c>
      <c r="L376" s="13">
        <v>315181.69</v>
      </c>
      <c r="M376" s="13">
        <v>592145.37</v>
      </c>
      <c r="N376" s="13">
        <v>1326141.8400000001</v>
      </c>
    </row>
    <row r="377" spans="1:14" x14ac:dyDescent="0.2">
      <c r="A377">
        <v>78009</v>
      </c>
      <c r="B377" s="14">
        <v>9212880</v>
      </c>
      <c r="C377">
        <v>2.2799999999999998</v>
      </c>
      <c r="D377">
        <v>0</v>
      </c>
      <c r="E377" s="13">
        <v>308796.94</v>
      </c>
      <c r="F377">
        <v>0</v>
      </c>
      <c r="G377" s="13">
        <v>36772.1</v>
      </c>
      <c r="H377">
        <v>0</v>
      </c>
      <c r="I377" s="13">
        <v>56099.58</v>
      </c>
      <c r="J377">
        <v>422.53</v>
      </c>
      <c r="K377">
        <v>0</v>
      </c>
      <c r="L377" s="13">
        <v>107628.85</v>
      </c>
      <c r="M377" s="13">
        <v>200923.06</v>
      </c>
      <c r="N377" s="13">
        <v>509720</v>
      </c>
    </row>
    <row r="378" spans="1:14" x14ac:dyDescent="0.2">
      <c r="A378">
        <v>78012</v>
      </c>
      <c r="B378" s="14">
        <v>40469912</v>
      </c>
      <c r="C378">
        <v>2.25</v>
      </c>
      <c r="D378">
        <v>0</v>
      </c>
      <c r="E378" s="13">
        <v>1356885.33</v>
      </c>
      <c r="F378">
        <v>0</v>
      </c>
      <c r="G378" s="13">
        <v>221440.76</v>
      </c>
      <c r="H378">
        <v>0</v>
      </c>
      <c r="I378" s="13">
        <v>326473.33</v>
      </c>
      <c r="J378">
        <v>0</v>
      </c>
      <c r="K378">
        <v>0</v>
      </c>
      <c r="L378" s="13">
        <v>628928.61</v>
      </c>
      <c r="M378" s="13">
        <v>1176842.7</v>
      </c>
      <c r="N378" s="13">
        <v>2533728.0299999998</v>
      </c>
    </row>
    <row r="379" spans="1:14" x14ac:dyDescent="0.2">
      <c r="A379">
        <v>79077</v>
      </c>
      <c r="B379" s="14">
        <v>208692559</v>
      </c>
      <c r="C379">
        <v>2.69</v>
      </c>
      <c r="D379">
        <v>0</v>
      </c>
      <c r="E379" s="13">
        <v>6965600.4100000001</v>
      </c>
      <c r="F379" s="13">
        <v>11458.69</v>
      </c>
      <c r="G379" s="13">
        <v>286319.06</v>
      </c>
      <c r="H379">
        <v>791.53</v>
      </c>
      <c r="I379" s="13">
        <v>401268.99</v>
      </c>
      <c r="J379" s="13">
        <v>315482.02</v>
      </c>
      <c r="K379">
        <v>0</v>
      </c>
      <c r="L379" s="13">
        <v>856414.01</v>
      </c>
      <c r="M379" s="13">
        <v>1871734.3</v>
      </c>
      <c r="N379" s="13">
        <v>8837334.7100000009</v>
      </c>
    </row>
    <row r="380" spans="1:14" x14ac:dyDescent="0.2">
      <c r="A380">
        <v>79078</v>
      </c>
      <c r="B380" s="14">
        <v>12583103</v>
      </c>
      <c r="C380">
        <v>2.65</v>
      </c>
      <c r="D380">
        <v>0</v>
      </c>
      <c r="E380" s="13">
        <v>420163.02</v>
      </c>
      <c r="F380" s="13">
        <v>4766.6499999999996</v>
      </c>
      <c r="G380" s="13">
        <v>17644.27</v>
      </c>
      <c r="H380">
        <v>0</v>
      </c>
      <c r="I380" s="13">
        <v>23049.35</v>
      </c>
      <c r="J380" s="13">
        <v>25066.94</v>
      </c>
      <c r="K380">
        <v>0</v>
      </c>
      <c r="L380" s="13">
        <v>52877.760000000002</v>
      </c>
      <c r="M380" s="13">
        <v>123404.96</v>
      </c>
      <c r="N380" s="13">
        <v>543567.98</v>
      </c>
    </row>
    <row r="381" spans="1:14" x14ac:dyDescent="0.2">
      <c r="A381">
        <v>80116</v>
      </c>
      <c r="B381" s="14">
        <v>18363386</v>
      </c>
      <c r="C381">
        <v>1.86</v>
      </c>
      <c r="D381">
        <v>0</v>
      </c>
      <c r="E381" s="13">
        <v>618148.67000000004</v>
      </c>
      <c r="F381">
        <v>0</v>
      </c>
      <c r="G381" s="13">
        <v>17807.36</v>
      </c>
      <c r="H381">
        <v>0</v>
      </c>
      <c r="I381" s="13">
        <v>67092.38</v>
      </c>
      <c r="J381">
        <v>264.89</v>
      </c>
      <c r="K381">
        <v>0</v>
      </c>
      <c r="L381" s="13">
        <v>162286.54</v>
      </c>
      <c r="M381" s="13">
        <v>247451.16</v>
      </c>
      <c r="N381" s="13">
        <v>865599.83</v>
      </c>
    </row>
    <row r="382" spans="1:14" x14ac:dyDescent="0.2">
      <c r="A382">
        <v>80118</v>
      </c>
      <c r="B382" s="14">
        <v>14375378</v>
      </c>
      <c r="C382">
        <v>1.95</v>
      </c>
      <c r="D382">
        <v>0</v>
      </c>
      <c r="E382" s="13">
        <v>483460.49</v>
      </c>
      <c r="F382">
        <v>0</v>
      </c>
      <c r="G382" s="13">
        <v>14581.76</v>
      </c>
      <c r="H382">
        <v>0</v>
      </c>
      <c r="I382" s="13">
        <v>61407.4</v>
      </c>
      <c r="J382">
        <v>0</v>
      </c>
      <c r="K382">
        <v>0</v>
      </c>
      <c r="L382" s="13">
        <v>147014.79</v>
      </c>
      <c r="M382" s="13">
        <v>223003.94</v>
      </c>
      <c r="N382" s="13">
        <v>706464.43</v>
      </c>
    </row>
    <row r="383" spans="1:14" x14ac:dyDescent="0.2">
      <c r="A383">
        <v>80119</v>
      </c>
      <c r="B383" s="14">
        <v>28151328</v>
      </c>
      <c r="C383">
        <v>1.95</v>
      </c>
      <c r="D383">
        <v>0</v>
      </c>
      <c r="E383" s="13">
        <v>946761.53</v>
      </c>
      <c r="F383">
        <v>0</v>
      </c>
      <c r="G383" s="13">
        <v>25906.97</v>
      </c>
      <c r="H383">
        <v>0</v>
      </c>
      <c r="I383" s="13">
        <v>103730.22</v>
      </c>
      <c r="J383">
        <v>0</v>
      </c>
      <c r="K383">
        <v>0</v>
      </c>
      <c r="L383" s="13">
        <v>225872.25</v>
      </c>
      <c r="M383" s="13">
        <v>355509.44</v>
      </c>
      <c r="N383" s="13">
        <v>1302270.97</v>
      </c>
    </row>
    <row r="384" spans="1:14" x14ac:dyDescent="0.2">
      <c r="A384">
        <v>80121</v>
      </c>
      <c r="B384" s="14">
        <v>17019500</v>
      </c>
      <c r="C384">
        <v>1.97</v>
      </c>
      <c r="D384">
        <v>0</v>
      </c>
      <c r="E384" s="13">
        <v>572268.6</v>
      </c>
      <c r="F384">
        <v>0</v>
      </c>
      <c r="G384" s="13">
        <v>15880.2</v>
      </c>
      <c r="H384">
        <v>0</v>
      </c>
      <c r="I384" s="13">
        <v>63132.85</v>
      </c>
      <c r="J384">
        <v>0</v>
      </c>
      <c r="K384">
        <v>0</v>
      </c>
      <c r="L384" s="13">
        <v>154057.29999999999</v>
      </c>
      <c r="M384" s="13">
        <v>233070.35</v>
      </c>
      <c r="N384" s="13">
        <v>805338.95</v>
      </c>
    </row>
    <row r="385" spans="1:14" x14ac:dyDescent="0.2">
      <c r="A385">
        <v>80122</v>
      </c>
      <c r="B385" s="14">
        <v>44495700</v>
      </c>
      <c r="C385">
        <v>1.93</v>
      </c>
      <c r="D385">
        <v>0</v>
      </c>
      <c r="E385" s="13">
        <v>1496746.8</v>
      </c>
      <c r="F385">
        <v>0</v>
      </c>
      <c r="G385" s="13">
        <v>8386.56</v>
      </c>
      <c r="H385">
        <v>0</v>
      </c>
      <c r="I385" s="13">
        <v>35036.92</v>
      </c>
      <c r="J385" s="13">
        <v>85987.64</v>
      </c>
      <c r="K385">
        <v>0</v>
      </c>
      <c r="L385" s="13">
        <v>84997.64</v>
      </c>
      <c r="M385" s="13">
        <v>214408.76</v>
      </c>
      <c r="N385" s="13">
        <v>1711155.56</v>
      </c>
    </row>
    <row r="386" spans="1:14" x14ac:dyDescent="0.2">
      <c r="A386">
        <v>80125</v>
      </c>
      <c r="B386" s="14">
        <v>262178959</v>
      </c>
      <c r="C386">
        <v>1.95</v>
      </c>
      <c r="D386">
        <v>0</v>
      </c>
      <c r="E386" s="13">
        <v>8817379.9000000004</v>
      </c>
      <c r="F386">
        <v>0</v>
      </c>
      <c r="G386" s="13">
        <v>167999.99</v>
      </c>
      <c r="H386">
        <v>0</v>
      </c>
      <c r="I386" s="13">
        <v>685852.11</v>
      </c>
      <c r="J386">
        <v>0</v>
      </c>
      <c r="K386">
        <v>0</v>
      </c>
      <c r="L386" s="13">
        <v>1644844.73</v>
      </c>
      <c r="M386" s="13">
        <v>2498696.8199999998</v>
      </c>
      <c r="N386" s="13">
        <v>11316076.720000001</v>
      </c>
    </row>
    <row r="387" spans="1:14" x14ac:dyDescent="0.2">
      <c r="A387">
        <v>81094</v>
      </c>
      <c r="B387" s="14">
        <v>67908288</v>
      </c>
      <c r="C387">
        <v>2.0099999999999998</v>
      </c>
      <c r="D387">
        <v>0</v>
      </c>
      <c r="E387" s="13">
        <v>2282436.27</v>
      </c>
      <c r="F387">
        <v>0</v>
      </c>
      <c r="G387" s="13">
        <v>156373.74</v>
      </c>
      <c r="H387">
        <v>0</v>
      </c>
      <c r="I387" s="13">
        <v>167184.46</v>
      </c>
      <c r="J387">
        <v>39.979999999999997</v>
      </c>
      <c r="K387">
        <v>0</v>
      </c>
      <c r="L387" s="13">
        <v>699175.05</v>
      </c>
      <c r="M387" s="13">
        <v>1022773.23</v>
      </c>
      <c r="N387" s="13">
        <v>3305209.5</v>
      </c>
    </row>
    <row r="388" spans="1:14" x14ac:dyDescent="0.2">
      <c r="A388">
        <v>81095</v>
      </c>
      <c r="B388" s="14">
        <v>15406082</v>
      </c>
      <c r="C388">
        <v>2.57</v>
      </c>
      <c r="D388">
        <v>0</v>
      </c>
      <c r="E388" s="13">
        <v>514848</v>
      </c>
      <c r="F388">
        <v>0</v>
      </c>
      <c r="G388" s="13">
        <v>32938</v>
      </c>
      <c r="H388">
        <v>0</v>
      </c>
      <c r="I388" s="13">
        <v>36354.75</v>
      </c>
      <c r="J388">
        <v>0</v>
      </c>
      <c r="K388" s="13">
        <v>50374.27</v>
      </c>
      <c r="L388" s="13">
        <v>206658.69</v>
      </c>
      <c r="M388" s="13">
        <v>326325.7</v>
      </c>
      <c r="N388" s="13">
        <v>841173.7</v>
      </c>
    </row>
    <row r="389" spans="1:14" x14ac:dyDescent="0.2">
      <c r="A389">
        <v>81096</v>
      </c>
      <c r="B389" s="14">
        <v>234669435</v>
      </c>
      <c r="C389">
        <v>2.66</v>
      </c>
      <c r="D389">
        <v>0</v>
      </c>
      <c r="E389" s="13">
        <v>7835053.9199999999</v>
      </c>
      <c r="F389">
        <v>0</v>
      </c>
      <c r="G389" s="13">
        <v>347504.77</v>
      </c>
      <c r="H389">
        <v>0</v>
      </c>
      <c r="I389" s="13">
        <v>299941.94</v>
      </c>
      <c r="J389">
        <v>0</v>
      </c>
      <c r="K389" s="13">
        <v>1535.33</v>
      </c>
      <c r="L389" s="13">
        <v>1558827.38</v>
      </c>
      <c r="M389" s="13">
        <v>2207809.42</v>
      </c>
      <c r="N389" s="13">
        <v>10042863.34</v>
      </c>
    </row>
    <row r="390" spans="1:14" x14ac:dyDescent="0.2">
      <c r="A390">
        <v>81097</v>
      </c>
      <c r="B390" s="14">
        <v>9787102</v>
      </c>
      <c r="C390">
        <v>2.54</v>
      </c>
      <c r="D390">
        <v>0</v>
      </c>
      <c r="E390" s="13">
        <v>327170.88</v>
      </c>
      <c r="F390">
        <v>0</v>
      </c>
      <c r="G390" s="13">
        <v>20049.82</v>
      </c>
      <c r="H390">
        <v>0</v>
      </c>
      <c r="I390" s="13">
        <v>20865.53</v>
      </c>
      <c r="J390" s="13">
        <v>1218.3</v>
      </c>
      <c r="K390" s="13">
        <v>41179.26</v>
      </c>
      <c r="L390" s="13">
        <v>109229.9</v>
      </c>
      <c r="M390" s="13">
        <v>192542.8</v>
      </c>
      <c r="N390" s="13">
        <v>519713.68</v>
      </c>
    </row>
    <row r="391" spans="1:14" x14ac:dyDescent="0.2">
      <c r="A391">
        <v>82100</v>
      </c>
      <c r="B391" s="14">
        <v>67547142</v>
      </c>
      <c r="C391">
        <v>2.62</v>
      </c>
      <c r="D391">
        <v>0</v>
      </c>
      <c r="E391" s="13">
        <v>2256165.06</v>
      </c>
      <c r="F391">
        <v>0</v>
      </c>
      <c r="G391" s="13">
        <v>64713.120000000003</v>
      </c>
      <c r="H391" s="13">
        <v>22241</v>
      </c>
      <c r="I391" s="13">
        <v>770403.78</v>
      </c>
      <c r="J391">
        <v>0</v>
      </c>
      <c r="K391">
        <v>0</v>
      </c>
      <c r="L391" s="13">
        <v>651140.43999999994</v>
      </c>
      <c r="M391" s="13">
        <v>1508498.34</v>
      </c>
      <c r="N391" s="13">
        <v>3764663.4</v>
      </c>
    </row>
    <row r="392" spans="1:14" x14ac:dyDescent="0.2">
      <c r="A392">
        <v>82101</v>
      </c>
      <c r="B392" s="14">
        <v>34129765</v>
      </c>
      <c r="C392">
        <v>2.41</v>
      </c>
      <c r="D392">
        <v>0</v>
      </c>
      <c r="E392" s="13">
        <v>1142438.25</v>
      </c>
      <c r="F392">
        <v>0</v>
      </c>
      <c r="G392" s="13">
        <v>24208.57</v>
      </c>
      <c r="H392">
        <v>0</v>
      </c>
      <c r="I392" s="13">
        <v>236114.12</v>
      </c>
      <c r="J392">
        <v>0</v>
      </c>
      <c r="K392" s="13">
        <v>10442.24</v>
      </c>
      <c r="L392" s="13">
        <v>209462.75</v>
      </c>
      <c r="M392" s="13">
        <v>480227.68</v>
      </c>
      <c r="N392" s="13">
        <v>1622665.93</v>
      </c>
    </row>
    <row r="393" spans="1:14" x14ac:dyDescent="0.2">
      <c r="A393">
        <v>82105</v>
      </c>
      <c r="B393" s="14">
        <v>8930636</v>
      </c>
      <c r="C393">
        <v>2.66</v>
      </c>
      <c r="D393">
        <v>0</v>
      </c>
      <c r="E393" s="13">
        <v>298172.68</v>
      </c>
      <c r="F393">
        <v>0</v>
      </c>
      <c r="G393" s="13">
        <v>2899.33</v>
      </c>
      <c r="H393">
        <v>0</v>
      </c>
      <c r="I393" s="13">
        <v>34516.300000000003</v>
      </c>
      <c r="J393" s="13">
        <v>7373.7</v>
      </c>
      <c r="K393">
        <v>0</v>
      </c>
      <c r="L393" s="13">
        <v>25865.88</v>
      </c>
      <c r="M393" s="13">
        <v>70655.210000000006</v>
      </c>
      <c r="N393" s="13">
        <v>368827.89</v>
      </c>
    </row>
    <row r="394" spans="1:14" x14ac:dyDescent="0.2">
      <c r="A394">
        <v>82108</v>
      </c>
      <c r="B394" s="14">
        <v>40223596</v>
      </c>
      <c r="C394">
        <v>2.6</v>
      </c>
      <c r="D394">
        <v>0</v>
      </c>
      <c r="E394" s="13">
        <v>1343797.94</v>
      </c>
      <c r="F394">
        <v>0</v>
      </c>
      <c r="G394" s="13">
        <v>34235.07</v>
      </c>
      <c r="H394">
        <v>0</v>
      </c>
      <c r="I394" s="13">
        <v>407565.36</v>
      </c>
      <c r="J394">
        <v>0</v>
      </c>
      <c r="K394">
        <v>61.73</v>
      </c>
      <c r="L394" s="13">
        <v>335374.48</v>
      </c>
      <c r="M394" s="13">
        <v>777236.64</v>
      </c>
      <c r="N394" s="13">
        <v>2121034.58</v>
      </c>
    </row>
    <row r="395" spans="1:14" x14ac:dyDescent="0.2">
      <c r="A395">
        <v>83001</v>
      </c>
      <c r="B395" s="14">
        <v>41152701</v>
      </c>
      <c r="C395">
        <v>1.52</v>
      </c>
      <c r="D395">
        <v>0</v>
      </c>
      <c r="E395" s="13">
        <v>1390082.27</v>
      </c>
      <c r="F395">
        <v>0</v>
      </c>
      <c r="G395" s="13">
        <v>45181.64</v>
      </c>
      <c r="H395">
        <v>0</v>
      </c>
      <c r="I395" s="13">
        <v>179129.3</v>
      </c>
      <c r="J395">
        <v>0</v>
      </c>
      <c r="K395">
        <v>0</v>
      </c>
      <c r="L395" s="13">
        <v>279944.59000000003</v>
      </c>
      <c r="M395" s="13">
        <v>504255.53</v>
      </c>
      <c r="N395" s="13">
        <v>1894337.8</v>
      </c>
    </row>
    <row r="396" spans="1:14" x14ac:dyDescent="0.2">
      <c r="A396">
        <v>83002</v>
      </c>
      <c r="B396" s="14">
        <v>61511506</v>
      </c>
      <c r="C396">
        <v>1.1200000000000001</v>
      </c>
      <c r="D396">
        <v>0</v>
      </c>
      <c r="E396" s="13">
        <v>2086214.4</v>
      </c>
      <c r="F396">
        <v>0</v>
      </c>
      <c r="G396" s="13">
        <v>46641.54</v>
      </c>
      <c r="H396">
        <v>0</v>
      </c>
      <c r="I396" s="13">
        <v>187859.09</v>
      </c>
      <c r="J396">
        <v>0</v>
      </c>
      <c r="K396">
        <v>0</v>
      </c>
      <c r="L396" s="13">
        <v>283102.17</v>
      </c>
      <c r="M396" s="13">
        <v>517602.8</v>
      </c>
      <c r="N396" s="13">
        <v>2603817.2000000002</v>
      </c>
    </row>
    <row r="397" spans="1:14" x14ac:dyDescent="0.2">
      <c r="A397">
        <v>83003</v>
      </c>
      <c r="B397" s="14">
        <v>304256903</v>
      </c>
      <c r="C397">
        <v>1.58</v>
      </c>
      <c r="D397">
        <v>0</v>
      </c>
      <c r="E397" s="13">
        <v>10271122.789999999</v>
      </c>
      <c r="F397">
        <v>0</v>
      </c>
      <c r="G397" s="13">
        <v>149749</v>
      </c>
      <c r="H397">
        <v>0</v>
      </c>
      <c r="I397" s="13">
        <v>623403.78</v>
      </c>
      <c r="J397">
        <v>0</v>
      </c>
      <c r="K397">
        <v>0</v>
      </c>
      <c r="L397" s="13">
        <v>956451.17</v>
      </c>
      <c r="M397" s="13">
        <v>1729603.94</v>
      </c>
      <c r="N397" s="13">
        <v>12000726.73</v>
      </c>
    </row>
    <row r="398" spans="1:14" x14ac:dyDescent="0.2">
      <c r="A398">
        <v>83005</v>
      </c>
      <c r="B398" s="14">
        <v>999732055</v>
      </c>
      <c r="C398">
        <v>1.55</v>
      </c>
      <c r="D398">
        <v>0</v>
      </c>
      <c r="E398" s="13">
        <v>33759301.939999998</v>
      </c>
      <c r="F398">
        <v>0</v>
      </c>
      <c r="G398" s="13">
        <v>635147.43000000005</v>
      </c>
      <c r="H398">
        <v>0</v>
      </c>
      <c r="I398" s="13">
        <v>2557369.58</v>
      </c>
      <c r="J398">
        <v>0</v>
      </c>
      <c r="K398">
        <v>0</v>
      </c>
      <c r="L398" s="13">
        <v>3647943.06</v>
      </c>
      <c r="M398" s="13">
        <v>6840460.0700000003</v>
      </c>
      <c r="N398" s="13">
        <v>40599762.009999998</v>
      </c>
    </row>
    <row r="399" spans="1:14" x14ac:dyDescent="0.2">
      <c r="A399">
        <v>84001</v>
      </c>
      <c r="B399" s="14">
        <v>115670500</v>
      </c>
      <c r="C399">
        <v>2.59</v>
      </c>
      <c r="D399">
        <v>0</v>
      </c>
      <c r="E399" s="13">
        <v>3864739.95</v>
      </c>
      <c r="F399" s="13">
        <v>6505.91</v>
      </c>
      <c r="G399" s="13">
        <v>117896.83</v>
      </c>
      <c r="H399">
        <v>0</v>
      </c>
      <c r="I399" s="13">
        <v>248005.88</v>
      </c>
      <c r="J399">
        <v>0</v>
      </c>
      <c r="K399">
        <v>256.37</v>
      </c>
      <c r="L399" s="13">
        <v>921803.87</v>
      </c>
      <c r="M399" s="13">
        <v>1294468.8600000001</v>
      </c>
      <c r="N399" s="13">
        <v>5159208.8099999996</v>
      </c>
    </row>
    <row r="400" spans="1:14" x14ac:dyDescent="0.2">
      <c r="A400">
        <v>84002</v>
      </c>
      <c r="B400" s="14">
        <v>13687060</v>
      </c>
      <c r="C400">
        <v>2.57</v>
      </c>
      <c r="D400">
        <v>0</v>
      </c>
      <c r="E400" s="13">
        <v>457400.88</v>
      </c>
      <c r="F400">
        <v>0</v>
      </c>
      <c r="G400" s="13">
        <v>18820.849999999999</v>
      </c>
      <c r="H400">
        <v>0</v>
      </c>
      <c r="I400" s="13">
        <v>38696.22</v>
      </c>
      <c r="J400">
        <v>0</v>
      </c>
      <c r="K400">
        <v>594.41999999999996</v>
      </c>
      <c r="L400" s="13">
        <v>157117.28</v>
      </c>
      <c r="M400" s="13">
        <v>215228.77</v>
      </c>
      <c r="N400" s="13">
        <v>672629.65</v>
      </c>
    </row>
    <row r="401" spans="1:14" x14ac:dyDescent="0.2">
      <c r="A401">
        <v>84003</v>
      </c>
      <c r="B401" s="14">
        <v>13907190</v>
      </c>
      <c r="C401">
        <v>2.5099999999999998</v>
      </c>
      <c r="D401">
        <v>0</v>
      </c>
      <c r="E401" s="13">
        <v>465043.5</v>
      </c>
      <c r="F401">
        <v>0</v>
      </c>
      <c r="G401" s="13">
        <v>13696.1</v>
      </c>
      <c r="H401">
        <v>0</v>
      </c>
      <c r="I401" s="13">
        <v>29596.76</v>
      </c>
      <c r="J401">
        <v>0</v>
      </c>
      <c r="K401">
        <v>0</v>
      </c>
      <c r="L401" s="13">
        <v>116304.91</v>
      </c>
      <c r="M401" s="13">
        <v>159597.76999999999</v>
      </c>
      <c r="N401" s="13">
        <v>624641.27</v>
      </c>
    </row>
    <row r="402" spans="1:14" x14ac:dyDescent="0.2">
      <c r="A402">
        <v>84004</v>
      </c>
      <c r="B402" s="14">
        <v>16372099</v>
      </c>
      <c r="C402">
        <v>2.57</v>
      </c>
      <c r="D402">
        <v>0</v>
      </c>
      <c r="E402" s="13">
        <v>547130.82999999996</v>
      </c>
      <c r="F402">
        <v>0</v>
      </c>
      <c r="G402" s="13">
        <v>19103.25</v>
      </c>
      <c r="H402">
        <v>0</v>
      </c>
      <c r="I402" s="13">
        <v>41603.69</v>
      </c>
      <c r="J402">
        <v>0</v>
      </c>
      <c r="K402">
        <v>110.52</v>
      </c>
      <c r="L402" s="13">
        <v>162859.51999999999</v>
      </c>
      <c r="M402" s="13">
        <v>223676.98</v>
      </c>
      <c r="N402" s="13">
        <v>770807.81</v>
      </c>
    </row>
    <row r="403" spans="1:14" x14ac:dyDescent="0.2">
      <c r="A403">
        <v>84005</v>
      </c>
      <c r="B403" s="14">
        <v>23705470</v>
      </c>
      <c r="C403">
        <v>2.4900000000000002</v>
      </c>
      <c r="D403">
        <v>0</v>
      </c>
      <c r="E403" s="13">
        <v>792851.49</v>
      </c>
      <c r="F403">
        <v>0</v>
      </c>
      <c r="G403" s="13">
        <v>32280.73</v>
      </c>
      <c r="H403">
        <v>0</v>
      </c>
      <c r="I403" s="13">
        <v>67403.759999999995</v>
      </c>
      <c r="J403">
        <v>0</v>
      </c>
      <c r="K403">
        <v>274.24</v>
      </c>
      <c r="L403" s="13">
        <v>263998.36</v>
      </c>
      <c r="M403" s="13">
        <v>363957.08</v>
      </c>
      <c r="N403" s="13">
        <v>1156808.57</v>
      </c>
    </row>
    <row r="404" spans="1:14" x14ac:dyDescent="0.2">
      <c r="A404">
        <v>84006</v>
      </c>
      <c r="B404" s="14">
        <v>29362750</v>
      </c>
      <c r="C404">
        <v>2.13</v>
      </c>
      <c r="D404">
        <v>0</v>
      </c>
      <c r="E404" s="13">
        <v>985690.19</v>
      </c>
      <c r="F404">
        <v>0</v>
      </c>
      <c r="G404" s="13">
        <v>44540.75</v>
      </c>
      <c r="H404">
        <v>0</v>
      </c>
      <c r="I404" s="13">
        <v>88672.51</v>
      </c>
      <c r="J404">
        <v>0</v>
      </c>
      <c r="K404">
        <v>0</v>
      </c>
      <c r="L404" s="13">
        <v>395066.9</v>
      </c>
      <c r="M404" s="13">
        <v>528280.16</v>
      </c>
      <c r="N404" s="13">
        <v>1513970.35</v>
      </c>
    </row>
    <row r="405" spans="1:14" x14ac:dyDescent="0.2">
      <c r="A405">
        <v>85043</v>
      </c>
      <c r="B405" s="14">
        <v>3090430</v>
      </c>
      <c r="C405">
        <v>2.59</v>
      </c>
      <c r="D405">
        <v>0</v>
      </c>
      <c r="E405" s="13">
        <v>103256.3</v>
      </c>
      <c r="F405">
        <v>0</v>
      </c>
      <c r="G405" s="13">
        <v>4094.63</v>
      </c>
      <c r="H405">
        <v>0</v>
      </c>
      <c r="I405" s="13">
        <v>5817.82</v>
      </c>
      <c r="J405">
        <v>0</v>
      </c>
      <c r="K405" s="13">
        <v>1289.19</v>
      </c>
      <c r="L405" s="13">
        <v>33522.01</v>
      </c>
      <c r="M405" s="13">
        <v>44723.64</v>
      </c>
      <c r="N405" s="13">
        <v>147979.94</v>
      </c>
    </row>
    <row r="406" spans="1:14" x14ac:dyDescent="0.2">
      <c r="A406">
        <v>85044</v>
      </c>
      <c r="B406" s="14">
        <v>20886011</v>
      </c>
      <c r="C406">
        <v>2.46</v>
      </c>
      <c r="D406">
        <v>0</v>
      </c>
      <c r="E406" s="13">
        <v>698766.98</v>
      </c>
      <c r="F406">
        <v>0</v>
      </c>
      <c r="G406" s="13">
        <v>33952.11</v>
      </c>
      <c r="H406">
        <v>0</v>
      </c>
      <c r="I406" s="13">
        <v>50539.72</v>
      </c>
      <c r="J406">
        <v>0</v>
      </c>
      <c r="K406" s="13">
        <v>6952.77</v>
      </c>
      <c r="L406" s="13">
        <v>257955.59</v>
      </c>
      <c r="M406" s="13">
        <v>349400.19</v>
      </c>
      <c r="N406" s="13">
        <v>1048167.17</v>
      </c>
    </row>
    <row r="407" spans="1:14" x14ac:dyDescent="0.2">
      <c r="A407">
        <v>85045</v>
      </c>
      <c r="B407" s="14">
        <v>18627510</v>
      </c>
      <c r="C407">
        <v>2.5299999999999998</v>
      </c>
      <c r="D407">
        <v>0</v>
      </c>
      <c r="E407" s="13">
        <v>622758.82999999996</v>
      </c>
      <c r="F407">
        <v>0</v>
      </c>
      <c r="G407" s="13">
        <v>34605.81</v>
      </c>
      <c r="H407">
        <v>0</v>
      </c>
      <c r="I407" s="13">
        <v>43827.63</v>
      </c>
      <c r="J407" s="13">
        <v>10454.290000000001</v>
      </c>
      <c r="K407" s="13">
        <v>9162.5300000000007</v>
      </c>
      <c r="L407" s="13">
        <v>284178.81</v>
      </c>
      <c r="M407" s="13">
        <v>382229.07</v>
      </c>
      <c r="N407" s="13">
        <v>1004987.9</v>
      </c>
    </row>
    <row r="408" spans="1:14" x14ac:dyDescent="0.2">
      <c r="A408">
        <v>85046</v>
      </c>
      <c r="B408" s="14">
        <v>126986856</v>
      </c>
      <c r="C408">
        <v>2.6</v>
      </c>
      <c r="D408">
        <v>0</v>
      </c>
      <c r="E408" s="13">
        <v>4242402.28</v>
      </c>
      <c r="F408" s="13">
        <v>20474.88</v>
      </c>
      <c r="G408" s="13">
        <v>245710.39</v>
      </c>
      <c r="H408">
        <v>0</v>
      </c>
      <c r="I408" s="13">
        <v>207102.99</v>
      </c>
      <c r="J408" s="13">
        <v>44266.86</v>
      </c>
      <c r="K408" s="13">
        <v>45892.73</v>
      </c>
      <c r="L408" s="13">
        <v>2095805.32</v>
      </c>
      <c r="M408" s="13">
        <v>2659253.16</v>
      </c>
      <c r="N408" s="13">
        <v>6901655.4400000004</v>
      </c>
    </row>
    <row r="409" spans="1:14" x14ac:dyDescent="0.2">
      <c r="A409">
        <v>85048</v>
      </c>
      <c r="B409" s="14">
        <v>38010984</v>
      </c>
      <c r="C409">
        <v>2.48</v>
      </c>
      <c r="D409">
        <v>0</v>
      </c>
      <c r="E409" s="13">
        <v>1271443.0900000001</v>
      </c>
      <c r="F409">
        <v>0</v>
      </c>
      <c r="G409" s="13">
        <v>49199.21</v>
      </c>
      <c r="H409">
        <v>0</v>
      </c>
      <c r="I409" s="13">
        <v>109908.44</v>
      </c>
      <c r="J409">
        <v>0</v>
      </c>
      <c r="K409" s="13">
        <v>11974.19</v>
      </c>
      <c r="L409" s="13">
        <v>428292.3</v>
      </c>
      <c r="M409" s="13">
        <v>599374.14</v>
      </c>
      <c r="N409" s="13">
        <v>1870817.23</v>
      </c>
    </row>
    <row r="410" spans="1:14" x14ac:dyDescent="0.2">
      <c r="A410">
        <v>85049</v>
      </c>
      <c r="B410" s="14">
        <v>17638090</v>
      </c>
      <c r="C410">
        <v>2.56</v>
      </c>
      <c r="D410">
        <v>0</v>
      </c>
      <c r="E410" s="13">
        <v>589498.82999999996</v>
      </c>
      <c r="F410">
        <v>0</v>
      </c>
      <c r="G410" s="13">
        <v>30709.79</v>
      </c>
      <c r="H410">
        <v>0</v>
      </c>
      <c r="I410" s="13">
        <v>34131.25</v>
      </c>
      <c r="J410">
        <v>0</v>
      </c>
      <c r="K410" s="13">
        <v>5714.01</v>
      </c>
      <c r="L410" s="13">
        <v>213985.56</v>
      </c>
      <c r="M410" s="13">
        <v>284540.59999999998</v>
      </c>
      <c r="N410" s="13">
        <v>874039.43</v>
      </c>
    </row>
    <row r="411" spans="1:14" x14ac:dyDescent="0.2">
      <c r="A411">
        <v>85050</v>
      </c>
      <c r="B411">
        <v>0</v>
      </c>
      <c r="C411">
        <v>0</v>
      </c>
      <c r="D411">
        <v>0</v>
      </c>
      <c r="E411">
        <v>0</v>
      </c>
      <c r="F411">
        <v>0</v>
      </c>
      <c r="G411">
        <v>0</v>
      </c>
      <c r="H411">
        <v>0</v>
      </c>
      <c r="I411">
        <v>0</v>
      </c>
      <c r="J411">
        <v>0</v>
      </c>
      <c r="K411">
        <v>0</v>
      </c>
      <c r="L411">
        <v>0</v>
      </c>
      <c r="M411">
        <v>0</v>
      </c>
      <c r="N411">
        <v>0</v>
      </c>
    </row>
    <row r="412" spans="1:14" x14ac:dyDescent="0.2">
      <c r="A412">
        <v>86100</v>
      </c>
      <c r="B412" s="14">
        <v>50734342</v>
      </c>
      <c r="C412">
        <v>4.2</v>
      </c>
      <c r="D412">
        <v>0</v>
      </c>
      <c r="E412" s="13">
        <v>1667100.04</v>
      </c>
      <c r="F412">
        <v>0</v>
      </c>
      <c r="G412" s="13">
        <v>38720.949999999997</v>
      </c>
      <c r="H412">
        <v>0</v>
      </c>
      <c r="I412" s="13">
        <v>144822.98000000001</v>
      </c>
      <c r="J412">
        <v>0</v>
      </c>
      <c r="K412">
        <v>0</v>
      </c>
      <c r="L412" s="13">
        <v>340100.22</v>
      </c>
      <c r="M412" s="13">
        <v>523644.15</v>
      </c>
      <c r="N412" s="13">
        <v>2190744.19</v>
      </c>
    </row>
    <row r="413" spans="1:14" x14ac:dyDescent="0.2">
      <c r="A413">
        <v>87083</v>
      </c>
      <c r="B413" s="14">
        <v>53477341</v>
      </c>
      <c r="C413">
        <v>2.63</v>
      </c>
      <c r="D413">
        <v>0</v>
      </c>
      <c r="E413" s="13">
        <v>1786031.42</v>
      </c>
      <c r="F413" s="13">
        <v>15679.36</v>
      </c>
      <c r="G413" s="13">
        <v>63924</v>
      </c>
      <c r="H413">
        <v>0</v>
      </c>
      <c r="I413" s="13">
        <v>294604.53000000003</v>
      </c>
      <c r="J413" s="13">
        <v>2974.21</v>
      </c>
      <c r="K413" s="13">
        <v>3851.26</v>
      </c>
      <c r="L413" s="13">
        <v>354900.71</v>
      </c>
      <c r="M413" s="13">
        <v>735934.07</v>
      </c>
      <c r="N413" s="13">
        <v>2521965.4900000002</v>
      </c>
    </row>
    <row r="414" spans="1:14" x14ac:dyDescent="0.2">
      <c r="A414">
        <v>88072</v>
      </c>
      <c r="B414" s="14">
        <v>15035997</v>
      </c>
      <c r="C414">
        <v>2.92</v>
      </c>
      <c r="D414">
        <v>0</v>
      </c>
      <c r="E414" s="13">
        <v>500675.24</v>
      </c>
      <c r="F414">
        <v>0</v>
      </c>
      <c r="G414" s="13">
        <v>28717.45</v>
      </c>
      <c r="H414">
        <v>0</v>
      </c>
      <c r="I414" s="13">
        <v>131763.29999999999</v>
      </c>
      <c r="J414">
        <v>0</v>
      </c>
      <c r="K414">
        <v>0</v>
      </c>
      <c r="L414" s="13">
        <v>174888.1</v>
      </c>
      <c r="M414" s="13">
        <v>335368.84000000003</v>
      </c>
      <c r="N414" s="13">
        <v>836044.08</v>
      </c>
    </row>
    <row r="415" spans="1:14" x14ac:dyDescent="0.2">
      <c r="A415">
        <v>88073</v>
      </c>
      <c r="B415" s="14">
        <v>8614884</v>
      </c>
      <c r="C415">
        <v>2.92</v>
      </c>
      <c r="D415">
        <v>0</v>
      </c>
      <c r="E415" s="13">
        <v>286862.2</v>
      </c>
      <c r="F415">
        <v>0</v>
      </c>
      <c r="G415" s="13">
        <v>13717.78</v>
      </c>
      <c r="H415">
        <v>171.79</v>
      </c>
      <c r="I415" s="13">
        <v>61874.26</v>
      </c>
      <c r="J415">
        <v>521.49</v>
      </c>
      <c r="K415">
        <v>0</v>
      </c>
      <c r="L415" s="13">
        <v>83518.39</v>
      </c>
      <c r="M415" s="13">
        <v>159803.71</v>
      </c>
      <c r="N415" s="13">
        <v>446665.91</v>
      </c>
    </row>
    <row r="416" spans="1:14" x14ac:dyDescent="0.2">
      <c r="A416">
        <v>88075</v>
      </c>
      <c r="B416" s="14">
        <v>7503114</v>
      </c>
      <c r="C416">
        <v>2.88</v>
      </c>
      <c r="D416">
        <v>0</v>
      </c>
      <c r="E416" s="13">
        <v>249944.93</v>
      </c>
      <c r="F416">
        <v>0</v>
      </c>
      <c r="G416" s="13">
        <v>14445.96</v>
      </c>
      <c r="H416">
        <v>29.52</v>
      </c>
      <c r="I416" s="13">
        <v>64305.13</v>
      </c>
      <c r="J416">
        <v>601.87</v>
      </c>
      <c r="K416">
        <v>0</v>
      </c>
      <c r="L416" s="13">
        <v>81803.62</v>
      </c>
      <c r="M416" s="13">
        <v>161186.1</v>
      </c>
      <c r="N416" s="13">
        <v>411131.03</v>
      </c>
    </row>
    <row r="417" spans="1:14" x14ac:dyDescent="0.2">
      <c r="A417">
        <v>88080</v>
      </c>
      <c r="B417" s="14">
        <v>95380674</v>
      </c>
      <c r="C417">
        <v>2.94</v>
      </c>
      <c r="D417">
        <v>0</v>
      </c>
      <c r="E417" s="13">
        <v>3175373.34</v>
      </c>
      <c r="F417">
        <v>0</v>
      </c>
      <c r="G417" s="13">
        <v>47721.91</v>
      </c>
      <c r="H417">
        <v>0</v>
      </c>
      <c r="I417" s="13">
        <v>215358.48</v>
      </c>
      <c r="J417">
        <v>371.04</v>
      </c>
      <c r="K417">
        <v>0</v>
      </c>
      <c r="L417" s="13">
        <v>270748.24</v>
      </c>
      <c r="M417" s="13">
        <v>534199.67000000004</v>
      </c>
      <c r="N417" s="13">
        <v>3709573.01</v>
      </c>
    </row>
    <row r="418" spans="1:14" x14ac:dyDescent="0.2">
      <c r="A418">
        <v>88081</v>
      </c>
      <c r="B418" s="14">
        <v>123503429</v>
      </c>
      <c r="C418">
        <v>2.93</v>
      </c>
      <c r="D418">
        <v>0</v>
      </c>
      <c r="E418" s="13">
        <v>4112047.9</v>
      </c>
      <c r="F418">
        <v>0</v>
      </c>
      <c r="G418" s="13">
        <v>146097.70000000001</v>
      </c>
      <c r="H418">
        <v>0</v>
      </c>
      <c r="I418" s="13">
        <v>670171.12</v>
      </c>
      <c r="J418">
        <v>0</v>
      </c>
      <c r="K418">
        <v>0</v>
      </c>
      <c r="L418" s="13">
        <v>842252.25</v>
      </c>
      <c r="M418" s="13">
        <v>1658521.06</v>
      </c>
      <c r="N418" s="13">
        <v>5770568.96</v>
      </c>
    </row>
    <row r="419" spans="1:14" x14ac:dyDescent="0.2">
      <c r="A419">
        <v>89080</v>
      </c>
      <c r="B419" s="14">
        <v>57128443</v>
      </c>
      <c r="C419">
        <v>2.5</v>
      </c>
      <c r="D419">
        <v>0</v>
      </c>
      <c r="E419" s="13">
        <v>1910517.96</v>
      </c>
      <c r="F419">
        <v>0</v>
      </c>
      <c r="G419" s="13">
        <v>44114.36</v>
      </c>
      <c r="H419">
        <v>0</v>
      </c>
      <c r="I419" s="13">
        <v>288743.05</v>
      </c>
      <c r="J419">
        <v>0</v>
      </c>
      <c r="K419">
        <v>0</v>
      </c>
      <c r="L419" s="13">
        <v>561851.79</v>
      </c>
      <c r="M419" s="13">
        <v>894709.2</v>
      </c>
      <c r="N419" s="13">
        <v>2805227.16</v>
      </c>
    </row>
    <row r="420" spans="1:14" x14ac:dyDescent="0.2">
      <c r="A420">
        <v>89087</v>
      </c>
      <c r="B420" s="14">
        <v>19077733</v>
      </c>
      <c r="C420">
        <v>2.5299999999999998</v>
      </c>
      <c r="D420">
        <v>0</v>
      </c>
      <c r="E420" s="13">
        <v>637810.78</v>
      </c>
      <c r="F420">
        <v>0</v>
      </c>
      <c r="G420" s="13">
        <v>14776.86</v>
      </c>
      <c r="H420">
        <v>0</v>
      </c>
      <c r="I420" s="13">
        <v>107610.9</v>
      </c>
      <c r="J420">
        <v>0</v>
      </c>
      <c r="K420">
        <v>0</v>
      </c>
      <c r="L420" s="13">
        <v>182255.73</v>
      </c>
      <c r="M420" s="13">
        <v>304643.48</v>
      </c>
      <c r="N420" s="13">
        <v>942454.26</v>
      </c>
    </row>
    <row r="421" spans="1:14" x14ac:dyDescent="0.2">
      <c r="A421">
        <v>89088</v>
      </c>
      <c r="B421" s="14">
        <v>11618266</v>
      </c>
      <c r="C421">
        <v>2.59</v>
      </c>
      <c r="D421">
        <v>0</v>
      </c>
      <c r="E421" s="13">
        <v>388185.2</v>
      </c>
      <c r="F421">
        <v>0</v>
      </c>
      <c r="G421" s="13">
        <v>7182</v>
      </c>
      <c r="H421">
        <v>163.92</v>
      </c>
      <c r="I421" s="13">
        <v>66779.41</v>
      </c>
      <c r="J421" s="13">
        <v>6998.46</v>
      </c>
      <c r="K421">
        <v>0</v>
      </c>
      <c r="L421" s="13">
        <v>104476.52</v>
      </c>
      <c r="M421" s="13">
        <v>185600.3</v>
      </c>
      <c r="N421" s="13">
        <v>573785.5</v>
      </c>
    </row>
    <row r="422" spans="1:14" x14ac:dyDescent="0.2">
      <c r="A422">
        <v>89089</v>
      </c>
      <c r="B422" s="14">
        <v>92779258</v>
      </c>
      <c r="C422">
        <v>2.54</v>
      </c>
      <c r="D422">
        <v>0</v>
      </c>
      <c r="E422" s="13">
        <v>3101497.4</v>
      </c>
      <c r="F422">
        <v>0</v>
      </c>
      <c r="G422" s="13">
        <v>57634</v>
      </c>
      <c r="H422">
        <v>0</v>
      </c>
      <c r="I422" s="13">
        <v>405034.73</v>
      </c>
      <c r="J422">
        <v>7.06</v>
      </c>
      <c r="K422">
        <v>0</v>
      </c>
      <c r="L422" s="13">
        <v>672115.72</v>
      </c>
      <c r="M422" s="13">
        <v>1134791.51</v>
      </c>
      <c r="N422" s="13">
        <v>4236288.91</v>
      </c>
    </row>
    <row r="423" spans="1:14" x14ac:dyDescent="0.2">
      <c r="A423">
        <v>90075</v>
      </c>
      <c r="B423" s="14">
        <v>5270203</v>
      </c>
      <c r="C423">
        <v>2.58</v>
      </c>
      <c r="D423">
        <v>0</v>
      </c>
      <c r="E423" s="13">
        <v>176104.15</v>
      </c>
      <c r="F423">
        <v>0</v>
      </c>
      <c r="G423" s="13">
        <v>6430.27</v>
      </c>
      <c r="H423">
        <v>0</v>
      </c>
      <c r="I423" s="13">
        <v>15750.69</v>
      </c>
      <c r="J423">
        <v>466.42</v>
      </c>
      <c r="K423" s="13">
        <v>35344.81</v>
      </c>
      <c r="L423" s="13">
        <v>41031.839999999997</v>
      </c>
      <c r="M423" s="13">
        <v>99024.02</v>
      </c>
      <c r="N423" s="13">
        <v>275128.17</v>
      </c>
    </row>
    <row r="424" spans="1:14" x14ac:dyDescent="0.2">
      <c r="A424">
        <v>90076</v>
      </c>
      <c r="B424" s="14">
        <v>24965368</v>
      </c>
      <c r="C424">
        <v>2.74</v>
      </c>
      <c r="D424">
        <v>0</v>
      </c>
      <c r="E424" s="13">
        <v>832849.17</v>
      </c>
      <c r="F424">
        <v>0</v>
      </c>
      <c r="G424" s="13">
        <v>35134.86</v>
      </c>
      <c r="H424" s="13">
        <v>2187.34</v>
      </c>
      <c r="I424" s="13">
        <v>79665.19</v>
      </c>
      <c r="J424" s="13">
        <v>1659.65</v>
      </c>
      <c r="K424" s="13">
        <v>6957.25</v>
      </c>
      <c r="L424" s="13">
        <v>215533.99</v>
      </c>
      <c r="M424" s="13">
        <v>341138.28</v>
      </c>
      <c r="N424" s="13">
        <v>1173987.45</v>
      </c>
    </row>
    <row r="425" spans="1:14" x14ac:dyDescent="0.2">
      <c r="A425">
        <v>90077</v>
      </c>
      <c r="B425" s="14">
        <v>32894298</v>
      </c>
      <c r="C425">
        <v>2.15</v>
      </c>
      <c r="D425">
        <v>0</v>
      </c>
      <c r="E425" s="13">
        <v>1104016.52</v>
      </c>
      <c r="F425">
        <v>0</v>
      </c>
      <c r="G425" s="13">
        <v>17237</v>
      </c>
      <c r="H425">
        <v>0</v>
      </c>
      <c r="I425" s="13">
        <v>33773.050000000003</v>
      </c>
      <c r="J425">
        <v>460.06</v>
      </c>
      <c r="K425" s="13">
        <v>149492.92000000001</v>
      </c>
      <c r="L425" s="13">
        <v>112298</v>
      </c>
      <c r="M425" s="13">
        <v>313261.02</v>
      </c>
      <c r="N425" s="13">
        <v>1417277.54</v>
      </c>
    </row>
    <row r="426" spans="1:14" x14ac:dyDescent="0.2">
      <c r="A426">
        <v>90078</v>
      </c>
      <c r="B426" s="14">
        <v>23682903</v>
      </c>
      <c r="C426">
        <v>1.3</v>
      </c>
      <c r="D426">
        <v>0</v>
      </c>
      <c r="E426" s="13">
        <v>801763.37</v>
      </c>
      <c r="F426">
        <v>0</v>
      </c>
      <c r="G426" s="13">
        <v>15823.5</v>
      </c>
      <c r="H426">
        <v>0</v>
      </c>
      <c r="I426" s="13">
        <v>38759.06</v>
      </c>
      <c r="J426">
        <v>0</v>
      </c>
      <c r="K426" s="13">
        <v>49815.93</v>
      </c>
      <c r="L426" s="13">
        <v>107055.76</v>
      </c>
      <c r="M426" s="13">
        <v>211454.25</v>
      </c>
      <c r="N426" s="13">
        <v>1013217.62</v>
      </c>
    </row>
    <row r="427" spans="1:14" x14ac:dyDescent="0.2">
      <c r="A427">
        <v>91091</v>
      </c>
      <c r="B427" s="14">
        <v>8233968</v>
      </c>
      <c r="C427">
        <v>2.77</v>
      </c>
      <c r="D427">
        <v>0</v>
      </c>
      <c r="E427" s="13">
        <v>274601.93</v>
      </c>
      <c r="F427">
        <v>0</v>
      </c>
      <c r="G427" s="13">
        <v>11607.16</v>
      </c>
      <c r="H427">
        <v>0</v>
      </c>
      <c r="I427" s="13">
        <v>21829.27</v>
      </c>
      <c r="J427">
        <v>912.57</v>
      </c>
      <c r="K427">
        <v>0</v>
      </c>
      <c r="L427" s="13">
        <v>155691.09</v>
      </c>
      <c r="M427" s="13">
        <v>190040.08</v>
      </c>
      <c r="N427" s="13">
        <v>464642.01</v>
      </c>
    </row>
    <row r="428" spans="1:14" x14ac:dyDescent="0.2">
      <c r="A428">
        <v>91092</v>
      </c>
      <c r="B428" s="14">
        <v>50869307</v>
      </c>
      <c r="C428">
        <v>2.76</v>
      </c>
      <c r="D428">
        <v>0</v>
      </c>
      <c r="E428" s="13">
        <v>1696660.27</v>
      </c>
      <c r="F428">
        <v>0</v>
      </c>
      <c r="G428" s="13">
        <v>46387.01</v>
      </c>
      <c r="H428">
        <v>0</v>
      </c>
      <c r="I428" s="13">
        <v>80964.399999999994</v>
      </c>
      <c r="J428">
        <v>0</v>
      </c>
      <c r="K428" s="13">
        <v>29224.240000000002</v>
      </c>
      <c r="L428" s="13">
        <v>640534.15</v>
      </c>
      <c r="M428" s="13">
        <v>797109.8</v>
      </c>
      <c r="N428" s="13">
        <v>2493770.0699999998</v>
      </c>
    </row>
    <row r="429" spans="1:14" x14ac:dyDescent="0.2">
      <c r="A429">
        <v>91093</v>
      </c>
      <c r="B429" s="14">
        <v>4363404</v>
      </c>
      <c r="C429">
        <v>2.7</v>
      </c>
      <c r="D429">
        <v>0</v>
      </c>
      <c r="E429" s="13">
        <v>145623.81</v>
      </c>
      <c r="F429">
        <v>0</v>
      </c>
      <c r="G429" s="13">
        <v>6160.95</v>
      </c>
      <c r="H429">
        <v>0</v>
      </c>
      <c r="I429" s="13">
        <v>10753.39</v>
      </c>
      <c r="J429">
        <v>0</v>
      </c>
      <c r="K429" s="13">
        <v>115168.03</v>
      </c>
      <c r="L429" s="13">
        <v>85871.38</v>
      </c>
      <c r="M429" s="13">
        <v>217953.75</v>
      </c>
      <c r="N429" s="13">
        <v>363577.56</v>
      </c>
    </row>
    <row r="430" spans="1:14" x14ac:dyDescent="0.2">
      <c r="A430">
        <v>91095</v>
      </c>
      <c r="B430" s="14">
        <v>4010024</v>
      </c>
      <c r="C430">
        <v>2.81</v>
      </c>
      <c r="D430">
        <v>0</v>
      </c>
      <c r="E430" s="13">
        <v>133678.84</v>
      </c>
      <c r="F430">
        <v>0</v>
      </c>
      <c r="G430" s="13">
        <v>4412.2299999999996</v>
      </c>
      <c r="H430">
        <v>0</v>
      </c>
      <c r="I430" s="13">
        <v>7701.17</v>
      </c>
      <c r="J430">
        <v>0</v>
      </c>
      <c r="K430" s="13">
        <v>11288.1</v>
      </c>
      <c r="L430" s="13">
        <v>62346.26</v>
      </c>
      <c r="M430" s="13">
        <v>85747.76</v>
      </c>
      <c r="N430" s="13">
        <v>219426.6</v>
      </c>
    </row>
    <row r="431" spans="1:14" x14ac:dyDescent="0.2">
      <c r="A431">
        <v>92087</v>
      </c>
      <c r="B431" s="14">
        <v>1618083443</v>
      </c>
      <c r="C431">
        <v>1.56</v>
      </c>
      <c r="D431">
        <v>0</v>
      </c>
      <c r="E431" s="13">
        <v>54634458.009999998</v>
      </c>
      <c r="F431">
        <v>0</v>
      </c>
      <c r="G431" s="13">
        <v>532939.46</v>
      </c>
      <c r="H431">
        <v>0</v>
      </c>
      <c r="I431" s="13">
        <v>1695739.69</v>
      </c>
      <c r="J431">
        <v>0</v>
      </c>
      <c r="K431">
        <v>0</v>
      </c>
      <c r="L431" s="13">
        <v>6885070.5</v>
      </c>
      <c r="M431" s="13">
        <v>9113749.6500000004</v>
      </c>
      <c r="N431" s="13">
        <v>63748207.659999996</v>
      </c>
    </row>
    <row r="432" spans="1:14" x14ac:dyDescent="0.2">
      <c r="A432">
        <v>92088</v>
      </c>
      <c r="B432" s="14">
        <v>1717662410</v>
      </c>
      <c r="C432">
        <v>1.54</v>
      </c>
      <c r="D432">
        <v>0</v>
      </c>
      <c r="E432" s="13">
        <v>58008517.020000003</v>
      </c>
      <c r="F432">
        <v>0</v>
      </c>
      <c r="G432" s="13">
        <v>555148.09</v>
      </c>
      <c r="H432">
        <v>0</v>
      </c>
      <c r="I432" s="13">
        <v>1936309.89</v>
      </c>
      <c r="J432">
        <v>0</v>
      </c>
      <c r="K432">
        <v>0</v>
      </c>
      <c r="L432" s="13">
        <v>7380721.6600000001</v>
      </c>
      <c r="M432" s="13">
        <v>9872179.6400000006</v>
      </c>
      <c r="N432" s="13">
        <v>67880696.659999996</v>
      </c>
    </row>
    <row r="433" spans="1:14" x14ac:dyDescent="0.2">
      <c r="A433">
        <v>92089</v>
      </c>
      <c r="B433" s="14">
        <v>924202246</v>
      </c>
      <c r="C433">
        <v>1.54</v>
      </c>
      <c r="D433">
        <v>0</v>
      </c>
      <c r="E433" s="13">
        <v>31211954.93</v>
      </c>
      <c r="F433">
        <v>0</v>
      </c>
      <c r="G433" s="13">
        <v>225337.51</v>
      </c>
      <c r="H433">
        <v>28.19</v>
      </c>
      <c r="I433" s="13">
        <v>743442.05</v>
      </c>
      <c r="J433">
        <v>0</v>
      </c>
      <c r="K433">
        <v>0</v>
      </c>
      <c r="L433" s="13">
        <v>2884903.34</v>
      </c>
      <c r="M433" s="13">
        <v>3853711.08</v>
      </c>
      <c r="N433" s="13">
        <v>35065666.009999998</v>
      </c>
    </row>
    <row r="434" spans="1:14" x14ac:dyDescent="0.2">
      <c r="A434">
        <v>92090</v>
      </c>
      <c r="B434" s="14">
        <v>765183835</v>
      </c>
      <c r="C434">
        <v>1.56</v>
      </c>
      <c r="D434">
        <v>0</v>
      </c>
      <c r="E434" s="13">
        <v>25836370.969999999</v>
      </c>
      <c r="F434">
        <v>0</v>
      </c>
      <c r="G434" s="13">
        <v>178034.48</v>
      </c>
      <c r="H434" s="13">
        <v>133357.78</v>
      </c>
      <c r="I434" s="13">
        <v>556258.62</v>
      </c>
      <c r="J434">
        <v>0</v>
      </c>
      <c r="K434">
        <v>0</v>
      </c>
      <c r="L434" s="13">
        <v>2305880.5</v>
      </c>
      <c r="M434" s="13">
        <v>3173531.38</v>
      </c>
      <c r="N434" s="13">
        <v>29009902.350000001</v>
      </c>
    </row>
    <row r="435" spans="1:14" x14ac:dyDescent="0.2">
      <c r="A435">
        <v>92091</v>
      </c>
      <c r="B435" s="14">
        <v>172254451</v>
      </c>
      <c r="C435">
        <v>1.43</v>
      </c>
      <c r="D435">
        <v>0</v>
      </c>
      <c r="E435" s="13">
        <v>5823838.5800000001</v>
      </c>
      <c r="F435">
        <v>0</v>
      </c>
      <c r="G435" s="13">
        <v>38007.49</v>
      </c>
      <c r="H435" s="13">
        <v>272515.78000000003</v>
      </c>
      <c r="I435" s="13">
        <v>119082.36</v>
      </c>
      <c r="J435" s="13">
        <v>222223.53</v>
      </c>
      <c r="K435" s="13">
        <v>21941.87</v>
      </c>
      <c r="L435" s="13">
        <v>463988.54</v>
      </c>
      <c r="M435" s="13">
        <v>1137759.57</v>
      </c>
      <c r="N435" s="13">
        <v>6961598.1500000004</v>
      </c>
    </row>
    <row r="436" spans="1:14" x14ac:dyDescent="0.2">
      <c r="A436">
        <v>93120</v>
      </c>
      <c r="B436" s="14">
        <v>19083740</v>
      </c>
      <c r="C436">
        <v>2.64</v>
      </c>
      <c r="D436">
        <v>0</v>
      </c>
      <c r="E436" s="13">
        <v>637291.56999999995</v>
      </c>
      <c r="F436" s="13">
        <v>3083.43</v>
      </c>
      <c r="G436" s="13">
        <v>51971.33</v>
      </c>
      <c r="H436">
        <v>265.88</v>
      </c>
      <c r="I436" s="13">
        <v>57637.41</v>
      </c>
      <c r="J436" s="13">
        <v>2772.36</v>
      </c>
      <c r="K436" s="13">
        <v>1269.4000000000001</v>
      </c>
      <c r="L436" s="13">
        <v>164505.19</v>
      </c>
      <c r="M436" s="13">
        <v>281505</v>
      </c>
      <c r="N436" s="13">
        <v>918796.57</v>
      </c>
    </row>
    <row r="437" spans="1:14" x14ac:dyDescent="0.2">
      <c r="A437">
        <v>93121</v>
      </c>
      <c r="B437" s="14">
        <v>5410920</v>
      </c>
      <c r="C437">
        <v>2.61</v>
      </c>
      <c r="D437">
        <v>0</v>
      </c>
      <c r="E437" s="13">
        <v>180750.54</v>
      </c>
      <c r="F437">
        <v>0</v>
      </c>
      <c r="G437" s="13">
        <v>12945</v>
      </c>
      <c r="H437">
        <v>152.85</v>
      </c>
      <c r="I437" s="13">
        <v>12938.1</v>
      </c>
      <c r="J437">
        <v>375.27</v>
      </c>
      <c r="K437">
        <v>141.36000000000001</v>
      </c>
      <c r="L437" s="13">
        <v>33733.33</v>
      </c>
      <c r="M437" s="13">
        <v>60285.9</v>
      </c>
      <c r="N437" s="13">
        <v>241036.44</v>
      </c>
    </row>
    <row r="438" spans="1:14" x14ac:dyDescent="0.2">
      <c r="A438">
        <v>93123</v>
      </c>
      <c r="B438" s="14">
        <v>23401794</v>
      </c>
      <c r="C438">
        <v>2.71</v>
      </c>
      <c r="D438">
        <v>0</v>
      </c>
      <c r="E438" s="13">
        <v>780928.86</v>
      </c>
      <c r="F438">
        <v>0</v>
      </c>
      <c r="G438" s="13">
        <v>49659</v>
      </c>
      <c r="H438">
        <v>0</v>
      </c>
      <c r="I438" s="13">
        <v>72748.259999999995</v>
      </c>
      <c r="J438">
        <v>0</v>
      </c>
      <c r="K438">
        <v>153.66999999999999</v>
      </c>
      <c r="L438" s="13">
        <v>179232.49</v>
      </c>
      <c r="M438" s="13">
        <v>301793.42</v>
      </c>
      <c r="N438" s="13">
        <v>1082722.28</v>
      </c>
    </row>
    <row r="439" spans="1:14" x14ac:dyDescent="0.2">
      <c r="A439">
        <v>93124</v>
      </c>
      <c r="B439" s="14">
        <v>22448582</v>
      </c>
      <c r="C439">
        <v>2.58</v>
      </c>
      <c r="D439">
        <v>0</v>
      </c>
      <c r="E439" s="13">
        <v>750120.71</v>
      </c>
      <c r="F439">
        <v>0</v>
      </c>
      <c r="G439" s="13">
        <v>67022</v>
      </c>
      <c r="H439">
        <v>0</v>
      </c>
      <c r="I439" s="13">
        <v>68571.91</v>
      </c>
      <c r="J439">
        <v>0</v>
      </c>
      <c r="K439">
        <v>507</v>
      </c>
      <c r="L439" s="13">
        <v>204512.88</v>
      </c>
      <c r="M439" s="13">
        <v>340613.79</v>
      </c>
      <c r="N439" s="13">
        <v>1090734.5</v>
      </c>
    </row>
    <row r="440" spans="1:14" x14ac:dyDescent="0.2">
      <c r="A440">
        <v>94076</v>
      </c>
      <c r="B440" s="14">
        <v>19537589</v>
      </c>
      <c r="C440">
        <v>1.53</v>
      </c>
      <c r="D440">
        <v>0</v>
      </c>
      <c r="E440" s="13">
        <v>659886.17000000004</v>
      </c>
      <c r="F440">
        <v>0</v>
      </c>
      <c r="G440" s="13">
        <v>23139.16</v>
      </c>
      <c r="H440">
        <v>0</v>
      </c>
      <c r="I440" s="13">
        <v>126299.72</v>
      </c>
      <c r="J440">
        <v>0</v>
      </c>
      <c r="K440">
        <v>0</v>
      </c>
      <c r="L440" s="13">
        <v>243996.61</v>
      </c>
      <c r="M440" s="13">
        <v>393435.48</v>
      </c>
      <c r="N440" s="13">
        <v>1053321.6499999999</v>
      </c>
    </row>
    <row r="441" spans="1:14" x14ac:dyDescent="0.2">
      <c r="A441">
        <v>94078</v>
      </c>
      <c r="B441" s="14">
        <v>231293614</v>
      </c>
      <c r="C441">
        <v>1.77</v>
      </c>
      <c r="D441">
        <v>0</v>
      </c>
      <c r="E441" s="13">
        <v>7792950.29</v>
      </c>
      <c r="F441">
        <v>0</v>
      </c>
      <c r="G441" s="13">
        <v>154852.20000000001</v>
      </c>
      <c r="H441">
        <v>0</v>
      </c>
      <c r="I441" s="13">
        <v>781466.42</v>
      </c>
      <c r="J441">
        <v>0</v>
      </c>
      <c r="K441" s="13">
        <v>16064.23</v>
      </c>
      <c r="L441" s="13">
        <v>1466921.37</v>
      </c>
      <c r="M441" s="13">
        <v>2419304.2200000002</v>
      </c>
      <c r="N441" s="13">
        <v>10212254.51</v>
      </c>
    </row>
    <row r="442" spans="1:14" x14ac:dyDescent="0.2">
      <c r="A442">
        <v>94083</v>
      </c>
      <c r="B442" s="14">
        <v>123790878</v>
      </c>
      <c r="C442">
        <v>1.67</v>
      </c>
      <c r="D442">
        <v>0</v>
      </c>
      <c r="E442" s="13">
        <v>4175118.46</v>
      </c>
      <c r="F442">
        <v>0</v>
      </c>
      <c r="G442" s="13">
        <v>115614.36</v>
      </c>
      <c r="H442">
        <v>0</v>
      </c>
      <c r="I442" s="13">
        <v>658993.68999999994</v>
      </c>
      <c r="J442">
        <v>0</v>
      </c>
      <c r="K442">
        <v>0</v>
      </c>
      <c r="L442" s="13">
        <v>1173810.05</v>
      </c>
      <c r="M442" s="13">
        <v>1948418.1</v>
      </c>
      <c r="N442" s="13">
        <v>6123536.5599999996</v>
      </c>
    </row>
    <row r="443" spans="1:14" x14ac:dyDescent="0.2">
      <c r="A443">
        <v>94086</v>
      </c>
      <c r="B443" s="14">
        <v>68767545</v>
      </c>
      <c r="C443">
        <v>1.6</v>
      </c>
      <c r="D443">
        <v>0</v>
      </c>
      <c r="E443" s="13">
        <v>2320987.16</v>
      </c>
      <c r="F443">
        <v>0</v>
      </c>
      <c r="G443" s="13">
        <v>69457.990000000005</v>
      </c>
      <c r="H443">
        <v>0</v>
      </c>
      <c r="I443" s="13">
        <v>400425.99</v>
      </c>
      <c r="J443">
        <v>0</v>
      </c>
      <c r="K443">
        <v>0</v>
      </c>
      <c r="L443" s="13">
        <v>737727.6</v>
      </c>
      <c r="M443" s="13">
        <v>1207611.58</v>
      </c>
      <c r="N443" s="13">
        <v>3528598.74</v>
      </c>
    </row>
    <row r="444" spans="1:14" x14ac:dyDescent="0.2">
      <c r="A444">
        <v>94087</v>
      </c>
      <c r="B444" s="14">
        <v>31234275</v>
      </c>
      <c r="C444">
        <v>1.73</v>
      </c>
      <c r="D444">
        <v>0</v>
      </c>
      <c r="E444" s="13">
        <v>1052801.53</v>
      </c>
      <c r="F444">
        <v>0</v>
      </c>
      <c r="G444" s="13">
        <v>35087.15</v>
      </c>
      <c r="H444">
        <v>0</v>
      </c>
      <c r="I444" s="13">
        <v>249904.29</v>
      </c>
      <c r="J444">
        <v>0</v>
      </c>
      <c r="K444">
        <v>0</v>
      </c>
      <c r="L444" s="13">
        <v>406648.59</v>
      </c>
      <c r="M444" s="13">
        <v>691640.03</v>
      </c>
      <c r="N444" s="13">
        <v>1744441.56</v>
      </c>
    </row>
    <row r="445" spans="1:14" x14ac:dyDescent="0.2">
      <c r="A445">
        <v>95059</v>
      </c>
      <c r="B445" s="14">
        <v>222267680</v>
      </c>
      <c r="C445">
        <v>2.7</v>
      </c>
      <c r="D445">
        <v>0</v>
      </c>
      <c r="E445" s="13">
        <v>7417939.3300000001</v>
      </c>
      <c r="F445">
        <v>0</v>
      </c>
      <c r="G445" s="13">
        <v>249397</v>
      </c>
      <c r="H445">
        <v>0</v>
      </c>
      <c r="I445" s="13">
        <v>540260.56000000006</v>
      </c>
      <c r="J445">
        <v>0</v>
      </c>
      <c r="K445">
        <v>0</v>
      </c>
      <c r="L445" s="13">
        <v>804653.88</v>
      </c>
      <c r="M445" s="13">
        <v>1594311.44</v>
      </c>
      <c r="N445" s="13">
        <v>9012250.7699999996</v>
      </c>
    </row>
    <row r="446" spans="1:14" x14ac:dyDescent="0.2">
      <c r="A446">
        <v>96088</v>
      </c>
      <c r="B446" s="14">
        <v>1584129700</v>
      </c>
      <c r="C446">
        <v>1.42</v>
      </c>
      <c r="D446">
        <v>0</v>
      </c>
      <c r="E446" s="13">
        <v>53564082.5</v>
      </c>
      <c r="F446">
        <v>0</v>
      </c>
      <c r="G446" s="13">
        <v>215652</v>
      </c>
      <c r="H446">
        <v>0</v>
      </c>
      <c r="I446" s="13">
        <v>1783228.74</v>
      </c>
      <c r="J446">
        <v>0</v>
      </c>
      <c r="K446">
        <v>0</v>
      </c>
      <c r="L446" s="13">
        <v>7178244.8099999996</v>
      </c>
      <c r="M446" s="13">
        <v>9177125.5500000007</v>
      </c>
      <c r="N446" s="13">
        <v>62741208.049999997</v>
      </c>
    </row>
    <row r="447" spans="1:14" x14ac:dyDescent="0.2">
      <c r="A447">
        <v>96089</v>
      </c>
      <c r="B447" s="14">
        <v>886604530</v>
      </c>
      <c r="C447">
        <v>1.41</v>
      </c>
      <c r="D447">
        <v>0</v>
      </c>
      <c r="E447" s="13">
        <v>29981746.829999998</v>
      </c>
      <c r="F447" s="13">
        <v>36601.64</v>
      </c>
      <c r="G447" s="13">
        <v>137501</v>
      </c>
      <c r="H447" s="13">
        <v>20200.52</v>
      </c>
      <c r="I447" s="13">
        <v>1149584.3400000001</v>
      </c>
      <c r="J447">
        <v>0</v>
      </c>
      <c r="K447">
        <v>0</v>
      </c>
      <c r="L447" s="13">
        <v>4751429.54</v>
      </c>
      <c r="M447" s="13">
        <v>6095317.04</v>
      </c>
      <c r="N447" s="13">
        <v>36077063.869999997</v>
      </c>
    </row>
    <row r="448" spans="1:14" x14ac:dyDescent="0.2">
      <c r="A448">
        <v>96090</v>
      </c>
      <c r="B448" s="14">
        <v>1180192310</v>
      </c>
      <c r="C448">
        <v>1.45</v>
      </c>
      <c r="D448">
        <v>0</v>
      </c>
      <c r="E448" s="13">
        <v>39893627.590000004</v>
      </c>
      <c r="F448" s="13">
        <v>16480.16</v>
      </c>
      <c r="G448" s="13">
        <v>69952</v>
      </c>
      <c r="H448" s="13">
        <v>15214.93</v>
      </c>
      <c r="I448" s="13">
        <v>542511.68999999994</v>
      </c>
      <c r="J448" s="13">
        <v>6173467.04</v>
      </c>
      <c r="K448">
        <v>0</v>
      </c>
      <c r="L448" s="13">
        <v>2207795.2599999998</v>
      </c>
      <c r="M448" s="13">
        <v>9025421.0800000001</v>
      </c>
      <c r="N448" s="13">
        <v>48919048.670000002</v>
      </c>
    </row>
    <row r="449" spans="1:14" x14ac:dyDescent="0.2">
      <c r="A449">
        <v>96091</v>
      </c>
      <c r="B449" s="14">
        <v>2534340330</v>
      </c>
      <c r="C449">
        <v>1.47</v>
      </c>
      <c r="D449">
        <v>0</v>
      </c>
      <c r="E449" s="13">
        <v>85650033.579999998</v>
      </c>
      <c r="F449">
        <v>0</v>
      </c>
      <c r="G449" s="13">
        <v>252393</v>
      </c>
      <c r="H449" s="13">
        <v>350911.46</v>
      </c>
      <c r="I449" s="13">
        <v>2056368.58</v>
      </c>
      <c r="J449">
        <v>0</v>
      </c>
      <c r="K449">
        <v>0</v>
      </c>
      <c r="L449" s="13">
        <v>7412087.8700000001</v>
      </c>
      <c r="M449" s="13">
        <v>10071760.9</v>
      </c>
      <c r="N449" s="13">
        <v>95721794.480000004</v>
      </c>
    </row>
    <row r="450" spans="1:14" x14ac:dyDescent="0.2">
      <c r="A450">
        <v>96092</v>
      </c>
      <c r="B450" s="14">
        <v>903801870</v>
      </c>
      <c r="C450">
        <v>1.47</v>
      </c>
      <c r="D450">
        <v>0</v>
      </c>
      <c r="E450" s="13">
        <v>30544698.199999999</v>
      </c>
      <c r="F450" s="13">
        <v>5709.38</v>
      </c>
      <c r="G450" s="13">
        <v>56836</v>
      </c>
      <c r="H450" s="13">
        <v>380403.79</v>
      </c>
      <c r="I450" s="13">
        <v>470160.07</v>
      </c>
      <c r="J450" s="13">
        <v>1259658.8899999999</v>
      </c>
      <c r="K450">
        <v>0</v>
      </c>
      <c r="L450" s="13">
        <v>1646649.37</v>
      </c>
      <c r="M450" s="13">
        <v>3819417.5</v>
      </c>
      <c r="N450" s="13">
        <v>34364115.700000003</v>
      </c>
    </row>
    <row r="451" spans="1:14" x14ac:dyDescent="0.2">
      <c r="A451">
        <v>96093</v>
      </c>
      <c r="B451" s="14">
        <v>1005911360</v>
      </c>
      <c r="C451">
        <v>1.47</v>
      </c>
      <c r="D451">
        <v>0</v>
      </c>
      <c r="E451" s="13">
        <v>33995569.079999998</v>
      </c>
      <c r="F451" s="13">
        <v>59587.16</v>
      </c>
      <c r="G451" s="13">
        <v>59077</v>
      </c>
      <c r="H451" s="13">
        <v>3622.15</v>
      </c>
      <c r="I451" s="13">
        <v>480934.97</v>
      </c>
      <c r="J451" s="13">
        <v>1470798.17</v>
      </c>
      <c r="K451">
        <v>0</v>
      </c>
      <c r="L451" s="13">
        <v>1856167.86</v>
      </c>
      <c r="M451" s="13">
        <v>3930187.3</v>
      </c>
      <c r="N451" s="13">
        <v>37925756.380000003</v>
      </c>
    </row>
    <row r="452" spans="1:14" x14ac:dyDescent="0.2">
      <c r="A452">
        <v>96094</v>
      </c>
      <c r="B452" s="14">
        <v>1376521790</v>
      </c>
      <c r="C452">
        <v>1.45</v>
      </c>
      <c r="D452">
        <v>0</v>
      </c>
      <c r="E452" s="13">
        <v>46530084.280000001</v>
      </c>
      <c r="F452">
        <v>0</v>
      </c>
      <c r="G452" s="13">
        <v>132358</v>
      </c>
      <c r="H452">
        <v>0</v>
      </c>
      <c r="I452" s="13">
        <v>1089865.57</v>
      </c>
      <c r="J452">
        <v>0</v>
      </c>
      <c r="K452">
        <v>0</v>
      </c>
      <c r="L452" s="13">
        <v>3810770.98</v>
      </c>
      <c r="M452" s="13">
        <v>5032994.55</v>
      </c>
      <c r="N452" s="13">
        <v>51563078.829999998</v>
      </c>
    </row>
    <row r="453" spans="1:14" x14ac:dyDescent="0.2">
      <c r="A453">
        <v>96095</v>
      </c>
      <c r="B453" s="14">
        <v>3476588940</v>
      </c>
      <c r="C453">
        <v>1.46</v>
      </c>
      <c r="D453">
        <v>0</v>
      </c>
      <c r="E453" s="13">
        <v>117505994.43000001</v>
      </c>
      <c r="F453" s="13">
        <v>881745.67</v>
      </c>
      <c r="G453" s="13">
        <v>221054</v>
      </c>
      <c r="H453" s="13">
        <v>9794.61</v>
      </c>
      <c r="I453" s="13">
        <v>1805894.52</v>
      </c>
      <c r="J453" s="13">
        <v>3669451.68</v>
      </c>
      <c r="K453">
        <v>0</v>
      </c>
      <c r="L453" s="13">
        <v>6584533.7599999998</v>
      </c>
      <c r="M453" s="13">
        <v>13172474.24</v>
      </c>
      <c r="N453" s="13">
        <v>130678468.67</v>
      </c>
    </row>
    <row r="454" spans="1:14" x14ac:dyDescent="0.2">
      <c r="A454">
        <v>96098</v>
      </c>
      <c r="B454" s="14">
        <v>336430110</v>
      </c>
      <c r="C454">
        <v>1.46</v>
      </c>
      <c r="D454">
        <v>0</v>
      </c>
      <c r="E454" s="13">
        <v>11371075.300000001</v>
      </c>
      <c r="F454">
        <v>0</v>
      </c>
      <c r="G454" s="13">
        <v>28833</v>
      </c>
      <c r="H454">
        <v>0</v>
      </c>
      <c r="I454" s="13">
        <v>236301.5</v>
      </c>
      <c r="J454">
        <v>0</v>
      </c>
      <c r="K454">
        <v>0</v>
      </c>
      <c r="L454" s="13">
        <v>852220.07</v>
      </c>
      <c r="M454" s="13">
        <v>1117354.56</v>
      </c>
      <c r="N454" s="13">
        <v>12488429.859999999</v>
      </c>
    </row>
    <row r="455" spans="1:14" x14ac:dyDescent="0.2">
      <c r="A455">
        <v>96099</v>
      </c>
      <c r="B455" s="14">
        <v>126646250</v>
      </c>
      <c r="C455">
        <v>1.42</v>
      </c>
      <c r="D455">
        <v>0</v>
      </c>
      <c r="E455" s="13">
        <v>4282282.05</v>
      </c>
      <c r="F455" s="13">
        <v>55707.8</v>
      </c>
      <c r="G455" s="13">
        <v>17008</v>
      </c>
      <c r="H455">
        <v>96.94</v>
      </c>
      <c r="I455" s="13">
        <v>147970.38</v>
      </c>
      <c r="J455" s="13">
        <v>37756.449999999997</v>
      </c>
      <c r="K455">
        <v>0</v>
      </c>
      <c r="L455" s="13">
        <v>532194.43999999994</v>
      </c>
      <c r="M455" s="13">
        <v>790734.01</v>
      </c>
      <c r="N455" s="13">
        <v>5073016.0599999996</v>
      </c>
    </row>
    <row r="456" spans="1:14" x14ac:dyDescent="0.2">
      <c r="A456">
        <v>96101</v>
      </c>
      <c r="B456" s="14">
        <v>222010070</v>
      </c>
      <c r="C456">
        <v>1.48</v>
      </c>
      <c r="D456">
        <v>0</v>
      </c>
      <c r="E456" s="13">
        <v>7502244.21</v>
      </c>
      <c r="F456" s="13">
        <v>111421.82</v>
      </c>
      <c r="G456" s="13">
        <v>9969</v>
      </c>
      <c r="H456" s="13">
        <v>1844.54</v>
      </c>
      <c r="I456" s="13">
        <v>79614.149999999994</v>
      </c>
      <c r="J456" s="13">
        <v>898145.67</v>
      </c>
      <c r="K456">
        <v>0</v>
      </c>
      <c r="L456" s="13">
        <v>247962.78</v>
      </c>
      <c r="M456" s="13">
        <v>1348957.96</v>
      </c>
      <c r="N456" s="13">
        <v>8851202.1699999999</v>
      </c>
    </row>
    <row r="457" spans="1:14" x14ac:dyDescent="0.2">
      <c r="A457">
        <v>96102</v>
      </c>
      <c r="B457" s="14">
        <v>824241790</v>
      </c>
      <c r="C457">
        <v>1.48</v>
      </c>
      <c r="D457">
        <v>0</v>
      </c>
      <c r="E457" s="13">
        <v>27853075.289999999</v>
      </c>
      <c r="F457" s="13">
        <v>96215.31</v>
      </c>
      <c r="G457" s="13">
        <v>28329</v>
      </c>
      <c r="H457" s="13">
        <v>2164.5</v>
      </c>
      <c r="I457" s="13">
        <v>231875.8</v>
      </c>
      <c r="J457" s="13">
        <v>872867.76</v>
      </c>
      <c r="K457">
        <v>0</v>
      </c>
      <c r="L457" s="13">
        <v>805263.03</v>
      </c>
      <c r="M457" s="13">
        <v>2036715.4</v>
      </c>
      <c r="N457" s="13">
        <v>29889790.690000001</v>
      </c>
    </row>
    <row r="458" spans="1:14" x14ac:dyDescent="0.2">
      <c r="A458">
        <v>96103</v>
      </c>
      <c r="B458" s="14">
        <v>52683530</v>
      </c>
      <c r="C458">
        <v>1.34</v>
      </c>
      <c r="D458">
        <v>0</v>
      </c>
      <c r="E458" s="13">
        <v>1782830.67</v>
      </c>
      <c r="F458">
        <v>414.77</v>
      </c>
      <c r="G458" s="13">
        <v>20795</v>
      </c>
      <c r="H458">
        <v>0</v>
      </c>
      <c r="I458" s="13">
        <v>173049.53</v>
      </c>
      <c r="J458" s="13">
        <v>59936.09</v>
      </c>
      <c r="K458">
        <v>0</v>
      </c>
      <c r="L458" s="13">
        <v>607621.96</v>
      </c>
      <c r="M458" s="13">
        <v>861817.35</v>
      </c>
      <c r="N458" s="13">
        <v>2644648.02</v>
      </c>
    </row>
    <row r="459" spans="1:14" x14ac:dyDescent="0.2">
      <c r="A459">
        <v>96104</v>
      </c>
      <c r="B459" s="14">
        <v>94089190</v>
      </c>
      <c r="C459">
        <v>1.26</v>
      </c>
      <c r="D459">
        <v>0</v>
      </c>
      <c r="E459" s="13">
        <v>3186595.75</v>
      </c>
      <c r="F459">
        <v>0</v>
      </c>
      <c r="G459" s="13">
        <v>36220</v>
      </c>
      <c r="H459">
        <v>0</v>
      </c>
      <c r="I459" s="13">
        <v>311883.86</v>
      </c>
      <c r="J459">
        <v>0</v>
      </c>
      <c r="K459">
        <v>0</v>
      </c>
      <c r="L459" s="13">
        <v>1291358.1499999999</v>
      </c>
      <c r="M459" s="13">
        <v>1639462.01</v>
      </c>
      <c r="N459" s="13">
        <v>4826057.76</v>
      </c>
    </row>
    <row r="460" spans="1:14" x14ac:dyDescent="0.2">
      <c r="A460">
        <v>96106</v>
      </c>
      <c r="B460" s="14">
        <v>1158805550</v>
      </c>
      <c r="C460">
        <v>1.46</v>
      </c>
      <c r="D460">
        <v>0</v>
      </c>
      <c r="E460" s="13">
        <v>39166723.719999999</v>
      </c>
      <c r="F460" s="13">
        <v>12071.36</v>
      </c>
      <c r="G460" s="13">
        <v>37578</v>
      </c>
      <c r="H460" s="13">
        <v>2548.64</v>
      </c>
      <c r="I460" s="13">
        <v>306937.78999999998</v>
      </c>
      <c r="J460" s="13">
        <v>1029131.84</v>
      </c>
      <c r="K460">
        <v>0</v>
      </c>
      <c r="L460" s="13">
        <v>1242430.74</v>
      </c>
      <c r="M460" s="13">
        <v>2630698.36</v>
      </c>
      <c r="N460" s="13">
        <v>41797422.079999998</v>
      </c>
    </row>
    <row r="461" spans="1:14" x14ac:dyDescent="0.2">
      <c r="A461">
        <v>96107</v>
      </c>
      <c r="B461" s="14">
        <v>182960790</v>
      </c>
      <c r="C461">
        <v>1.45</v>
      </c>
      <c r="D461">
        <v>0</v>
      </c>
      <c r="E461" s="13">
        <v>6184559.5499999998</v>
      </c>
      <c r="F461" s="13">
        <v>4625.22</v>
      </c>
      <c r="G461" s="13">
        <v>12482</v>
      </c>
      <c r="H461" s="13">
        <v>1264.43</v>
      </c>
      <c r="I461" s="13">
        <v>96038.6</v>
      </c>
      <c r="J461" s="13">
        <v>622781.43999999994</v>
      </c>
      <c r="K461">
        <v>0</v>
      </c>
      <c r="L461" s="13">
        <v>370058.72</v>
      </c>
      <c r="M461" s="13">
        <v>1107250.3999999999</v>
      </c>
      <c r="N461" s="13">
        <v>7291809.9500000002</v>
      </c>
    </row>
    <row r="462" spans="1:14" x14ac:dyDescent="0.2">
      <c r="A462">
        <v>96109</v>
      </c>
      <c r="B462" s="14">
        <v>214920510</v>
      </c>
      <c r="C462">
        <v>1.3</v>
      </c>
      <c r="D462">
        <v>0</v>
      </c>
      <c r="E462" s="13">
        <v>7275940.4400000004</v>
      </c>
      <c r="F462">
        <v>475.69</v>
      </c>
      <c r="G462" s="13">
        <v>67702</v>
      </c>
      <c r="H462" s="13">
        <v>1461.63</v>
      </c>
      <c r="I462" s="13">
        <v>583429.6</v>
      </c>
      <c r="J462" s="13">
        <v>257099.7</v>
      </c>
      <c r="K462">
        <v>0</v>
      </c>
      <c r="L462" s="13">
        <v>2453307.4700000002</v>
      </c>
      <c r="M462" s="13">
        <v>3363476.09</v>
      </c>
      <c r="N462" s="13">
        <v>10639416.529999999</v>
      </c>
    </row>
    <row r="463" spans="1:14" x14ac:dyDescent="0.2">
      <c r="A463">
        <v>96110</v>
      </c>
      <c r="B463" s="14">
        <v>492730360</v>
      </c>
      <c r="C463">
        <v>1.41</v>
      </c>
      <c r="D463">
        <v>0</v>
      </c>
      <c r="E463" s="13">
        <v>16662352.16</v>
      </c>
      <c r="F463" s="13">
        <v>10405.31</v>
      </c>
      <c r="G463" s="13">
        <v>72445</v>
      </c>
      <c r="H463" s="13">
        <v>2892.27</v>
      </c>
      <c r="I463" s="13">
        <v>584877.56999999995</v>
      </c>
      <c r="J463" s="13">
        <v>966703.03</v>
      </c>
      <c r="K463">
        <v>0</v>
      </c>
      <c r="L463" s="13">
        <v>2371820.1800000002</v>
      </c>
      <c r="M463" s="13">
        <v>4009143.36</v>
      </c>
      <c r="N463" s="13">
        <v>20671495.52</v>
      </c>
    </row>
    <row r="464" spans="1:14" x14ac:dyDescent="0.2">
      <c r="A464">
        <v>96111</v>
      </c>
      <c r="B464" s="14">
        <v>211190680</v>
      </c>
      <c r="C464">
        <v>1.28</v>
      </c>
      <c r="D464">
        <v>0</v>
      </c>
      <c r="E464" s="13">
        <v>7151119.1699999999</v>
      </c>
      <c r="F464">
        <v>820.55</v>
      </c>
      <c r="G464" s="13">
        <v>89976.26</v>
      </c>
      <c r="H464">
        <v>280.63</v>
      </c>
      <c r="I464" s="13">
        <v>756513.82</v>
      </c>
      <c r="J464">
        <v>0</v>
      </c>
      <c r="K464">
        <v>0</v>
      </c>
      <c r="L464" s="13">
        <v>3107023.78</v>
      </c>
      <c r="M464" s="13">
        <v>3954615.04</v>
      </c>
      <c r="N464" s="13">
        <v>11105734.210000001</v>
      </c>
    </row>
    <row r="465" spans="1:14" x14ac:dyDescent="0.2">
      <c r="A465">
        <v>96112</v>
      </c>
      <c r="B465" s="14">
        <v>458051770</v>
      </c>
      <c r="C465">
        <v>1.4</v>
      </c>
      <c r="D465">
        <v>0</v>
      </c>
      <c r="E465" s="13">
        <v>15491219.25</v>
      </c>
      <c r="F465">
        <v>0</v>
      </c>
      <c r="G465" s="13">
        <v>48470.11</v>
      </c>
      <c r="H465">
        <v>966.04</v>
      </c>
      <c r="I465" s="13">
        <v>382163.18</v>
      </c>
      <c r="J465">
        <v>0</v>
      </c>
      <c r="K465">
        <v>0</v>
      </c>
      <c r="L465" s="13">
        <v>1555317.1</v>
      </c>
      <c r="M465" s="13">
        <v>1986916.43</v>
      </c>
      <c r="N465" s="13">
        <v>17478135.68</v>
      </c>
    </row>
    <row r="466" spans="1:14" x14ac:dyDescent="0.2">
      <c r="A466">
        <v>96113</v>
      </c>
      <c r="B466" s="14">
        <v>122063590</v>
      </c>
      <c r="C466">
        <v>1.43</v>
      </c>
      <c r="D466">
        <v>0</v>
      </c>
      <c r="E466" s="13">
        <v>4126910.17</v>
      </c>
      <c r="F466">
        <v>0</v>
      </c>
      <c r="G466" s="13">
        <v>12077</v>
      </c>
      <c r="H466" s="13">
        <v>1158.4100000000001</v>
      </c>
      <c r="I466" s="13">
        <v>101352.33</v>
      </c>
      <c r="J466" s="13">
        <v>27226.18</v>
      </c>
      <c r="K466">
        <v>0</v>
      </c>
      <c r="L466" s="13">
        <v>322093.90999999997</v>
      </c>
      <c r="M466" s="13">
        <v>463907.82</v>
      </c>
      <c r="N466" s="13">
        <v>4590817.99</v>
      </c>
    </row>
    <row r="467" spans="1:14" x14ac:dyDescent="0.2">
      <c r="A467">
        <v>96114</v>
      </c>
      <c r="B467" s="14">
        <v>544175640</v>
      </c>
      <c r="C467">
        <v>1.43</v>
      </c>
      <c r="D467">
        <v>0</v>
      </c>
      <c r="E467" s="13">
        <v>18398311.739999998</v>
      </c>
      <c r="F467">
        <v>0</v>
      </c>
      <c r="G467" s="13">
        <v>45993</v>
      </c>
      <c r="H467" s="13">
        <v>1819.4</v>
      </c>
      <c r="I467" s="13">
        <v>386847.83</v>
      </c>
      <c r="J467">
        <v>0.03</v>
      </c>
      <c r="K467">
        <v>0</v>
      </c>
      <c r="L467" s="13">
        <v>1385727.16</v>
      </c>
      <c r="M467" s="13">
        <v>1820387.42</v>
      </c>
      <c r="N467" s="13">
        <v>20218699.16</v>
      </c>
    </row>
    <row r="468" spans="1:14" x14ac:dyDescent="0.2">
      <c r="A468">
        <v>96119</v>
      </c>
      <c r="B468">
        <v>0</v>
      </c>
      <c r="C468">
        <v>1.46</v>
      </c>
      <c r="D468">
        <v>0</v>
      </c>
      <c r="E468">
        <v>0</v>
      </c>
      <c r="F468">
        <v>0</v>
      </c>
      <c r="G468" s="13">
        <v>32112.9</v>
      </c>
      <c r="H468">
        <v>0</v>
      </c>
      <c r="I468" s="13">
        <v>3246888.99</v>
      </c>
      <c r="J468">
        <v>0</v>
      </c>
      <c r="K468">
        <v>0</v>
      </c>
      <c r="L468" s="13">
        <v>999933.74</v>
      </c>
      <c r="M468" s="13">
        <v>4278935.62</v>
      </c>
      <c r="N468" s="13">
        <v>4278935.62</v>
      </c>
    </row>
    <row r="469" spans="1:14" x14ac:dyDescent="0.2">
      <c r="A469">
        <v>96121</v>
      </c>
      <c r="B469">
        <v>0</v>
      </c>
      <c r="C469">
        <v>0</v>
      </c>
      <c r="D469">
        <v>0</v>
      </c>
      <c r="E469">
        <v>0</v>
      </c>
      <c r="F469">
        <v>0</v>
      </c>
      <c r="G469">
        <v>0</v>
      </c>
      <c r="H469">
        <v>0</v>
      </c>
      <c r="I469">
        <v>0</v>
      </c>
      <c r="J469">
        <v>0</v>
      </c>
      <c r="K469">
        <v>0</v>
      </c>
      <c r="L469" s="13">
        <v>4135636</v>
      </c>
      <c r="M469" s="13">
        <v>4135636</v>
      </c>
      <c r="N469" s="13">
        <v>4135636</v>
      </c>
    </row>
    <row r="470" spans="1:14" x14ac:dyDescent="0.2">
      <c r="A470">
        <v>96901</v>
      </c>
      <c r="B470">
        <v>0</v>
      </c>
      <c r="C470">
        <v>0</v>
      </c>
      <c r="D470">
        <v>0</v>
      </c>
      <c r="E470">
        <v>0</v>
      </c>
      <c r="F470">
        <v>0</v>
      </c>
      <c r="G470">
        <v>0</v>
      </c>
      <c r="H470">
        <v>0</v>
      </c>
      <c r="I470">
        <v>0</v>
      </c>
      <c r="J470">
        <v>0</v>
      </c>
      <c r="K470">
        <v>0</v>
      </c>
      <c r="L470">
        <v>0</v>
      </c>
      <c r="M470">
        <v>0</v>
      </c>
      <c r="N470">
        <v>0</v>
      </c>
    </row>
    <row r="471" spans="1:14" x14ac:dyDescent="0.2">
      <c r="A471">
        <v>97116</v>
      </c>
      <c r="B471" s="14">
        <v>7500768</v>
      </c>
      <c r="C471">
        <v>1.79</v>
      </c>
      <c r="D471">
        <v>0</v>
      </c>
      <c r="E471" s="13">
        <v>252671.1</v>
      </c>
      <c r="F471">
        <v>0</v>
      </c>
      <c r="G471" s="13">
        <v>10991.48</v>
      </c>
      <c r="H471">
        <v>0</v>
      </c>
      <c r="I471" s="13">
        <v>44739.22</v>
      </c>
      <c r="J471">
        <v>0</v>
      </c>
      <c r="K471">
        <v>0</v>
      </c>
      <c r="L471" s="13">
        <v>48740.74</v>
      </c>
      <c r="M471" s="13">
        <v>104471.44</v>
      </c>
      <c r="N471" s="13">
        <v>357142.54</v>
      </c>
    </row>
    <row r="472" spans="1:14" x14ac:dyDescent="0.2">
      <c r="A472">
        <v>97118</v>
      </c>
      <c r="B472" s="14">
        <v>4806177</v>
      </c>
      <c r="C472">
        <v>1.77</v>
      </c>
      <c r="D472">
        <v>0</v>
      </c>
      <c r="E472" s="13">
        <v>161933.99</v>
      </c>
      <c r="F472">
        <v>0</v>
      </c>
      <c r="G472" s="13">
        <v>6607.55</v>
      </c>
      <c r="H472">
        <v>0</v>
      </c>
      <c r="I472" s="13">
        <v>26421.25</v>
      </c>
      <c r="J472">
        <v>0</v>
      </c>
      <c r="K472">
        <v>0</v>
      </c>
      <c r="L472" s="13">
        <v>27137.85</v>
      </c>
      <c r="M472" s="13">
        <v>60166.64</v>
      </c>
      <c r="N472" s="13">
        <v>222100.63</v>
      </c>
    </row>
    <row r="473" spans="1:14" x14ac:dyDescent="0.2">
      <c r="A473">
        <v>97119</v>
      </c>
      <c r="B473" s="14">
        <v>7825886</v>
      </c>
      <c r="C473">
        <v>1.78</v>
      </c>
      <c r="D473">
        <v>0</v>
      </c>
      <c r="E473" s="13">
        <v>263649.87</v>
      </c>
      <c r="F473">
        <v>0</v>
      </c>
      <c r="G473" s="13">
        <v>10553.73</v>
      </c>
      <c r="H473">
        <v>0</v>
      </c>
      <c r="I473" s="13">
        <v>42543.13</v>
      </c>
      <c r="J473">
        <v>0</v>
      </c>
      <c r="K473">
        <v>0</v>
      </c>
      <c r="L473" s="13">
        <v>50886.51</v>
      </c>
      <c r="M473" s="13">
        <v>103983.36</v>
      </c>
      <c r="N473" s="13">
        <v>367633.23</v>
      </c>
    </row>
    <row r="474" spans="1:14" x14ac:dyDescent="0.2">
      <c r="A474">
        <v>97122</v>
      </c>
      <c r="B474" s="14">
        <v>5708638</v>
      </c>
      <c r="C474">
        <v>1.88</v>
      </c>
      <c r="D474">
        <v>0</v>
      </c>
      <c r="E474" s="13">
        <v>192125.13</v>
      </c>
      <c r="F474">
        <v>0</v>
      </c>
      <c r="G474" s="13">
        <v>8184.39</v>
      </c>
      <c r="H474">
        <v>0</v>
      </c>
      <c r="I474" s="13">
        <v>32880.839999999997</v>
      </c>
      <c r="J474">
        <v>185.84</v>
      </c>
      <c r="K474">
        <v>0</v>
      </c>
      <c r="L474" s="13">
        <v>33814.589999999997</v>
      </c>
      <c r="M474" s="13">
        <v>75065.66</v>
      </c>
      <c r="N474" s="13">
        <v>267190.78999999998</v>
      </c>
    </row>
    <row r="475" spans="1:14" x14ac:dyDescent="0.2">
      <c r="A475">
        <v>97127</v>
      </c>
      <c r="B475" s="14">
        <v>2424038</v>
      </c>
      <c r="C475">
        <v>1.82</v>
      </c>
      <c r="D475">
        <v>0</v>
      </c>
      <c r="E475" s="13">
        <v>81631.27</v>
      </c>
      <c r="F475">
        <v>0</v>
      </c>
      <c r="G475" s="13">
        <v>5689.84</v>
      </c>
      <c r="H475">
        <v>0</v>
      </c>
      <c r="I475" s="13">
        <v>23159.64</v>
      </c>
      <c r="J475" s="13">
        <v>1798.8</v>
      </c>
      <c r="K475">
        <v>0</v>
      </c>
      <c r="L475" s="13">
        <v>27068.71</v>
      </c>
      <c r="M475" s="13">
        <v>57716.98</v>
      </c>
      <c r="N475" s="13">
        <v>139348.25</v>
      </c>
    </row>
    <row r="476" spans="1:14" x14ac:dyDescent="0.2">
      <c r="A476">
        <v>97129</v>
      </c>
      <c r="B476" s="14">
        <v>117579655</v>
      </c>
      <c r="C476">
        <v>2.0099999999999998</v>
      </c>
      <c r="D476">
        <v>0</v>
      </c>
      <c r="E476" s="13">
        <v>3951919.22</v>
      </c>
      <c r="F476">
        <v>0</v>
      </c>
      <c r="G476" s="13">
        <v>217507.81</v>
      </c>
      <c r="H476">
        <v>0</v>
      </c>
      <c r="I476" s="13">
        <v>885333.76</v>
      </c>
      <c r="J476">
        <v>0</v>
      </c>
      <c r="K476">
        <v>0</v>
      </c>
      <c r="L476" s="13">
        <v>968459.75</v>
      </c>
      <c r="M476" s="13">
        <v>2071301.32</v>
      </c>
      <c r="N476" s="13">
        <v>6023220.54</v>
      </c>
    </row>
    <row r="477" spans="1:14" x14ac:dyDescent="0.2">
      <c r="A477">
        <v>97130</v>
      </c>
      <c r="B477" s="14">
        <v>15899038</v>
      </c>
      <c r="C477">
        <v>1.86</v>
      </c>
      <c r="D477">
        <v>0</v>
      </c>
      <c r="E477" s="13">
        <v>535193.74</v>
      </c>
      <c r="F477">
        <v>0</v>
      </c>
      <c r="G477" s="13">
        <v>33090.080000000002</v>
      </c>
      <c r="H477">
        <v>0</v>
      </c>
      <c r="I477" s="13">
        <v>134102.19</v>
      </c>
      <c r="J477">
        <v>0</v>
      </c>
      <c r="K477">
        <v>0</v>
      </c>
      <c r="L477" s="13">
        <v>140350.34</v>
      </c>
      <c r="M477" s="13">
        <v>307542.59999999998</v>
      </c>
      <c r="N477" s="13">
        <v>842736.34</v>
      </c>
    </row>
    <row r="478" spans="1:14" x14ac:dyDescent="0.2">
      <c r="A478">
        <v>97131</v>
      </c>
      <c r="B478" s="14">
        <v>21147470</v>
      </c>
      <c r="C478">
        <v>1.88</v>
      </c>
      <c r="D478">
        <v>0</v>
      </c>
      <c r="E478" s="13">
        <v>711721.49</v>
      </c>
      <c r="F478">
        <v>0</v>
      </c>
      <c r="G478" s="13">
        <v>36177.910000000003</v>
      </c>
      <c r="H478">
        <v>0</v>
      </c>
      <c r="I478" s="13">
        <v>145801.29999999999</v>
      </c>
      <c r="J478">
        <v>0</v>
      </c>
      <c r="K478">
        <v>0</v>
      </c>
      <c r="L478" s="13">
        <v>159970.19</v>
      </c>
      <c r="M478" s="13">
        <v>341949.4</v>
      </c>
      <c r="N478" s="13">
        <v>1053670.8899999999</v>
      </c>
    </row>
    <row r="479" spans="1:14" x14ac:dyDescent="0.2">
      <c r="A479">
        <v>98080</v>
      </c>
      <c r="B479" s="14">
        <v>30297290</v>
      </c>
      <c r="C479">
        <v>2.37</v>
      </c>
      <c r="D479">
        <v>0</v>
      </c>
      <c r="E479" s="13">
        <v>1014568.08</v>
      </c>
      <c r="F479">
        <v>0</v>
      </c>
      <c r="G479" s="13">
        <v>34178</v>
      </c>
      <c r="H479">
        <v>0</v>
      </c>
      <c r="I479" s="13">
        <v>166195.16</v>
      </c>
      <c r="J479">
        <v>0</v>
      </c>
      <c r="K479">
        <v>0</v>
      </c>
      <c r="L479" s="13">
        <v>280891.46000000002</v>
      </c>
      <c r="M479" s="13">
        <v>481264.62</v>
      </c>
      <c r="N479" s="13">
        <v>1495832.7</v>
      </c>
    </row>
    <row r="480" spans="1:14" x14ac:dyDescent="0.2">
      <c r="A480">
        <v>99082</v>
      </c>
      <c r="B480" s="14">
        <v>41341644</v>
      </c>
      <c r="C480">
        <v>2.94</v>
      </c>
      <c r="D480">
        <v>0</v>
      </c>
      <c r="E480" s="13">
        <v>1376328.65</v>
      </c>
      <c r="F480" s="13">
        <v>1228.43</v>
      </c>
      <c r="G480" s="13">
        <v>23375</v>
      </c>
      <c r="H480">
        <v>0</v>
      </c>
      <c r="I480" s="13">
        <v>197654.65</v>
      </c>
      <c r="J480" s="13">
        <v>2404.87</v>
      </c>
      <c r="K480">
        <v>0</v>
      </c>
      <c r="L480" s="13">
        <v>296700.09000000003</v>
      </c>
      <c r="M480" s="13">
        <v>521363.04</v>
      </c>
      <c r="N480" s="13">
        <v>1897691.69</v>
      </c>
    </row>
    <row r="481" spans="1:14" x14ac:dyDescent="0.2">
      <c r="A481">
        <v>100059</v>
      </c>
      <c r="B481" s="14">
        <v>43214740</v>
      </c>
      <c r="C481">
        <v>2.5099999999999998</v>
      </c>
      <c r="D481">
        <v>0</v>
      </c>
      <c r="E481" s="13">
        <v>1445060.72</v>
      </c>
      <c r="F481">
        <v>0</v>
      </c>
      <c r="G481" s="13">
        <v>27308.51</v>
      </c>
      <c r="H481">
        <v>0</v>
      </c>
      <c r="I481" s="13">
        <v>149174.24</v>
      </c>
      <c r="J481">
        <v>0</v>
      </c>
      <c r="K481">
        <v>0</v>
      </c>
      <c r="L481" s="13">
        <v>397883.23</v>
      </c>
      <c r="M481" s="13">
        <v>574365.98</v>
      </c>
      <c r="N481" s="13">
        <v>2019426.7</v>
      </c>
    </row>
    <row r="482" spans="1:14" x14ac:dyDescent="0.2">
      <c r="A482">
        <v>100060</v>
      </c>
      <c r="B482" s="14">
        <v>20642830</v>
      </c>
      <c r="C482">
        <v>2.59</v>
      </c>
      <c r="D482">
        <v>0</v>
      </c>
      <c r="E482" s="13">
        <v>689710.6</v>
      </c>
      <c r="F482">
        <v>0</v>
      </c>
      <c r="G482" s="13">
        <v>16368.46</v>
      </c>
      <c r="H482" s="13">
        <v>8678.86</v>
      </c>
      <c r="I482" s="13">
        <v>85573.04</v>
      </c>
      <c r="J482" s="13">
        <v>5514.99</v>
      </c>
      <c r="K482">
        <v>0</v>
      </c>
      <c r="L482" s="13">
        <v>212482.26</v>
      </c>
      <c r="M482" s="13">
        <v>328617.59999999998</v>
      </c>
      <c r="N482" s="13">
        <v>1018328.2</v>
      </c>
    </row>
    <row r="483" spans="1:14" x14ac:dyDescent="0.2">
      <c r="A483">
        <v>100061</v>
      </c>
      <c r="B483" s="14">
        <v>41988330</v>
      </c>
      <c r="C483">
        <v>2.61</v>
      </c>
      <c r="D483">
        <v>0</v>
      </c>
      <c r="E483" s="13">
        <v>1402610.51</v>
      </c>
      <c r="F483">
        <v>0</v>
      </c>
      <c r="G483" s="13">
        <v>27064.13</v>
      </c>
      <c r="H483">
        <v>0</v>
      </c>
      <c r="I483" s="13">
        <v>154189.32999999999</v>
      </c>
      <c r="J483">
        <v>0</v>
      </c>
      <c r="K483">
        <v>0</v>
      </c>
      <c r="L483" s="13">
        <v>400703.28</v>
      </c>
      <c r="M483" s="13">
        <v>581956.74</v>
      </c>
      <c r="N483" s="13">
        <v>1984567.25</v>
      </c>
    </row>
    <row r="484" spans="1:14" x14ac:dyDescent="0.2">
      <c r="A484">
        <v>100062</v>
      </c>
      <c r="B484" s="14">
        <v>12755570</v>
      </c>
      <c r="C484">
        <v>2.56</v>
      </c>
      <c r="D484">
        <v>0</v>
      </c>
      <c r="E484" s="13">
        <v>426315.64</v>
      </c>
      <c r="F484">
        <v>0</v>
      </c>
      <c r="G484" s="13">
        <v>11651.77</v>
      </c>
      <c r="H484">
        <v>0</v>
      </c>
      <c r="I484" s="13">
        <v>60083.78</v>
      </c>
      <c r="J484" s="13">
        <v>1538.8</v>
      </c>
      <c r="K484">
        <v>0</v>
      </c>
      <c r="L484" s="13">
        <v>170572.48</v>
      </c>
      <c r="M484" s="13">
        <v>243846.83</v>
      </c>
      <c r="N484" s="13">
        <v>670162.47</v>
      </c>
    </row>
    <row r="485" spans="1:14" x14ac:dyDescent="0.2">
      <c r="A485">
        <v>100063</v>
      </c>
      <c r="B485" s="14">
        <v>194164229</v>
      </c>
      <c r="C485">
        <v>2.61</v>
      </c>
      <c r="D485">
        <v>0</v>
      </c>
      <c r="E485" s="13">
        <v>6486011.4100000001</v>
      </c>
      <c r="F485">
        <v>0</v>
      </c>
      <c r="G485" s="13">
        <v>117218.09</v>
      </c>
      <c r="H485">
        <v>0</v>
      </c>
      <c r="I485" s="13">
        <v>620303.56000000006</v>
      </c>
      <c r="J485">
        <v>0</v>
      </c>
      <c r="K485">
        <v>0</v>
      </c>
      <c r="L485" s="13">
        <v>1536123.11</v>
      </c>
      <c r="M485" s="13">
        <v>2273644.7599999998</v>
      </c>
      <c r="N485" s="13">
        <v>8759656.1699999999</v>
      </c>
    </row>
    <row r="486" spans="1:14" x14ac:dyDescent="0.2">
      <c r="A486">
        <v>100064</v>
      </c>
      <c r="B486" s="14">
        <v>18936960</v>
      </c>
      <c r="C486">
        <v>2.68</v>
      </c>
      <c r="D486">
        <v>0</v>
      </c>
      <c r="E486" s="13">
        <v>632130.12</v>
      </c>
      <c r="F486">
        <v>259.02</v>
      </c>
      <c r="G486" s="13">
        <v>6284.82</v>
      </c>
      <c r="H486">
        <v>0</v>
      </c>
      <c r="I486" s="13">
        <v>28947.119999999999</v>
      </c>
      <c r="J486" s="13">
        <v>2033.63</v>
      </c>
      <c r="K486">
        <v>0</v>
      </c>
      <c r="L486" s="13">
        <v>71664.62</v>
      </c>
      <c r="M486" s="13">
        <v>109189.21</v>
      </c>
      <c r="N486" s="13">
        <v>741319.33</v>
      </c>
    </row>
    <row r="487" spans="1:14" x14ac:dyDescent="0.2">
      <c r="A487">
        <v>100065</v>
      </c>
      <c r="B487" s="14">
        <v>16448340</v>
      </c>
      <c r="C487">
        <v>2.61</v>
      </c>
      <c r="D487">
        <v>0</v>
      </c>
      <c r="E487" s="13">
        <v>549453.01</v>
      </c>
      <c r="F487">
        <v>0</v>
      </c>
      <c r="G487" s="13">
        <v>9450.69</v>
      </c>
      <c r="H487">
        <v>0</v>
      </c>
      <c r="I487" s="13">
        <v>53292.51</v>
      </c>
      <c r="J487">
        <v>0</v>
      </c>
      <c r="K487">
        <v>0</v>
      </c>
      <c r="L487" s="13">
        <v>146892.85</v>
      </c>
      <c r="M487" s="13">
        <v>209636.04</v>
      </c>
      <c r="N487" s="13">
        <v>759089.05</v>
      </c>
    </row>
    <row r="488" spans="1:14" x14ac:dyDescent="0.2">
      <c r="A488">
        <v>101105</v>
      </c>
      <c r="B488" s="14">
        <v>13468954</v>
      </c>
      <c r="C488">
        <v>3.24</v>
      </c>
      <c r="D488">
        <v>0</v>
      </c>
      <c r="E488" s="13">
        <v>447016.8</v>
      </c>
      <c r="F488">
        <v>0</v>
      </c>
      <c r="G488" s="13">
        <v>83509.7</v>
      </c>
      <c r="H488">
        <v>0</v>
      </c>
      <c r="I488" s="13">
        <v>41939.65</v>
      </c>
      <c r="J488">
        <v>0</v>
      </c>
      <c r="K488">
        <v>0</v>
      </c>
      <c r="L488" s="13">
        <v>250701.74</v>
      </c>
      <c r="M488" s="13">
        <v>376151.09</v>
      </c>
      <c r="N488" s="13">
        <v>823167.89</v>
      </c>
    </row>
    <row r="489" spans="1:14" x14ac:dyDescent="0.2">
      <c r="A489">
        <v>101107</v>
      </c>
      <c r="B489" s="14">
        <v>15592215</v>
      </c>
      <c r="C489">
        <v>3.18</v>
      </c>
      <c r="D489">
        <v>0</v>
      </c>
      <c r="E489" s="13">
        <v>517805.92</v>
      </c>
      <c r="F489">
        <v>0</v>
      </c>
      <c r="G489" s="13">
        <v>42644.55</v>
      </c>
      <c r="H489">
        <v>0</v>
      </c>
      <c r="I489" s="13">
        <v>17306.63</v>
      </c>
      <c r="J489">
        <v>0</v>
      </c>
      <c r="K489">
        <v>0</v>
      </c>
      <c r="L489" s="13">
        <v>111623.5</v>
      </c>
      <c r="M489" s="13">
        <v>171574.68</v>
      </c>
      <c r="N489" s="13">
        <v>689380.6</v>
      </c>
    </row>
    <row r="490" spans="1:14" x14ac:dyDescent="0.2">
      <c r="A490">
        <v>102081</v>
      </c>
      <c r="B490" s="14">
        <v>23478719</v>
      </c>
      <c r="C490">
        <v>2.65</v>
      </c>
      <c r="D490">
        <v>0</v>
      </c>
      <c r="E490" s="13">
        <v>783979.08</v>
      </c>
      <c r="F490">
        <v>0</v>
      </c>
      <c r="G490" s="13">
        <v>21938.85</v>
      </c>
      <c r="H490">
        <v>0</v>
      </c>
      <c r="I490" s="13">
        <v>69091.520000000004</v>
      </c>
      <c r="J490" s="13">
        <v>6422.51</v>
      </c>
      <c r="K490">
        <v>0</v>
      </c>
      <c r="L490" s="13">
        <v>160701.4</v>
      </c>
      <c r="M490" s="13">
        <v>258154.28</v>
      </c>
      <c r="N490" s="13">
        <v>1042133.36</v>
      </c>
    </row>
    <row r="491" spans="1:14" x14ac:dyDescent="0.2">
      <c r="A491">
        <v>102085</v>
      </c>
      <c r="B491" s="14">
        <v>45947703</v>
      </c>
      <c r="C491">
        <v>2.5099999999999998</v>
      </c>
      <c r="D491">
        <v>0</v>
      </c>
      <c r="E491" s="13">
        <v>1536448.46</v>
      </c>
      <c r="F491">
        <v>0</v>
      </c>
      <c r="G491" s="13">
        <v>54598.63</v>
      </c>
      <c r="H491">
        <v>0</v>
      </c>
      <c r="I491" s="13">
        <v>154138.9</v>
      </c>
      <c r="J491">
        <v>0</v>
      </c>
      <c r="K491">
        <v>74.489999999999995</v>
      </c>
      <c r="L491" s="13">
        <v>314275.24</v>
      </c>
      <c r="M491" s="13">
        <v>523087.26</v>
      </c>
      <c r="N491" s="13">
        <v>2059535.72</v>
      </c>
    </row>
    <row r="492" spans="1:14" x14ac:dyDescent="0.2">
      <c r="A492">
        <v>103127</v>
      </c>
      <c r="B492" s="14">
        <v>20001457</v>
      </c>
      <c r="C492">
        <v>1.18</v>
      </c>
      <c r="D492">
        <v>0</v>
      </c>
      <c r="E492" s="13">
        <v>677954.59</v>
      </c>
      <c r="F492">
        <v>0</v>
      </c>
      <c r="G492" s="13">
        <v>6120</v>
      </c>
      <c r="H492">
        <v>0</v>
      </c>
      <c r="I492" s="13">
        <v>88359.84</v>
      </c>
      <c r="J492" s="13">
        <v>3028.44</v>
      </c>
      <c r="K492">
        <v>0</v>
      </c>
      <c r="L492" s="13">
        <v>169495.54</v>
      </c>
      <c r="M492" s="13">
        <v>267003.82</v>
      </c>
      <c r="N492" s="13">
        <v>944958.41</v>
      </c>
    </row>
    <row r="493" spans="1:14" x14ac:dyDescent="0.2">
      <c r="A493">
        <v>103128</v>
      </c>
      <c r="B493" s="14">
        <v>19377270</v>
      </c>
      <c r="C493">
        <v>1.21</v>
      </c>
      <c r="D493">
        <v>0</v>
      </c>
      <c r="E493" s="13">
        <v>656598.21</v>
      </c>
      <c r="F493">
        <v>13.39</v>
      </c>
      <c r="G493" s="13">
        <v>4628</v>
      </c>
      <c r="H493">
        <v>0</v>
      </c>
      <c r="I493" s="13">
        <v>66813.960000000006</v>
      </c>
      <c r="J493" s="13">
        <v>1027.07</v>
      </c>
      <c r="K493">
        <v>0</v>
      </c>
      <c r="L493" s="13">
        <v>128268.62</v>
      </c>
      <c r="M493" s="13">
        <v>200751.04</v>
      </c>
      <c r="N493" s="13">
        <v>857349.25</v>
      </c>
    </row>
    <row r="494" spans="1:14" x14ac:dyDescent="0.2">
      <c r="A494">
        <v>103129</v>
      </c>
      <c r="B494" s="14">
        <v>25201184</v>
      </c>
      <c r="C494">
        <v>1.31</v>
      </c>
      <c r="D494">
        <v>0</v>
      </c>
      <c r="E494" s="13">
        <v>853076.96</v>
      </c>
      <c r="F494">
        <v>0</v>
      </c>
      <c r="G494" s="13">
        <v>8043</v>
      </c>
      <c r="H494">
        <v>0</v>
      </c>
      <c r="I494" s="13">
        <v>96408.2</v>
      </c>
      <c r="J494">
        <v>0</v>
      </c>
      <c r="K494">
        <v>0</v>
      </c>
      <c r="L494" s="13">
        <v>188863.51</v>
      </c>
      <c r="M494" s="13">
        <v>293314.71000000002</v>
      </c>
      <c r="N494" s="13">
        <v>1146391.67</v>
      </c>
    </row>
    <row r="495" spans="1:14" x14ac:dyDescent="0.2">
      <c r="A495">
        <v>103130</v>
      </c>
      <c r="B495" s="14">
        <v>32441582</v>
      </c>
      <c r="C495">
        <v>1.85</v>
      </c>
      <c r="D495">
        <v>0</v>
      </c>
      <c r="E495" s="13">
        <v>1092160.46</v>
      </c>
      <c r="F495">
        <v>0</v>
      </c>
      <c r="G495" s="13">
        <v>31475.43</v>
      </c>
      <c r="H495">
        <v>0</v>
      </c>
      <c r="I495" s="13">
        <v>187201.54</v>
      </c>
      <c r="J495" s="13">
        <v>5169.34</v>
      </c>
      <c r="K495" s="13">
        <v>2037.02</v>
      </c>
      <c r="L495" s="13">
        <v>401995.8</v>
      </c>
      <c r="M495" s="13">
        <v>627879.12</v>
      </c>
      <c r="N495" s="13">
        <v>1720039.58</v>
      </c>
    </row>
    <row r="496" spans="1:14" x14ac:dyDescent="0.2">
      <c r="A496">
        <v>103131</v>
      </c>
      <c r="B496" s="14">
        <v>34863604</v>
      </c>
      <c r="C496">
        <v>1.0900000000000001</v>
      </c>
      <c r="D496">
        <v>0</v>
      </c>
      <c r="E496" s="13">
        <v>1182787.1599999999</v>
      </c>
      <c r="F496">
        <v>0</v>
      </c>
      <c r="G496" s="13">
        <v>12150</v>
      </c>
      <c r="H496">
        <v>0</v>
      </c>
      <c r="I496" s="13">
        <v>175413.86</v>
      </c>
      <c r="J496">
        <v>0</v>
      </c>
      <c r="K496">
        <v>0</v>
      </c>
      <c r="L496" s="13">
        <v>338938.11</v>
      </c>
      <c r="M496" s="13">
        <v>526501.97</v>
      </c>
      <c r="N496" s="13">
        <v>1709289.13</v>
      </c>
    </row>
    <row r="497" spans="1:14" x14ac:dyDescent="0.2">
      <c r="A497">
        <v>103132</v>
      </c>
      <c r="B497" s="14">
        <v>135872661</v>
      </c>
      <c r="C497">
        <v>1.17</v>
      </c>
      <c r="D497">
        <v>0</v>
      </c>
      <c r="E497" s="13">
        <v>4605905.21</v>
      </c>
      <c r="F497">
        <v>0</v>
      </c>
      <c r="G497" s="13">
        <v>31069</v>
      </c>
      <c r="H497">
        <v>0</v>
      </c>
      <c r="I497" s="13">
        <v>448545.87</v>
      </c>
      <c r="J497">
        <v>0</v>
      </c>
      <c r="K497">
        <v>0</v>
      </c>
      <c r="L497" s="13">
        <v>817483.11</v>
      </c>
      <c r="M497" s="13">
        <v>1297097.98</v>
      </c>
      <c r="N497" s="13">
        <v>5903003.1900000004</v>
      </c>
    </row>
    <row r="498" spans="1:14" x14ac:dyDescent="0.2">
      <c r="A498">
        <v>103135</v>
      </c>
      <c r="B498" s="14">
        <v>27531923</v>
      </c>
      <c r="C498">
        <v>1.2</v>
      </c>
      <c r="D498">
        <v>0</v>
      </c>
      <c r="E498" s="13">
        <v>933012.82</v>
      </c>
      <c r="F498">
        <v>0</v>
      </c>
      <c r="G498" s="13">
        <v>8789</v>
      </c>
      <c r="H498">
        <v>0</v>
      </c>
      <c r="I498" s="13">
        <v>126140.1</v>
      </c>
      <c r="J498">
        <v>0</v>
      </c>
      <c r="K498">
        <v>0</v>
      </c>
      <c r="L498" s="13">
        <v>232821.25</v>
      </c>
      <c r="M498" s="13">
        <v>367750.35</v>
      </c>
      <c r="N498" s="13">
        <v>1300763.17</v>
      </c>
    </row>
    <row r="499" spans="1:14" x14ac:dyDescent="0.2">
      <c r="A499">
        <v>104041</v>
      </c>
      <c r="B499" s="14">
        <v>7770031</v>
      </c>
      <c r="C499">
        <v>2.62</v>
      </c>
      <c r="D499">
        <v>0</v>
      </c>
      <c r="E499" s="13">
        <v>259529.45</v>
      </c>
      <c r="F499">
        <v>0</v>
      </c>
      <c r="G499" s="13">
        <v>11083.91</v>
      </c>
      <c r="H499">
        <v>0</v>
      </c>
      <c r="I499" s="13">
        <v>26477.25</v>
      </c>
      <c r="J499">
        <v>0</v>
      </c>
      <c r="K499">
        <v>0</v>
      </c>
      <c r="L499" s="13">
        <v>110526.35</v>
      </c>
      <c r="M499" s="13">
        <v>148087.51</v>
      </c>
      <c r="N499" s="13">
        <v>407616.96</v>
      </c>
    </row>
    <row r="500" spans="1:14" x14ac:dyDescent="0.2">
      <c r="A500">
        <v>104042</v>
      </c>
      <c r="B500" s="14">
        <v>20716732</v>
      </c>
      <c r="C500">
        <v>2.57</v>
      </c>
      <c r="D500">
        <v>0</v>
      </c>
      <c r="E500" s="13">
        <v>692321.9</v>
      </c>
      <c r="F500">
        <v>0</v>
      </c>
      <c r="G500" s="13">
        <v>13543</v>
      </c>
      <c r="H500">
        <v>0</v>
      </c>
      <c r="I500" s="13">
        <v>51534.7</v>
      </c>
      <c r="J500">
        <v>0</v>
      </c>
      <c r="K500">
        <v>326.60000000000002</v>
      </c>
      <c r="L500" s="13">
        <v>221678.32</v>
      </c>
      <c r="M500" s="13">
        <v>287082.62</v>
      </c>
      <c r="N500" s="13">
        <v>979404.52</v>
      </c>
    </row>
    <row r="501" spans="1:14" x14ac:dyDescent="0.2">
      <c r="A501">
        <v>104043</v>
      </c>
      <c r="B501" s="14">
        <v>18493232</v>
      </c>
      <c r="C501">
        <v>2.52</v>
      </c>
      <c r="D501">
        <v>0</v>
      </c>
      <c r="E501" s="13">
        <v>618333.05000000005</v>
      </c>
      <c r="F501">
        <v>0</v>
      </c>
      <c r="G501" s="13">
        <v>15713.27</v>
      </c>
      <c r="H501">
        <v>0</v>
      </c>
      <c r="I501" s="13">
        <v>63729.75</v>
      </c>
      <c r="J501">
        <v>0</v>
      </c>
      <c r="K501">
        <v>0</v>
      </c>
      <c r="L501" s="13">
        <v>293021.69</v>
      </c>
      <c r="M501" s="13">
        <v>372464.71</v>
      </c>
      <c r="N501" s="13">
        <v>990797.76</v>
      </c>
    </row>
    <row r="502" spans="1:14" x14ac:dyDescent="0.2">
      <c r="A502">
        <v>104044</v>
      </c>
      <c r="B502" s="14">
        <v>223885247</v>
      </c>
      <c r="C502">
        <v>2.66</v>
      </c>
      <c r="D502">
        <v>0</v>
      </c>
      <c r="E502" s="13">
        <v>7474995.5499999998</v>
      </c>
      <c r="F502">
        <v>0</v>
      </c>
      <c r="G502" s="13">
        <v>56587</v>
      </c>
      <c r="H502">
        <v>0</v>
      </c>
      <c r="I502" s="13">
        <v>204711.94</v>
      </c>
      <c r="J502">
        <v>0</v>
      </c>
      <c r="K502" s="13">
        <v>82251.839999999997</v>
      </c>
      <c r="L502" s="13">
        <v>789317.39</v>
      </c>
      <c r="M502" s="13">
        <v>1132868.17</v>
      </c>
      <c r="N502" s="13">
        <v>8607863.7200000007</v>
      </c>
    </row>
    <row r="503" spans="1:14" x14ac:dyDescent="0.2">
      <c r="A503">
        <v>104045</v>
      </c>
      <c r="B503" s="14">
        <v>63575703</v>
      </c>
      <c r="C503">
        <v>2.66</v>
      </c>
      <c r="D503">
        <v>0</v>
      </c>
      <c r="E503" s="13">
        <v>2122641.41</v>
      </c>
      <c r="F503">
        <v>0</v>
      </c>
      <c r="G503" s="13">
        <v>23326</v>
      </c>
      <c r="H503">
        <v>0</v>
      </c>
      <c r="I503" s="13">
        <v>67972.539999999994</v>
      </c>
      <c r="J503">
        <v>0</v>
      </c>
      <c r="K503" s="13">
        <v>34766.69</v>
      </c>
      <c r="L503" s="13">
        <v>278197.32</v>
      </c>
      <c r="M503" s="13">
        <v>404262.54</v>
      </c>
      <c r="N503" s="13">
        <v>2526903.9500000002</v>
      </c>
    </row>
    <row r="504" spans="1:14" x14ac:dyDescent="0.2">
      <c r="A504">
        <v>105123</v>
      </c>
      <c r="B504" s="14">
        <v>17200957</v>
      </c>
      <c r="C504">
        <v>2.2400000000000002</v>
      </c>
      <c r="D504">
        <v>0</v>
      </c>
      <c r="E504" s="13">
        <v>576776.99</v>
      </c>
      <c r="F504">
        <v>0</v>
      </c>
      <c r="G504" s="13">
        <v>19984.95</v>
      </c>
      <c r="H504">
        <v>0</v>
      </c>
      <c r="I504" s="13">
        <v>52626.96</v>
      </c>
      <c r="J504">
        <v>0</v>
      </c>
      <c r="K504">
        <v>0</v>
      </c>
      <c r="L504" s="13">
        <v>137034.06</v>
      </c>
      <c r="M504" s="13">
        <v>209645.96</v>
      </c>
      <c r="N504" s="13">
        <v>786422.95</v>
      </c>
    </row>
    <row r="505" spans="1:14" x14ac:dyDescent="0.2">
      <c r="A505">
        <v>105124</v>
      </c>
      <c r="B505" s="14">
        <v>30994315</v>
      </c>
      <c r="C505">
        <v>2.19</v>
      </c>
      <c r="D505">
        <v>0</v>
      </c>
      <c r="E505" s="13">
        <v>1039823</v>
      </c>
      <c r="F505">
        <v>0</v>
      </c>
      <c r="G505" s="13">
        <v>42949</v>
      </c>
      <c r="H505">
        <v>0</v>
      </c>
      <c r="I505" s="13">
        <v>113098.94</v>
      </c>
      <c r="J505">
        <v>0</v>
      </c>
      <c r="K505">
        <v>0</v>
      </c>
      <c r="L505" s="13">
        <v>292533.96999999997</v>
      </c>
      <c r="M505" s="13">
        <v>448581.91</v>
      </c>
      <c r="N505" s="13">
        <v>1488404.91</v>
      </c>
    </row>
    <row r="506" spans="1:14" x14ac:dyDescent="0.2">
      <c r="A506">
        <v>105125</v>
      </c>
      <c r="B506" s="14">
        <v>9241370</v>
      </c>
      <c r="C506">
        <v>2.2799999999999998</v>
      </c>
      <c r="D506">
        <v>0</v>
      </c>
      <c r="E506" s="13">
        <v>309751.87</v>
      </c>
      <c r="F506">
        <v>0</v>
      </c>
      <c r="G506" s="13">
        <v>7458.31</v>
      </c>
      <c r="H506">
        <v>0</v>
      </c>
      <c r="I506" s="13">
        <v>23112.37</v>
      </c>
      <c r="J506">
        <v>0</v>
      </c>
      <c r="K506">
        <v>0</v>
      </c>
      <c r="L506" s="13">
        <v>48228.77</v>
      </c>
      <c r="M506" s="13">
        <v>78799.44</v>
      </c>
      <c r="N506" s="13">
        <v>388551.31</v>
      </c>
    </row>
    <row r="507" spans="1:14" x14ac:dyDescent="0.2">
      <c r="A507">
        <v>106001</v>
      </c>
      <c r="B507" s="14">
        <v>6332694</v>
      </c>
      <c r="C507">
        <v>2.44</v>
      </c>
      <c r="D507">
        <v>0</v>
      </c>
      <c r="E507" s="13">
        <v>211911.45</v>
      </c>
      <c r="F507">
        <v>0</v>
      </c>
      <c r="G507" s="13">
        <v>3804</v>
      </c>
      <c r="H507">
        <v>0</v>
      </c>
      <c r="I507" s="13">
        <v>15675.31</v>
      </c>
      <c r="J507">
        <v>0</v>
      </c>
      <c r="K507" s="13">
        <v>63036.34</v>
      </c>
      <c r="L507" s="13">
        <v>61988.67</v>
      </c>
      <c r="M507" s="13">
        <v>144504.32000000001</v>
      </c>
      <c r="N507" s="13">
        <v>356415.77</v>
      </c>
    </row>
    <row r="508" spans="1:14" x14ac:dyDescent="0.2">
      <c r="A508">
        <v>106002</v>
      </c>
      <c r="B508" s="14">
        <v>7863685</v>
      </c>
      <c r="C508">
        <v>1.88</v>
      </c>
      <c r="D508">
        <v>0</v>
      </c>
      <c r="E508" s="13">
        <v>264653.58</v>
      </c>
      <c r="F508">
        <v>0</v>
      </c>
      <c r="G508" s="13">
        <v>7755.81</v>
      </c>
      <c r="H508">
        <v>0</v>
      </c>
      <c r="I508" s="13">
        <v>35738.21</v>
      </c>
      <c r="J508">
        <v>0</v>
      </c>
      <c r="K508" s="13">
        <v>3809.18</v>
      </c>
      <c r="L508" s="13">
        <v>121734.13</v>
      </c>
      <c r="M508" s="13">
        <v>169037.32</v>
      </c>
      <c r="N508" s="13">
        <v>433690.9</v>
      </c>
    </row>
    <row r="509" spans="1:14" x14ac:dyDescent="0.2">
      <c r="A509">
        <v>106003</v>
      </c>
      <c r="B509" s="14">
        <v>57012409</v>
      </c>
      <c r="C509">
        <v>1.9</v>
      </c>
      <c r="D509">
        <v>0</v>
      </c>
      <c r="E509" s="13">
        <v>1918370.64</v>
      </c>
      <c r="F509">
        <v>0</v>
      </c>
      <c r="G509" s="13">
        <v>27919</v>
      </c>
      <c r="H509">
        <v>0</v>
      </c>
      <c r="I509" s="13">
        <v>128647.37</v>
      </c>
      <c r="J509">
        <v>0</v>
      </c>
      <c r="K509" s="13">
        <v>38105.47</v>
      </c>
      <c r="L509" s="13">
        <v>427422.4</v>
      </c>
      <c r="M509" s="13">
        <v>622094.24</v>
      </c>
      <c r="N509" s="13">
        <v>2540464.88</v>
      </c>
    </row>
    <row r="510" spans="1:14" x14ac:dyDescent="0.2">
      <c r="A510">
        <v>106004</v>
      </c>
      <c r="B510" s="14">
        <v>474284709</v>
      </c>
      <c r="C510">
        <v>1.86</v>
      </c>
      <c r="D510">
        <v>0</v>
      </c>
      <c r="E510" s="13">
        <v>15965381.359999999</v>
      </c>
      <c r="F510">
        <v>0</v>
      </c>
      <c r="G510" s="13">
        <v>95617</v>
      </c>
      <c r="H510">
        <v>0</v>
      </c>
      <c r="I510" s="13">
        <v>392323.46</v>
      </c>
      <c r="J510">
        <v>0</v>
      </c>
      <c r="K510">
        <v>0</v>
      </c>
      <c r="L510" s="13">
        <v>1228320.96</v>
      </c>
      <c r="M510" s="13">
        <v>1716261.42</v>
      </c>
      <c r="N510" s="13">
        <v>17681642.780000001</v>
      </c>
    </row>
    <row r="511" spans="1:14" x14ac:dyDescent="0.2">
      <c r="A511">
        <v>106005</v>
      </c>
      <c r="B511" s="14">
        <v>103302527</v>
      </c>
      <c r="C511">
        <v>1.92</v>
      </c>
      <c r="D511">
        <v>0</v>
      </c>
      <c r="E511" s="13">
        <v>3475245.76</v>
      </c>
      <c r="F511">
        <v>0</v>
      </c>
      <c r="G511" s="13">
        <v>29327</v>
      </c>
      <c r="H511">
        <v>0</v>
      </c>
      <c r="I511" s="13">
        <v>135135.29999999999</v>
      </c>
      <c r="J511">
        <v>0</v>
      </c>
      <c r="K511" s="13">
        <v>7710.69</v>
      </c>
      <c r="L511" s="13">
        <v>454946.54</v>
      </c>
      <c r="M511" s="13">
        <v>627119.53</v>
      </c>
      <c r="N511" s="13">
        <v>4102365.29</v>
      </c>
    </row>
    <row r="512" spans="1:14" x14ac:dyDescent="0.2">
      <c r="A512">
        <v>106006</v>
      </c>
      <c r="B512" s="14">
        <v>25676559</v>
      </c>
      <c r="C512">
        <v>1.9</v>
      </c>
      <c r="D512">
        <v>0</v>
      </c>
      <c r="E512" s="13">
        <v>863972.56</v>
      </c>
      <c r="F512">
        <v>0</v>
      </c>
      <c r="G512" s="13">
        <v>12711.13</v>
      </c>
      <c r="H512">
        <v>0</v>
      </c>
      <c r="I512" s="13">
        <v>58571.96</v>
      </c>
      <c r="J512">
        <v>0</v>
      </c>
      <c r="K512" s="13">
        <v>5440.61</v>
      </c>
      <c r="L512" s="13">
        <v>195641.76</v>
      </c>
      <c r="M512" s="13">
        <v>272365.46000000002</v>
      </c>
      <c r="N512" s="13">
        <v>1136338.02</v>
      </c>
    </row>
    <row r="513" spans="1:14" x14ac:dyDescent="0.2">
      <c r="A513">
        <v>106008</v>
      </c>
      <c r="B513" s="14">
        <v>4990676</v>
      </c>
      <c r="C513">
        <v>1.88</v>
      </c>
      <c r="D513">
        <v>0</v>
      </c>
      <c r="E513" s="13">
        <v>167962</v>
      </c>
      <c r="F513">
        <v>0</v>
      </c>
      <c r="G513" s="13">
        <v>1786.93</v>
      </c>
      <c r="H513">
        <v>0</v>
      </c>
      <c r="I513" s="13">
        <v>8234.0499999999993</v>
      </c>
      <c r="J513">
        <v>0</v>
      </c>
      <c r="K513" s="13">
        <v>41017.18</v>
      </c>
      <c r="L513" s="13">
        <v>27324.79</v>
      </c>
      <c r="M513" s="13">
        <v>78362.95</v>
      </c>
      <c r="N513" s="13">
        <v>246324.95</v>
      </c>
    </row>
    <row r="514" spans="1:14" x14ac:dyDescent="0.2">
      <c r="A514">
        <v>107151</v>
      </c>
      <c r="B514" s="14">
        <v>5363550</v>
      </c>
      <c r="C514">
        <v>2.5099999999999998</v>
      </c>
      <c r="D514">
        <v>0</v>
      </c>
      <c r="E514" s="13">
        <v>179352.12</v>
      </c>
      <c r="F514">
        <v>0</v>
      </c>
      <c r="G514" s="13">
        <v>8047</v>
      </c>
      <c r="H514">
        <v>0</v>
      </c>
      <c r="I514" s="13">
        <v>11081.79</v>
      </c>
      <c r="J514">
        <v>45.75</v>
      </c>
      <c r="K514" s="13">
        <v>26854</v>
      </c>
      <c r="L514" s="13">
        <v>66568.56</v>
      </c>
      <c r="M514" s="13">
        <v>112597.1</v>
      </c>
      <c r="N514" s="13">
        <v>291949.21999999997</v>
      </c>
    </row>
    <row r="515" spans="1:14" x14ac:dyDescent="0.2">
      <c r="A515">
        <v>107152</v>
      </c>
      <c r="B515" s="14">
        <v>39473159</v>
      </c>
      <c r="C515">
        <v>2.2599999999999998</v>
      </c>
      <c r="D515">
        <v>0</v>
      </c>
      <c r="E515" s="13">
        <v>1323330.55</v>
      </c>
      <c r="F515" s="13">
        <v>5480.93</v>
      </c>
      <c r="G515" s="13">
        <v>69767</v>
      </c>
      <c r="H515">
        <v>51.1</v>
      </c>
      <c r="I515" s="13">
        <v>61878.61</v>
      </c>
      <c r="J515" s="13">
        <v>46237.97</v>
      </c>
      <c r="K515">
        <v>0</v>
      </c>
      <c r="L515" s="13">
        <v>386057.63</v>
      </c>
      <c r="M515" s="13">
        <v>569473.24</v>
      </c>
      <c r="N515" s="13">
        <v>1892803.79</v>
      </c>
    </row>
    <row r="516" spans="1:14" x14ac:dyDescent="0.2">
      <c r="A516">
        <v>107153</v>
      </c>
      <c r="B516" s="14">
        <v>18848349</v>
      </c>
      <c r="C516">
        <v>3.05</v>
      </c>
      <c r="D516">
        <v>0</v>
      </c>
      <c r="E516" s="13">
        <v>626780.17000000004</v>
      </c>
      <c r="F516">
        <v>0</v>
      </c>
      <c r="G516" s="13">
        <v>31504</v>
      </c>
      <c r="H516">
        <v>0</v>
      </c>
      <c r="I516" s="13">
        <v>33613.360000000001</v>
      </c>
      <c r="J516">
        <v>0</v>
      </c>
      <c r="K516">
        <v>0</v>
      </c>
      <c r="L516" s="13">
        <v>206642.51</v>
      </c>
      <c r="M516" s="13">
        <v>271759.86</v>
      </c>
      <c r="N516" s="13">
        <v>898540.03</v>
      </c>
    </row>
    <row r="517" spans="1:14" x14ac:dyDescent="0.2">
      <c r="A517">
        <v>107154</v>
      </c>
      <c r="B517" s="14">
        <v>25231005</v>
      </c>
      <c r="C517">
        <v>2.38</v>
      </c>
      <c r="D517">
        <v>0</v>
      </c>
      <c r="E517" s="13">
        <v>844826.39</v>
      </c>
      <c r="F517">
        <v>0</v>
      </c>
      <c r="G517" s="13">
        <v>57725</v>
      </c>
      <c r="H517">
        <v>0</v>
      </c>
      <c r="I517" s="13">
        <v>51878.97</v>
      </c>
      <c r="J517" s="13">
        <v>18983.240000000002</v>
      </c>
      <c r="K517" s="13">
        <v>18026.849999999999</v>
      </c>
      <c r="L517" s="13">
        <v>336130.14</v>
      </c>
      <c r="M517" s="13">
        <v>482744.2</v>
      </c>
      <c r="N517" s="13">
        <v>1327570.5900000001</v>
      </c>
    </row>
    <row r="518" spans="1:14" x14ac:dyDescent="0.2">
      <c r="A518">
        <v>107155</v>
      </c>
      <c r="B518" s="14">
        <v>33226466</v>
      </c>
      <c r="C518">
        <v>2.44</v>
      </c>
      <c r="D518">
        <v>0</v>
      </c>
      <c r="E518" s="13">
        <v>1111859.8899999999</v>
      </c>
      <c r="F518">
        <v>0</v>
      </c>
      <c r="G518" s="13">
        <v>49709</v>
      </c>
      <c r="H518">
        <v>0</v>
      </c>
      <c r="I518" s="13">
        <v>60244.37</v>
      </c>
      <c r="J518">
        <v>0</v>
      </c>
      <c r="K518" s="13">
        <v>20925.580000000002</v>
      </c>
      <c r="L518" s="13">
        <v>348036.89</v>
      </c>
      <c r="M518" s="13">
        <v>478915.84000000003</v>
      </c>
      <c r="N518" s="13">
        <v>1590775.73</v>
      </c>
    </row>
    <row r="519" spans="1:14" x14ac:dyDescent="0.2">
      <c r="A519">
        <v>107156</v>
      </c>
      <c r="B519" s="14">
        <v>19245679</v>
      </c>
      <c r="C519">
        <v>2.6</v>
      </c>
      <c r="D519">
        <v>0</v>
      </c>
      <c r="E519" s="13">
        <v>642963.49</v>
      </c>
      <c r="F519">
        <v>0</v>
      </c>
      <c r="G519" s="13">
        <v>32477.93</v>
      </c>
      <c r="H519">
        <v>0</v>
      </c>
      <c r="I519" s="13">
        <v>35689.58</v>
      </c>
      <c r="J519">
        <v>0</v>
      </c>
      <c r="K519" s="13">
        <v>83175.83</v>
      </c>
      <c r="L519" s="13">
        <v>225672.83</v>
      </c>
      <c r="M519" s="13">
        <v>377016.16</v>
      </c>
      <c r="N519" s="13">
        <v>1019979.65</v>
      </c>
    </row>
    <row r="520" spans="1:14" x14ac:dyDescent="0.2">
      <c r="A520">
        <v>107158</v>
      </c>
      <c r="B520" s="14">
        <v>6016816</v>
      </c>
      <c r="C520">
        <v>2.29</v>
      </c>
      <c r="D520">
        <v>0</v>
      </c>
      <c r="E520" s="13">
        <v>201650.76</v>
      </c>
      <c r="F520">
        <v>0</v>
      </c>
      <c r="G520" s="13">
        <v>14064</v>
      </c>
      <c r="H520">
        <v>0</v>
      </c>
      <c r="I520" s="13">
        <v>11222.3</v>
      </c>
      <c r="J520" s="13">
        <v>1548.4</v>
      </c>
      <c r="K520">
        <v>0</v>
      </c>
      <c r="L520" s="13">
        <v>74801.679999999993</v>
      </c>
      <c r="M520" s="13">
        <v>101636.38</v>
      </c>
      <c r="N520" s="13">
        <v>303287.14</v>
      </c>
    </row>
    <row r="521" spans="1:14" x14ac:dyDescent="0.2">
      <c r="A521">
        <v>108142</v>
      </c>
      <c r="B521" s="14">
        <v>134787867</v>
      </c>
      <c r="C521">
        <v>2.12</v>
      </c>
      <c r="D521">
        <v>0</v>
      </c>
      <c r="E521" s="13">
        <v>4525211.49</v>
      </c>
      <c r="F521" s="13">
        <v>21941.07</v>
      </c>
      <c r="G521" s="13">
        <v>72392.350000000006</v>
      </c>
      <c r="H521" s="13">
        <v>4092.82</v>
      </c>
      <c r="I521" s="13">
        <v>401967.96</v>
      </c>
      <c r="J521">
        <v>0</v>
      </c>
      <c r="K521">
        <v>0</v>
      </c>
      <c r="L521" s="13">
        <v>1062129.8799999999</v>
      </c>
      <c r="M521" s="13">
        <v>1562524.08</v>
      </c>
      <c r="N521" s="13">
        <v>6087735.5700000003</v>
      </c>
    </row>
    <row r="522" spans="1:14" x14ac:dyDescent="0.2">
      <c r="A522">
        <v>108143</v>
      </c>
      <c r="B522" s="14">
        <v>10130724</v>
      </c>
      <c r="C522">
        <v>2.4300000000000002</v>
      </c>
      <c r="D522">
        <v>0</v>
      </c>
      <c r="E522" s="13">
        <v>339039.98</v>
      </c>
      <c r="F522">
        <v>0</v>
      </c>
      <c r="G522" s="13">
        <v>6675.97</v>
      </c>
      <c r="H522" s="13">
        <v>5659.96</v>
      </c>
      <c r="I522" s="13">
        <v>36194.03</v>
      </c>
      <c r="J522">
        <v>615.01</v>
      </c>
      <c r="K522">
        <v>0</v>
      </c>
      <c r="L522" s="13">
        <v>94596.3</v>
      </c>
      <c r="M522" s="13">
        <v>143741.26999999999</v>
      </c>
      <c r="N522" s="13">
        <v>482781.25</v>
      </c>
    </row>
    <row r="523" spans="1:14" x14ac:dyDescent="0.2">
      <c r="A523">
        <v>108144</v>
      </c>
      <c r="B523" s="14">
        <v>8525129</v>
      </c>
      <c r="C523">
        <v>2.2999999999999998</v>
      </c>
      <c r="D523">
        <v>0</v>
      </c>
      <c r="E523" s="13">
        <v>285686.45</v>
      </c>
      <c r="F523">
        <v>0</v>
      </c>
      <c r="G523" s="13">
        <v>5333.4</v>
      </c>
      <c r="H523">
        <v>379.01</v>
      </c>
      <c r="I523" s="13">
        <v>29511.85</v>
      </c>
      <c r="J523">
        <v>460.11</v>
      </c>
      <c r="K523">
        <v>0</v>
      </c>
      <c r="L523" s="13">
        <v>80023.61</v>
      </c>
      <c r="M523" s="13">
        <v>115707.98</v>
      </c>
      <c r="N523" s="13">
        <v>401394.43</v>
      </c>
    </row>
    <row r="524" spans="1:14" x14ac:dyDescent="0.2">
      <c r="A524">
        <v>108147</v>
      </c>
      <c r="B524" s="14">
        <v>14142215</v>
      </c>
      <c r="C524">
        <v>2.48</v>
      </c>
      <c r="D524">
        <v>0</v>
      </c>
      <c r="E524" s="13">
        <v>473048.04</v>
      </c>
      <c r="F524" s="13">
        <v>1286.44</v>
      </c>
      <c r="G524" s="13">
        <v>6589.68</v>
      </c>
      <c r="H524" s="13">
        <v>6900.06</v>
      </c>
      <c r="I524" s="13">
        <v>36684.75</v>
      </c>
      <c r="J524" s="13">
        <v>3472.87</v>
      </c>
      <c r="K524">
        <v>0</v>
      </c>
      <c r="L524" s="13">
        <v>92227.12</v>
      </c>
      <c r="M524" s="13">
        <v>147160.92000000001</v>
      </c>
      <c r="N524" s="13">
        <v>620208.96</v>
      </c>
    </row>
    <row r="525" spans="1:14" x14ac:dyDescent="0.2">
      <c r="A525">
        <v>109002</v>
      </c>
      <c r="B525" s="14">
        <v>121489679</v>
      </c>
      <c r="C525">
        <v>2.4500000000000002</v>
      </c>
      <c r="D525">
        <v>0</v>
      </c>
      <c r="E525" s="13">
        <v>4065002.14</v>
      </c>
      <c r="F525">
        <v>0</v>
      </c>
      <c r="G525" s="13">
        <v>130446.83</v>
      </c>
      <c r="H525">
        <v>0</v>
      </c>
      <c r="I525" s="13">
        <v>252041.37</v>
      </c>
      <c r="J525">
        <v>0</v>
      </c>
      <c r="K525">
        <v>0</v>
      </c>
      <c r="L525" s="13">
        <v>566277.26</v>
      </c>
      <c r="M525" s="13">
        <v>948765.46</v>
      </c>
      <c r="N525" s="13">
        <v>5013767.5999999996</v>
      </c>
    </row>
    <row r="526" spans="1:14" x14ac:dyDescent="0.2">
      <c r="A526">
        <v>109003</v>
      </c>
      <c r="B526" s="14">
        <v>182448543</v>
      </c>
      <c r="C526">
        <v>2.54</v>
      </c>
      <c r="D526">
        <v>0</v>
      </c>
      <c r="E526" s="13">
        <v>6099032.21</v>
      </c>
      <c r="F526">
        <v>0</v>
      </c>
      <c r="G526" s="13">
        <v>272183.92</v>
      </c>
      <c r="H526">
        <v>0</v>
      </c>
      <c r="I526" s="13">
        <v>512462.72</v>
      </c>
      <c r="J526">
        <v>0</v>
      </c>
      <c r="K526">
        <v>0</v>
      </c>
      <c r="L526" s="13">
        <v>1056761.52</v>
      </c>
      <c r="M526" s="13">
        <v>1841408.16</v>
      </c>
      <c r="N526" s="13">
        <v>7940440.3700000001</v>
      </c>
    </row>
    <row r="527" spans="1:14" x14ac:dyDescent="0.2">
      <c r="A527">
        <v>110014</v>
      </c>
      <c r="B527" s="14">
        <v>19677715</v>
      </c>
      <c r="C527">
        <v>2.37</v>
      </c>
      <c r="D527">
        <v>0</v>
      </c>
      <c r="E527" s="13">
        <v>658949.41</v>
      </c>
      <c r="F527">
        <v>0</v>
      </c>
      <c r="G527" s="13">
        <v>24880.799999999999</v>
      </c>
      <c r="H527">
        <v>0</v>
      </c>
      <c r="I527" s="13">
        <v>303619.59999999998</v>
      </c>
      <c r="J527">
        <v>0</v>
      </c>
      <c r="K527">
        <v>0</v>
      </c>
      <c r="L527" s="13">
        <v>367981.94</v>
      </c>
      <c r="M527" s="13">
        <v>696482.34</v>
      </c>
      <c r="N527" s="13">
        <v>1355431.75</v>
      </c>
    </row>
    <row r="528" spans="1:14" x14ac:dyDescent="0.2">
      <c r="A528">
        <v>110029</v>
      </c>
      <c r="B528" s="14">
        <v>63335323</v>
      </c>
      <c r="C528">
        <v>2.42</v>
      </c>
      <c r="D528">
        <v>0</v>
      </c>
      <c r="E528" s="13">
        <v>2119829.46</v>
      </c>
      <c r="F528">
        <v>0</v>
      </c>
      <c r="G528" s="13">
        <v>66955.05</v>
      </c>
      <c r="H528">
        <v>0</v>
      </c>
      <c r="I528" s="13">
        <v>816270.52</v>
      </c>
      <c r="J528">
        <v>0</v>
      </c>
      <c r="K528" s="13">
        <v>43153.599999999999</v>
      </c>
      <c r="L528" s="13">
        <v>903634.76</v>
      </c>
      <c r="M528" s="13">
        <v>1830013.93</v>
      </c>
      <c r="N528" s="13">
        <v>3949843.39</v>
      </c>
    </row>
    <row r="529" spans="1:14" x14ac:dyDescent="0.2">
      <c r="A529">
        <v>110030</v>
      </c>
      <c r="B529" s="14">
        <v>7577767</v>
      </c>
      <c r="C529">
        <v>2.35</v>
      </c>
      <c r="D529">
        <v>0</v>
      </c>
      <c r="E529" s="13">
        <v>253809.35</v>
      </c>
      <c r="F529">
        <v>0</v>
      </c>
      <c r="G529" s="13">
        <v>7869.48</v>
      </c>
      <c r="H529">
        <v>0</v>
      </c>
      <c r="I529" s="13">
        <v>84559.64</v>
      </c>
      <c r="J529">
        <v>164.43</v>
      </c>
      <c r="K529">
        <v>0</v>
      </c>
      <c r="L529" s="13">
        <v>95762.61</v>
      </c>
      <c r="M529" s="13">
        <v>188356.16</v>
      </c>
      <c r="N529" s="13">
        <v>442165.51</v>
      </c>
    </row>
    <row r="530" spans="1:14" x14ac:dyDescent="0.2">
      <c r="A530">
        <v>110031</v>
      </c>
      <c r="B530" s="14">
        <v>15508312</v>
      </c>
      <c r="C530">
        <v>2.42</v>
      </c>
      <c r="D530">
        <v>0</v>
      </c>
      <c r="E530" s="13">
        <v>519062.27</v>
      </c>
      <c r="F530">
        <v>0</v>
      </c>
      <c r="G530" s="13">
        <v>13792.27</v>
      </c>
      <c r="H530">
        <v>0</v>
      </c>
      <c r="I530" s="13">
        <v>166905.72</v>
      </c>
      <c r="J530">
        <v>0</v>
      </c>
      <c r="K530" s="13">
        <v>60855.7</v>
      </c>
      <c r="L530" s="13">
        <v>179175.52</v>
      </c>
      <c r="M530" s="13">
        <v>420729.21</v>
      </c>
      <c r="N530" s="13">
        <v>939791.48</v>
      </c>
    </row>
    <row r="531" spans="1:14" x14ac:dyDescent="0.2">
      <c r="A531">
        <v>111086</v>
      </c>
      <c r="B531" s="14">
        <v>30787687</v>
      </c>
      <c r="C531">
        <v>3.91</v>
      </c>
      <c r="D531">
        <v>0</v>
      </c>
      <c r="E531" s="13">
        <v>1014727.37</v>
      </c>
      <c r="F531">
        <v>224.85</v>
      </c>
      <c r="G531" s="13">
        <v>67466.429999999993</v>
      </c>
      <c r="H531">
        <v>0</v>
      </c>
      <c r="I531" s="13">
        <v>130616.11</v>
      </c>
      <c r="J531" s="13">
        <v>4402.22</v>
      </c>
      <c r="K531">
        <v>0</v>
      </c>
      <c r="L531" s="13">
        <v>330709.07</v>
      </c>
      <c r="M531" s="13">
        <v>533418.68000000005</v>
      </c>
      <c r="N531" s="13">
        <v>1548146.05</v>
      </c>
    </row>
    <row r="532" spans="1:14" x14ac:dyDescent="0.2">
      <c r="A532">
        <v>111087</v>
      </c>
      <c r="B532" s="14">
        <v>51653562</v>
      </c>
      <c r="C532">
        <v>4</v>
      </c>
      <c r="D532">
        <v>0</v>
      </c>
      <c r="E532" s="13">
        <v>1700848.49</v>
      </c>
      <c r="F532" s="13">
        <v>4001.87</v>
      </c>
      <c r="G532" s="13">
        <v>98009.14</v>
      </c>
      <c r="H532">
        <v>0</v>
      </c>
      <c r="I532" s="13">
        <v>188728.2</v>
      </c>
      <c r="J532" s="13">
        <v>22212.31</v>
      </c>
      <c r="K532" s="13">
        <v>67456.13</v>
      </c>
      <c r="L532" s="13">
        <v>491552.59</v>
      </c>
      <c r="M532" s="13">
        <v>871960.24</v>
      </c>
      <c r="N532" s="13">
        <v>2572808.73</v>
      </c>
    </row>
    <row r="533" spans="1:14" x14ac:dyDescent="0.2">
      <c r="A533">
        <v>112099</v>
      </c>
      <c r="B533" s="14">
        <v>10933737</v>
      </c>
      <c r="C533">
        <v>2.73</v>
      </c>
      <c r="D533">
        <v>0</v>
      </c>
      <c r="E533" s="13">
        <v>364788.94</v>
      </c>
      <c r="F533">
        <v>0</v>
      </c>
      <c r="G533" s="13">
        <v>7824.59</v>
      </c>
      <c r="H533">
        <v>0</v>
      </c>
      <c r="I533" s="13">
        <v>20522.25</v>
      </c>
      <c r="J533">
        <v>255.72</v>
      </c>
      <c r="K533">
        <v>0</v>
      </c>
      <c r="L533" s="13">
        <v>87444.33</v>
      </c>
      <c r="M533" s="13">
        <v>116046.88</v>
      </c>
      <c r="N533" s="13">
        <v>480835.82</v>
      </c>
    </row>
    <row r="534" spans="1:14" x14ac:dyDescent="0.2">
      <c r="A534">
        <v>112101</v>
      </c>
      <c r="B534" s="14">
        <v>24047871</v>
      </c>
      <c r="C534">
        <v>2.65</v>
      </c>
      <c r="D534">
        <v>0</v>
      </c>
      <c r="E534" s="13">
        <v>802983.66</v>
      </c>
      <c r="F534">
        <v>0</v>
      </c>
      <c r="G534" s="13">
        <v>15554.98</v>
      </c>
      <c r="H534">
        <v>0</v>
      </c>
      <c r="I534" s="13">
        <v>49583.17</v>
      </c>
      <c r="J534">
        <v>0</v>
      </c>
      <c r="K534">
        <v>0</v>
      </c>
      <c r="L534" s="13">
        <v>258674.81</v>
      </c>
      <c r="M534" s="13">
        <v>323812.96000000002</v>
      </c>
      <c r="N534" s="13">
        <v>1126796.6200000001</v>
      </c>
    </row>
    <row r="535" spans="1:14" x14ac:dyDescent="0.2">
      <c r="A535">
        <v>112102</v>
      </c>
      <c r="B535" s="14">
        <v>129756824</v>
      </c>
      <c r="C535">
        <v>2.65</v>
      </c>
      <c r="D535">
        <v>0</v>
      </c>
      <c r="E535" s="13">
        <v>4332716.5999999996</v>
      </c>
      <c r="F535">
        <v>0</v>
      </c>
      <c r="G535" s="13">
        <v>77867.429999999993</v>
      </c>
      <c r="H535">
        <v>0</v>
      </c>
      <c r="I535" s="13">
        <v>246014.13</v>
      </c>
      <c r="J535">
        <v>0</v>
      </c>
      <c r="K535">
        <v>0</v>
      </c>
      <c r="L535" s="13">
        <v>1171842.6399999999</v>
      </c>
      <c r="M535" s="13">
        <v>1495724.2</v>
      </c>
      <c r="N535" s="13">
        <v>5828440.7999999998</v>
      </c>
    </row>
    <row r="536" spans="1:14" x14ac:dyDescent="0.2">
      <c r="A536">
        <v>112103</v>
      </c>
      <c r="B536" s="14">
        <v>32763032</v>
      </c>
      <c r="C536">
        <v>2.62</v>
      </c>
      <c r="D536">
        <v>0</v>
      </c>
      <c r="E536" s="13">
        <v>1094329.17</v>
      </c>
      <c r="F536" s="13">
        <v>24512.62</v>
      </c>
      <c r="G536" s="13">
        <v>24123.45</v>
      </c>
      <c r="H536">
        <v>0</v>
      </c>
      <c r="I536" s="13">
        <v>75953.34</v>
      </c>
      <c r="J536" s="13">
        <v>16318.99</v>
      </c>
      <c r="K536">
        <v>0</v>
      </c>
      <c r="L536" s="13">
        <v>375886.01</v>
      </c>
      <c r="M536" s="13">
        <v>516794.4</v>
      </c>
      <c r="N536" s="13">
        <v>1611123.57</v>
      </c>
    </row>
    <row r="537" spans="1:14" x14ac:dyDescent="0.2">
      <c r="A537">
        <v>113001</v>
      </c>
      <c r="B537" s="14">
        <v>19909730</v>
      </c>
      <c r="C537">
        <v>3.05</v>
      </c>
      <c r="D537">
        <v>0</v>
      </c>
      <c r="E537" s="13">
        <v>662075.17000000004</v>
      </c>
      <c r="F537">
        <v>0</v>
      </c>
      <c r="G537" s="13">
        <v>13413</v>
      </c>
      <c r="H537">
        <v>0</v>
      </c>
      <c r="I537" s="13">
        <v>124051.36</v>
      </c>
      <c r="J537">
        <v>0</v>
      </c>
      <c r="K537">
        <v>0</v>
      </c>
      <c r="L537" s="13">
        <v>155918.5</v>
      </c>
      <c r="M537" s="13">
        <v>293382.86</v>
      </c>
      <c r="N537" s="13">
        <v>955458.03</v>
      </c>
    </row>
    <row r="538" spans="1:14" x14ac:dyDescent="0.2">
      <c r="A538">
        <v>114112</v>
      </c>
      <c r="B538" s="14">
        <v>11361710</v>
      </c>
      <c r="C538">
        <v>2.71</v>
      </c>
      <c r="D538">
        <v>0</v>
      </c>
      <c r="E538" s="13">
        <v>379145.6</v>
      </c>
      <c r="F538">
        <v>0</v>
      </c>
      <c r="G538" s="13">
        <v>19476.38</v>
      </c>
      <c r="H538">
        <v>0</v>
      </c>
      <c r="I538" s="13">
        <v>29783.95</v>
      </c>
      <c r="J538">
        <v>0</v>
      </c>
      <c r="K538">
        <v>0</v>
      </c>
      <c r="L538" s="13">
        <v>175530.29</v>
      </c>
      <c r="M538" s="13">
        <v>224790.62</v>
      </c>
      <c r="N538" s="13">
        <v>603936.22</v>
      </c>
    </row>
    <row r="539" spans="1:14" x14ac:dyDescent="0.2">
      <c r="A539">
        <v>114113</v>
      </c>
      <c r="B539" s="14">
        <v>25594076</v>
      </c>
      <c r="C539">
        <v>2.69</v>
      </c>
      <c r="D539">
        <v>0</v>
      </c>
      <c r="E539" s="13">
        <v>854261.92</v>
      </c>
      <c r="F539">
        <v>0</v>
      </c>
      <c r="G539" s="13">
        <v>39525.68</v>
      </c>
      <c r="H539">
        <v>0</v>
      </c>
      <c r="I539" s="13">
        <v>52319.55</v>
      </c>
      <c r="J539">
        <v>0</v>
      </c>
      <c r="K539">
        <v>0</v>
      </c>
      <c r="L539" s="13">
        <v>307159.74</v>
      </c>
      <c r="M539" s="13">
        <v>399004.97</v>
      </c>
      <c r="N539" s="13">
        <v>1253266.8899999999</v>
      </c>
    </row>
    <row r="540" spans="1:14" x14ac:dyDescent="0.2">
      <c r="A540">
        <v>114114</v>
      </c>
      <c r="B540" s="14">
        <v>65408622</v>
      </c>
      <c r="C540">
        <v>2.68</v>
      </c>
      <c r="D540">
        <v>0</v>
      </c>
      <c r="E540" s="13">
        <v>2183389.5099999998</v>
      </c>
      <c r="F540">
        <v>0</v>
      </c>
      <c r="G540" s="13">
        <v>82993.47</v>
      </c>
      <c r="H540">
        <v>0</v>
      </c>
      <c r="I540" s="13">
        <v>109256.56</v>
      </c>
      <c r="J540">
        <v>0</v>
      </c>
      <c r="K540" s="13">
        <v>3198.2</v>
      </c>
      <c r="L540" s="13">
        <v>638767.06000000006</v>
      </c>
      <c r="M540" s="13">
        <v>834215.28</v>
      </c>
      <c r="N540" s="13">
        <v>3017604.79</v>
      </c>
    </row>
    <row r="541" spans="1:14" x14ac:dyDescent="0.2">
      <c r="A541">
        <v>114115</v>
      </c>
      <c r="B541" s="14">
        <v>24662772</v>
      </c>
      <c r="C541">
        <v>2.69</v>
      </c>
      <c r="D541">
        <v>0</v>
      </c>
      <c r="E541" s="13">
        <v>823177.48</v>
      </c>
      <c r="F541">
        <v>0</v>
      </c>
      <c r="G541" s="13">
        <v>36487.870000000003</v>
      </c>
      <c r="H541" s="13">
        <v>4055.09</v>
      </c>
      <c r="I541" s="13">
        <v>50553.99</v>
      </c>
      <c r="J541" s="13">
        <v>16644.62</v>
      </c>
      <c r="K541">
        <v>0</v>
      </c>
      <c r="L541" s="13">
        <v>297605.65000000002</v>
      </c>
      <c r="M541" s="13">
        <v>405347.22</v>
      </c>
      <c r="N541" s="13">
        <v>1228524.7</v>
      </c>
    </row>
    <row r="542" spans="1:14" x14ac:dyDescent="0.2">
      <c r="A542">
        <v>114116</v>
      </c>
      <c r="B542" s="14">
        <v>3714975</v>
      </c>
      <c r="C542">
        <v>2.7</v>
      </c>
      <c r="D542">
        <v>0</v>
      </c>
      <c r="E542" s="13">
        <v>123983.2</v>
      </c>
      <c r="F542">
        <v>0</v>
      </c>
      <c r="G542" s="13">
        <v>4656.07</v>
      </c>
      <c r="H542">
        <v>309.95</v>
      </c>
      <c r="I542" s="13">
        <v>6969.1</v>
      </c>
      <c r="J542">
        <v>35.44</v>
      </c>
      <c r="K542" s="13">
        <v>11737.83</v>
      </c>
      <c r="L542" s="13">
        <v>39609.51</v>
      </c>
      <c r="M542" s="13">
        <v>63317.9</v>
      </c>
      <c r="N542" s="13">
        <v>187301.1</v>
      </c>
    </row>
    <row r="543" spans="1:14" x14ac:dyDescent="0.2">
      <c r="A543">
        <v>115115</v>
      </c>
      <c r="B543" s="14">
        <v>3307808188</v>
      </c>
      <c r="C543">
        <v>3.74</v>
      </c>
      <c r="D543">
        <v>0</v>
      </c>
      <c r="E543" s="13">
        <v>109214498.34999999</v>
      </c>
      <c r="F543" s="13">
        <v>344171.93</v>
      </c>
      <c r="G543" s="13">
        <v>437015.64</v>
      </c>
      <c r="H543" s="13">
        <v>249124.75</v>
      </c>
      <c r="I543" s="13">
        <v>2674046.71</v>
      </c>
      <c r="J543" s="13">
        <v>6571684.7699999996</v>
      </c>
      <c r="K543">
        <v>0</v>
      </c>
      <c r="L543" s="13">
        <v>15957555.33</v>
      </c>
      <c r="M543" s="13">
        <v>26233599.120000001</v>
      </c>
      <c r="N543" s="13">
        <v>135448097.47</v>
      </c>
    </row>
    <row r="544" spans="1:14" x14ac:dyDescent="0.2">
      <c r="A544">
        <v>115902</v>
      </c>
      <c r="B544">
        <v>0</v>
      </c>
      <c r="C544">
        <v>0</v>
      </c>
      <c r="D544">
        <v>0</v>
      </c>
      <c r="E544">
        <v>0</v>
      </c>
      <c r="F544">
        <v>0</v>
      </c>
      <c r="G544">
        <v>0</v>
      </c>
      <c r="H544">
        <v>0</v>
      </c>
      <c r="I544">
        <v>0</v>
      </c>
      <c r="J544">
        <v>0</v>
      </c>
      <c r="K544">
        <v>0</v>
      </c>
      <c r="L544">
        <v>0</v>
      </c>
      <c r="M544">
        <v>0</v>
      </c>
      <c r="N544">
        <v>0</v>
      </c>
    </row>
    <row r="545" spans="1:14" x14ac:dyDescent="0.2">
      <c r="A545">
        <v>115903</v>
      </c>
      <c r="B545">
        <v>0</v>
      </c>
      <c r="C545">
        <v>0</v>
      </c>
      <c r="D545">
        <v>0</v>
      </c>
      <c r="E545">
        <v>0</v>
      </c>
      <c r="F545">
        <v>0</v>
      </c>
      <c r="G545">
        <v>0</v>
      </c>
      <c r="H545">
        <v>0</v>
      </c>
      <c r="I545">
        <v>0</v>
      </c>
      <c r="J545">
        <v>0</v>
      </c>
      <c r="K545">
        <v>0</v>
      </c>
      <c r="L545">
        <v>0</v>
      </c>
      <c r="M545">
        <v>0</v>
      </c>
      <c r="N545">
        <v>0</v>
      </c>
    </row>
    <row r="546" spans="1:14" x14ac:dyDescent="0.2">
      <c r="A546">
        <v>115906</v>
      </c>
      <c r="B546">
        <v>0</v>
      </c>
      <c r="C546">
        <v>0</v>
      </c>
      <c r="D546">
        <v>0</v>
      </c>
      <c r="E546">
        <v>0</v>
      </c>
      <c r="F546">
        <v>0</v>
      </c>
      <c r="G546">
        <v>0</v>
      </c>
      <c r="H546">
        <v>0</v>
      </c>
      <c r="I546">
        <v>0</v>
      </c>
      <c r="J546">
        <v>0</v>
      </c>
      <c r="K546">
        <v>0</v>
      </c>
      <c r="L546">
        <v>0</v>
      </c>
      <c r="M546">
        <v>0</v>
      </c>
      <c r="N546">
        <v>0</v>
      </c>
    </row>
    <row r="547" spans="1:14" x14ac:dyDescent="0.2">
      <c r="A547">
        <v>115911</v>
      </c>
      <c r="B547">
        <v>0</v>
      </c>
      <c r="C547">
        <v>0</v>
      </c>
      <c r="D547">
        <v>0</v>
      </c>
      <c r="E547">
        <v>0</v>
      </c>
      <c r="F547">
        <v>0</v>
      </c>
      <c r="G547">
        <v>0</v>
      </c>
      <c r="H547">
        <v>0</v>
      </c>
      <c r="I547">
        <v>0</v>
      </c>
      <c r="J547">
        <v>0</v>
      </c>
      <c r="K547">
        <v>0</v>
      </c>
      <c r="L547">
        <v>0</v>
      </c>
      <c r="M547">
        <v>0</v>
      </c>
      <c r="N547">
        <v>0</v>
      </c>
    </row>
    <row r="548" spans="1:14" x14ac:dyDescent="0.2">
      <c r="A548">
        <v>115912</v>
      </c>
      <c r="B548">
        <v>0</v>
      </c>
      <c r="C548">
        <v>0</v>
      </c>
      <c r="D548">
        <v>0</v>
      </c>
      <c r="E548">
        <v>0</v>
      </c>
      <c r="F548">
        <v>0</v>
      </c>
      <c r="G548">
        <v>0</v>
      </c>
      <c r="H548">
        <v>0</v>
      </c>
      <c r="I548">
        <v>0</v>
      </c>
      <c r="J548">
        <v>0</v>
      </c>
      <c r="K548">
        <v>0</v>
      </c>
      <c r="L548">
        <v>0</v>
      </c>
      <c r="M548">
        <v>0</v>
      </c>
      <c r="N548">
        <v>0</v>
      </c>
    </row>
    <row r="549" spans="1:14" x14ac:dyDescent="0.2">
      <c r="A549">
        <v>115913</v>
      </c>
      <c r="B549">
        <v>0</v>
      </c>
      <c r="C549">
        <v>0</v>
      </c>
      <c r="D549">
        <v>0</v>
      </c>
      <c r="E549">
        <v>0</v>
      </c>
      <c r="F549">
        <v>0</v>
      </c>
      <c r="G549">
        <v>0</v>
      </c>
      <c r="H549">
        <v>0</v>
      </c>
      <c r="I549">
        <v>0</v>
      </c>
      <c r="J549">
        <v>0</v>
      </c>
      <c r="K549">
        <v>0</v>
      </c>
      <c r="L549">
        <v>0</v>
      </c>
      <c r="M549">
        <v>0</v>
      </c>
      <c r="N549">
        <v>0</v>
      </c>
    </row>
    <row r="550" spans="1:14" x14ac:dyDescent="0.2">
      <c r="A550">
        <v>115914</v>
      </c>
      <c r="B550">
        <v>0</v>
      </c>
      <c r="C550">
        <v>0</v>
      </c>
      <c r="D550">
        <v>0</v>
      </c>
      <c r="E550">
        <v>0</v>
      </c>
      <c r="F550">
        <v>0</v>
      </c>
      <c r="G550">
        <v>0</v>
      </c>
      <c r="H550">
        <v>0</v>
      </c>
      <c r="I550">
        <v>0</v>
      </c>
      <c r="J550">
        <v>0</v>
      </c>
      <c r="K550">
        <v>0</v>
      </c>
      <c r="L550">
        <v>0</v>
      </c>
      <c r="M550">
        <v>0</v>
      </c>
      <c r="N550">
        <v>0</v>
      </c>
    </row>
    <row r="551" spans="1:14" x14ac:dyDescent="0.2">
      <c r="A551">
        <v>115916</v>
      </c>
      <c r="B551">
        <v>0</v>
      </c>
      <c r="C551">
        <v>0</v>
      </c>
      <c r="D551">
        <v>0</v>
      </c>
      <c r="E551">
        <v>0</v>
      </c>
      <c r="F551">
        <v>0</v>
      </c>
      <c r="G551">
        <v>0</v>
      </c>
      <c r="H551">
        <v>0</v>
      </c>
      <c r="I551">
        <v>0</v>
      </c>
      <c r="J551">
        <v>0</v>
      </c>
      <c r="K551">
        <v>0</v>
      </c>
      <c r="L551">
        <v>0</v>
      </c>
      <c r="M551">
        <v>0</v>
      </c>
      <c r="N551">
        <v>0</v>
      </c>
    </row>
    <row r="552" spans="1:14" x14ac:dyDescent="0.2">
      <c r="A552">
        <v>115923</v>
      </c>
      <c r="B552">
        <v>0</v>
      </c>
      <c r="C552">
        <v>0</v>
      </c>
      <c r="D552">
        <v>0</v>
      </c>
      <c r="E552">
        <v>0</v>
      </c>
      <c r="F552">
        <v>0</v>
      </c>
      <c r="G552">
        <v>0</v>
      </c>
      <c r="H552">
        <v>0</v>
      </c>
      <c r="I552">
        <v>0</v>
      </c>
      <c r="J552">
        <v>0</v>
      </c>
      <c r="K552">
        <v>0</v>
      </c>
      <c r="L552">
        <v>0</v>
      </c>
      <c r="M552">
        <v>0</v>
      </c>
      <c r="N552">
        <v>0</v>
      </c>
    </row>
    <row r="553" spans="1:14" x14ac:dyDescent="0.2">
      <c r="A553">
        <v>115924</v>
      </c>
      <c r="B553">
        <v>0</v>
      </c>
      <c r="C553">
        <v>0</v>
      </c>
      <c r="D553">
        <v>0</v>
      </c>
      <c r="E553">
        <v>0</v>
      </c>
      <c r="F553">
        <v>0</v>
      </c>
      <c r="G553">
        <v>0</v>
      </c>
      <c r="H553">
        <v>0</v>
      </c>
      <c r="I553">
        <v>0</v>
      </c>
      <c r="J553">
        <v>0</v>
      </c>
      <c r="K553">
        <v>0</v>
      </c>
      <c r="L553">
        <v>0</v>
      </c>
      <c r="M553">
        <v>0</v>
      </c>
      <c r="N553">
        <v>0</v>
      </c>
    </row>
    <row r="554" spans="1:14" x14ac:dyDescent="0.2">
      <c r="A554">
        <v>115925</v>
      </c>
      <c r="B554">
        <v>0</v>
      </c>
      <c r="C554">
        <v>0</v>
      </c>
      <c r="D554">
        <v>0</v>
      </c>
      <c r="E554">
        <v>0</v>
      </c>
      <c r="F554">
        <v>0</v>
      </c>
      <c r="G554">
        <v>0</v>
      </c>
      <c r="H554">
        <v>0</v>
      </c>
      <c r="I554">
        <v>0</v>
      </c>
      <c r="J554">
        <v>0</v>
      </c>
      <c r="K554">
        <v>0</v>
      </c>
      <c r="L554">
        <v>0</v>
      </c>
      <c r="M554">
        <v>0</v>
      </c>
      <c r="N554">
        <v>0</v>
      </c>
    </row>
    <row r="555" spans="1:14" x14ac:dyDescent="0.2">
      <c r="A555">
        <v>115926</v>
      </c>
      <c r="B555">
        <v>0</v>
      </c>
      <c r="C555">
        <v>0</v>
      </c>
      <c r="D555">
        <v>0</v>
      </c>
      <c r="E555">
        <v>0</v>
      </c>
      <c r="F555">
        <v>0</v>
      </c>
      <c r="G555">
        <v>0</v>
      </c>
      <c r="H555">
        <v>0</v>
      </c>
      <c r="I555">
        <v>0</v>
      </c>
      <c r="J555">
        <v>0</v>
      </c>
      <c r="K555">
        <v>0</v>
      </c>
      <c r="L555">
        <v>0</v>
      </c>
      <c r="M555">
        <v>0</v>
      </c>
      <c r="N555">
        <v>0</v>
      </c>
    </row>
    <row r="556" spans="1:14" x14ac:dyDescent="0.2">
      <c r="A556">
        <v>115928</v>
      </c>
      <c r="B556">
        <v>0</v>
      </c>
      <c r="C556">
        <v>0</v>
      </c>
      <c r="D556">
        <v>0</v>
      </c>
      <c r="E556">
        <v>0</v>
      </c>
      <c r="F556">
        <v>0</v>
      </c>
      <c r="G556">
        <v>0</v>
      </c>
      <c r="H556">
        <v>0</v>
      </c>
      <c r="I556">
        <v>0</v>
      </c>
      <c r="J556">
        <v>0</v>
      </c>
      <c r="K556">
        <v>0</v>
      </c>
      <c r="L556">
        <v>0</v>
      </c>
      <c r="M556">
        <v>0</v>
      </c>
      <c r="N556">
        <v>0</v>
      </c>
    </row>
    <row r="557" spans="1:14" x14ac:dyDescent="0.2">
      <c r="A557">
        <v>115931</v>
      </c>
      <c r="B557">
        <v>0</v>
      </c>
      <c r="C557">
        <v>0</v>
      </c>
      <c r="D557">
        <v>0</v>
      </c>
      <c r="E557">
        <v>0</v>
      </c>
      <c r="F557">
        <v>0</v>
      </c>
      <c r="G557">
        <v>0</v>
      </c>
      <c r="H557">
        <v>0</v>
      </c>
      <c r="I557">
        <v>0</v>
      </c>
      <c r="J557">
        <v>0</v>
      </c>
      <c r="K557">
        <v>0</v>
      </c>
      <c r="L557">
        <v>0</v>
      </c>
      <c r="M557">
        <v>0</v>
      </c>
      <c r="N557">
        <v>0</v>
      </c>
    </row>
    <row r="558" spans="1:14" x14ac:dyDescent="0.2">
      <c r="A558">
        <v>115932</v>
      </c>
      <c r="B558">
        <v>0</v>
      </c>
      <c r="C558">
        <v>0</v>
      </c>
      <c r="D558">
        <v>0</v>
      </c>
      <c r="E558">
        <v>0</v>
      </c>
      <c r="F558">
        <v>0</v>
      </c>
      <c r="G558">
        <v>0</v>
      </c>
      <c r="H558">
        <v>0</v>
      </c>
      <c r="I558">
        <v>0</v>
      </c>
      <c r="J558">
        <v>0</v>
      </c>
      <c r="K558">
        <v>0</v>
      </c>
      <c r="L558">
        <v>0</v>
      </c>
      <c r="M558">
        <v>0</v>
      </c>
      <c r="N558">
        <v>0</v>
      </c>
    </row>
    <row r="559" spans="1:14" x14ac:dyDescent="0.2">
      <c r="A559">
        <v>115933</v>
      </c>
      <c r="B559">
        <v>0</v>
      </c>
      <c r="C559">
        <v>0</v>
      </c>
      <c r="D559">
        <v>0</v>
      </c>
      <c r="E559">
        <v>0</v>
      </c>
      <c r="F559">
        <v>0</v>
      </c>
      <c r="G559">
        <v>0</v>
      </c>
      <c r="H559">
        <v>0</v>
      </c>
      <c r="I559">
        <v>0</v>
      </c>
      <c r="J559">
        <v>0</v>
      </c>
      <c r="K559">
        <v>0</v>
      </c>
      <c r="L559">
        <v>0</v>
      </c>
      <c r="M559">
        <v>0</v>
      </c>
      <c r="N559">
        <v>0</v>
      </c>
    </row>
    <row r="560" spans="1:14" x14ac:dyDescent="0.2">
      <c r="A560">
        <v>347347</v>
      </c>
      <c r="B560">
        <v>0</v>
      </c>
      <c r="C560">
        <v>0</v>
      </c>
      <c r="D560">
        <v>0</v>
      </c>
      <c r="E560">
        <v>0</v>
      </c>
      <c r="F560">
        <v>0</v>
      </c>
      <c r="G560">
        <v>0</v>
      </c>
      <c r="H560">
        <v>0</v>
      </c>
      <c r="I560">
        <v>0</v>
      </c>
      <c r="J560">
        <v>0</v>
      </c>
      <c r="K560">
        <v>0</v>
      </c>
      <c r="L560">
        <v>0</v>
      </c>
      <c r="M560">
        <v>0</v>
      </c>
      <c r="N560">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61"/>
  <sheetViews>
    <sheetView workbookViewId="0">
      <pane xSplit="1" ySplit="1" topLeftCell="B2" activePane="bottomRight" state="frozen"/>
      <selection pane="topRight" activeCell="B1" sqref="B1"/>
      <selection pane="bottomLeft" activeCell="A2" sqref="A2"/>
      <selection pane="bottomRight" sqref="A1:N561"/>
    </sheetView>
  </sheetViews>
  <sheetFormatPr defaultRowHeight="12.75" x14ac:dyDescent="0.2"/>
  <cols>
    <col min="1" max="1" width="10.5703125" bestFit="1" customWidth="1"/>
    <col min="2" max="2" width="12.7109375" bestFit="1" customWidth="1"/>
    <col min="3" max="3" width="8.5703125" bestFit="1" customWidth="1"/>
    <col min="4" max="4" width="10.5703125" bestFit="1" customWidth="1"/>
    <col min="5" max="5" width="13.85546875" bestFit="1" customWidth="1"/>
    <col min="6" max="6" width="18.8554687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x14ac:dyDescent="0.2">
      <c r="A1" t="s">
        <v>772</v>
      </c>
      <c r="B1" t="s">
        <v>773</v>
      </c>
      <c r="C1" t="s">
        <v>766</v>
      </c>
      <c r="D1" t="s">
        <v>985</v>
      </c>
      <c r="E1" t="s">
        <v>986</v>
      </c>
      <c r="F1" t="s">
        <v>987</v>
      </c>
      <c r="G1" t="s">
        <v>778</v>
      </c>
      <c r="H1" t="s">
        <v>988</v>
      </c>
      <c r="I1" t="s">
        <v>989</v>
      </c>
      <c r="J1" t="s">
        <v>779</v>
      </c>
      <c r="K1" t="s">
        <v>780</v>
      </c>
      <c r="L1" t="s">
        <v>980</v>
      </c>
      <c r="M1" t="s">
        <v>990</v>
      </c>
      <c r="N1" t="s">
        <v>991</v>
      </c>
    </row>
    <row r="2" spans="1:14" x14ac:dyDescent="0.2">
      <c r="A2">
        <v>1090</v>
      </c>
      <c r="B2" s="14">
        <v>11127150</v>
      </c>
      <c r="C2">
        <v>2.62</v>
      </c>
      <c r="D2">
        <v>0</v>
      </c>
      <c r="E2" s="13">
        <v>371661.72</v>
      </c>
      <c r="F2">
        <v>0</v>
      </c>
      <c r="G2" s="13">
        <v>13763.71</v>
      </c>
      <c r="H2" s="13">
        <v>1725.21</v>
      </c>
      <c r="I2" s="13">
        <v>79505.39</v>
      </c>
      <c r="J2">
        <v>80.19</v>
      </c>
      <c r="K2">
        <v>0</v>
      </c>
      <c r="L2" s="13">
        <v>120856.36</v>
      </c>
      <c r="M2" s="13">
        <v>215930.86</v>
      </c>
      <c r="N2" s="13">
        <v>587592.57999999996</v>
      </c>
    </row>
    <row r="3" spans="1:14" x14ac:dyDescent="0.2">
      <c r="A3">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v>1092</v>
      </c>
      <c r="B4" s="14">
        <v>9672117</v>
      </c>
      <c r="C4">
        <v>2.63</v>
      </c>
      <c r="D4">
        <v>0</v>
      </c>
      <c r="E4" s="13">
        <v>323028.49</v>
      </c>
      <c r="F4">
        <v>0</v>
      </c>
      <c r="G4" s="13">
        <v>11465.04</v>
      </c>
      <c r="H4">
        <v>0</v>
      </c>
      <c r="I4" s="13">
        <v>66858.48</v>
      </c>
      <c r="J4">
        <v>214.54</v>
      </c>
      <c r="K4">
        <v>0</v>
      </c>
      <c r="L4" s="13">
        <v>104138.08</v>
      </c>
      <c r="M4" s="13">
        <v>182676.14</v>
      </c>
      <c r="N4" s="13">
        <v>505704.63</v>
      </c>
    </row>
    <row r="5" spans="1:14" x14ac:dyDescent="0.2">
      <c r="A5">
        <v>2089</v>
      </c>
      <c r="B5" s="14">
        <v>15246640</v>
      </c>
      <c r="C5">
        <v>2.58</v>
      </c>
      <c r="D5">
        <v>0</v>
      </c>
      <c r="E5" s="13">
        <v>509467.39</v>
      </c>
      <c r="F5">
        <v>0</v>
      </c>
      <c r="G5" s="13">
        <v>28903.98</v>
      </c>
      <c r="H5">
        <v>0</v>
      </c>
      <c r="I5" s="13">
        <v>70931.929999999993</v>
      </c>
      <c r="J5" s="13">
        <v>1487.3</v>
      </c>
      <c r="K5">
        <v>0</v>
      </c>
      <c r="L5" s="13">
        <v>160819.26</v>
      </c>
      <c r="M5" s="13">
        <v>262142.46</v>
      </c>
      <c r="N5" s="13">
        <v>771609.85</v>
      </c>
    </row>
    <row r="6" spans="1:14" x14ac:dyDescent="0.2">
      <c r="A6">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v>3031</v>
      </c>
      <c r="B8" s="14">
        <v>26181935</v>
      </c>
      <c r="C8">
        <v>2.68</v>
      </c>
      <c r="D8">
        <v>0</v>
      </c>
      <c r="E8" s="13">
        <v>873972.89</v>
      </c>
      <c r="F8">
        <v>0</v>
      </c>
      <c r="G8" s="13">
        <v>135959.09</v>
      </c>
      <c r="H8">
        <v>6.98</v>
      </c>
      <c r="I8" s="13">
        <v>184502.73</v>
      </c>
      <c r="J8">
        <v>0</v>
      </c>
      <c r="K8">
        <v>0</v>
      </c>
      <c r="L8" s="13">
        <v>225514.61</v>
      </c>
      <c r="M8" s="13">
        <v>545983.41</v>
      </c>
      <c r="N8" s="13">
        <v>1419956.3</v>
      </c>
    </row>
    <row r="9" spans="1:14" x14ac:dyDescent="0.2">
      <c r="A9">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v>4106</v>
      </c>
      <c r="B11" s="14">
        <v>23479395</v>
      </c>
      <c r="C11">
        <v>1.92</v>
      </c>
      <c r="D11">
        <v>0</v>
      </c>
      <c r="E11" s="13">
        <v>789880.66</v>
      </c>
      <c r="F11">
        <v>0</v>
      </c>
      <c r="G11" s="13">
        <v>19849.990000000002</v>
      </c>
      <c r="H11">
        <v>0</v>
      </c>
      <c r="I11" s="13">
        <v>101099.61</v>
      </c>
      <c r="J11" s="13">
        <v>8712.64</v>
      </c>
      <c r="K11">
        <v>0</v>
      </c>
      <c r="L11" s="13">
        <v>148563.06</v>
      </c>
      <c r="M11" s="13">
        <v>278225.3</v>
      </c>
      <c r="N11" s="13">
        <v>1068105.96</v>
      </c>
    </row>
    <row r="12" spans="1:14" x14ac:dyDescent="0.2">
      <c r="A12">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v>5122</v>
      </c>
      <c r="B16" s="14">
        <v>10889730</v>
      </c>
      <c r="C16">
        <v>3.04</v>
      </c>
      <c r="D16">
        <v>0</v>
      </c>
      <c r="E16" s="13">
        <v>362162.8</v>
      </c>
      <c r="F16">
        <v>0</v>
      </c>
      <c r="G16" s="13">
        <v>7614.67</v>
      </c>
      <c r="H16">
        <v>0</v>
      </c>
      <c r="I16" s="13">
        <v>27011.64</v>
      </c>
      <c r="J16">
        <v>0</v>
      </c>
      <c r="K16">
        <v>0</v>
      </c>
      <c r="L16" s="13">
        <v>138570.16</v>
      </c>
      <c r="M16" s="13">
        <v>173196.46</v>
      </c>
      <c r="N16" s="13">
        <v>535359.26</v>
      </c>
    </row>
    <row r="17" spans="1:14" x14ac:dyDescent="0.2">
      <c r="A17">
        <v>5123</v>
      </c>
      <c r="B17" s="14">
        <v>114654183</v>
      </c>
      <c r="C17">
        <v>2.66</v>
      </c>
      <c r="D17">
        <v>0</v>
      </c>
      <c r="E17" s="13">
        <v>3828030.29</v>
      </c>
      <c r="F17">
        <v>0</v>
      </c>
      <c r="G17" s="13">
        <v>62034.39</v>
      </c>
      <c r="H17">
        <v>0</v>
      </c>
      <c r="I17" s="13">
        <v>156410.51999999999</v>
      </c>
      <c r="J17">
        <v>0</v>
      </c>
      <c r="K17" s="13">
        <v>54973.45</v>
      </c>
      <c r="L17" s="13">
        <v>770607.7</v>
      </c>
      <c r="M17" s="13">
        <v>1044026.06</v>
      </c>
      <c r="N17" s="13">
        <v>4872056.3499999996</v>
      </c>
    </row>
    <row r="18" spans="1:14" x14ac:dyDescent="0.2">
      <c r="A18">
        <v>5124</v>
      </c>
      <c r="B18" s="14">
        <v>20487422</v>
      </c>
      <c r="C18">
        <v>2.61</v>
      </c>
      <c r="D18">
        <v>0</v>
      </c>
      <c r="E18" s="13">
        <v>684377.62</v>
      </c>
      <c r="F18">
        <v>0</v>
      </c>
      <c r="G18" s="13">
        <v>12191.81</v>
      </c>
      <c r="H18">
        <v>0</v>
      </c>
      <c r="I18" s="13">
        <v>59585.83</v>
      </c>
      <c r="J18">
        <v>0</v>
      </c>
      <c r="K18">
        <v>0</v>
      </c>
      <c r="L18" s="13">
        <v>309679.07</v>
      </c>
      <c r="M18" s="13">
        <v>381456.71</v>
      </c>
      <c r="N18" s="13">
        <v>1065834.33</v>
      </c>
    </row>
    <row r="19" spans="1:14" x14ac:dyDescent="0.2">
      <c r="A19">
        <v>5127</v>
      </c>
      <c r="B19" s="14">
        <v>40784051</v>
      </c>
      <c r="C19">
        <v>2.7</v>
      </c>
      <c r="D19">
        <v>0</v>
      </c>
      <c r="E19" s="13">
        <v>1361122.84</v>
      </c>
      <c r="F19">
        <v>303.69</v>
      </c>
      <c r="G19" s="13">
        <v>18170.240000000002</v>
      </c>
      <c r="H19">
        <v>0</v>
      </c>
      <c r="I19" s="13">
        <v>24810.26</v>
      </c>
      <c r="J19" s="13">
        <v>6044.18</v>
      </c>
      <c r="K19" s="13">
        <v>21379.21</v>
      </c>
      <c r="L19" s="13">
        <v>114525.07</v>
      </c>
      <c r="M19" s="13">
        <v>185232.64000000001</v>
      </c>
      <c r="N19" s="13">
        <v>1546355.48</v>
      </c>
    </row>
    <row r="20" spans="1:14" x14ac:dyDescent="0.2">
      <c r="A20">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v>6104</v>
      </c>
      <c r="B23" s="14">
        <v>86508940</v>
      </c>
      <c r="C23">
        <v>2.11</v>
      </c>
      <c r="D23">
        <v>0</v>
      </c>
      <c r="E23" s="13">
        <v>2904647.53</v>
      </c>
      <c r="F23">
        <v>1.78</v>
      </c>
      <c r="G23" s="13">
        <v>66003.5</v>
      </c>
      <c r="H23" s="13">
        <v>1498.13</v>
      </c>
      <c r="I23" s="13">
        <v>293442.82</v>
      </c>
      <c r="J23">
        <v>0</v>
      </c>
      <c r="K23">
        <v>0</v>
      </c>
      <c r="L23" s="13">
        <v>556154.59</v>
      </c>
      <c r="M23" s="13">
        <v>917100.82</v>
      </c>
      <c r="N23" s="13">
        <v>3821748.35</v>
      </c>
    </row>
    <row r="24" spans="1:14" x14ac:dyDescent="0.2">
      <c r="A24">
        <v>7121</v>
      </c>
      <c r="B24" s="14">
        <v>11342118</v>
      </c>
      <c r="C24">
        <v>2.4900000000000002</v>
      </c>
      <c r="D24">
        <v>0</v>
      </c>
      <c r="E24" s="13">
        <v>379347.68</v>
      </c>
      <c r="F24">
        <v>0</v>
      </c>
      <c r="G24" s="13">
        <v>16344.54</v>
      </c>
      <c r="H24">
        <v>0</v>
      </c>
      <c r="I24" s="13">
        <v>45504.78</v>
      </c>
      <c r="J24">
        <v>895.47</v>
      </c>
      <c r="K24">
        <v>0</v>
      </c>
      <c r="L24" s="13">
        <v>90292.83</v>
      </c>
      <c r="M24" s="13">
        <v>153037.62</v>
      </c>
      <c r="N24" s="13">
        <v>532385.30000000005</v>
      </c>
    </row>
    <row r="25" spans="1:14" x14ac:dyDescent="0.2">
      <c r="A25">
        <v>7122</v>
      </c>
      <c r="B25" s="14">
        <v>7656439</v>
      </c>
      <c r="C25">
        <v>2.73</v>
      </c>
      <c r="D25">
        <v>0</v>
      </c>
      <c r="E25" s="13">
        <v>255446.44</v>
      </c>
      <c r="F25">
        <v>0</v>
      </c>
      <c r="G25" s="13">
        <v>12196.36</v>
      </c>
      <c r="H25" s="13">
        <v>5338.51</v>
      </c>
      <c r="I25" s="13">
        <v>33831.279999999999</v>
      </c>
      <c r="J25">
        <v>626.09</v>
      </c>
      <c r="K25">
        <v>0</v>
      </c>
      <c r="L25" s="13">
        <v>67161.81</v>
      </c>
      <c r="M25" s="13">
        <v>119154.04</v>
      </c>
      <c r="N25" s="13">
        <v>374600.48</v>
      </c>
    </row>
    <row r="26" spans="1:14" x14ac:dyDescent="0.2">
      <c r="A26">
        <v>7123</v>
      </c>
      <c r="B26" s="14">
        <v>28566923</v>
      </c>
      <c r="C26">
        <v>2.4</v>
      </c>
      <c r="D26">
        <v>0</v>
      </c>
      <c r="E26" s="13">
        <v>956329.17</v>
      </c>
      <c r="F26">
        <v>0</v>
      </c>
      <c r="G26" s="13">
        <v>64226.57</v>
      </c>
      <c r="H26">
        <v>0</v>
      </c>
      <c r="I26" s="13">
        <v>134983.37</v>
      </c>
      <c r="J26">
        <v>0</v>
      </c>
      <c r="K26">
        <v>0</v>
      </c>
      <c r="L26" s="13">
        <v>266648.12</v>
      </c>
      <c r="M26" s="13">
        <v>465858.06</v>
      </c>
      <c r="N26" s="13">
        <v>1422187.23</v>
      </c>
    </row>
    <row r="27" spans="1:14" x14ac:dyDescent="0.2">
      <c r="A27">
        <v>7124</v>
      </c>
      <c r="B27" s="14">
        <v>18679690</v>
      </c>
      <c r="C27">
        <v>2.6</v>
      </c>
      <c r="D27">
        <v>0</v>
      </c>
      <c r="E27" s="13">
        <v>624054.81999999995</v>
      </c>
      <c r="F27">
        <v>0</v>
      </c>
      <c r="G27" s="13">
        <v>34392.39</v>
      </c>
      <c r="H27" s="13">
        <v>5753.95</v>
      </c>
      <c r="I27" s="13">
        <v>96758.66</v>
      </c>
      <c r="J27" s="13">
        <v>2801.3</v>
      </c>
      <c r="K27">
        <v>0</v>
      </c>
      <c r="L27" s="13">
        <v>196771.47</v>
      </c>
      <c r="M27" s="13">
        <v>336477.76</v>
      </c>
      <c r="N27" s="13">
        <v>960532.58</v>
      </c>
    </row>
    <row r="28" spans="1:14" x14ac:dyDescent="0.2">
      <c r="A28">
        <v>7125</v>
      </c>
      <c r="B28" s="14">
        <v>6594001</v>
      </c>
      <c r="C28">
        <v>2.73</v>
      </c>
      <c r="D28">
        <v>0</v>
      </c>
      <c r="E28" s="13">
        <v>219999.68</v>
      </c>
      <c r="F28" s="13">
        <v>2852.04</v>
      </c>
      <c r="G28" s="13">
        <v>11184.22</v>
      </c>
      <c r="H28">
        <v>0</v>
      </c>
      <c r="I28" s="13">
        <v>26491.09</v>
      </c>
      <c r="J28">
        <v>0</v>
      </c>
      <c r="K28">
        <v>0</v>
      </c>
      <c r="L28" s="13">
        <v>54137.51</v>
      </c>
      <c r="M28" s="13">
        <v>94664.86</v>
      </c>
      <c r="N28" s="13">
        <v>314664.53999999998</v>
      </c>
    </row>
    <row r="29" spans="1:14" x14ac:dyDescent="0.2">
      <c r="A29">
        <v>7126</v>
      </c>
      <c r="B29" s="14">
        <v>5724046</v>
      </c>
      <c r="C29">
        <v>2.63</v>
      </c>
      <c r="D29">
        <v>0</v>
      </c>
      <c r="E29" s="13">
        <v>191171.17</v>
      </c>
      <c r="F29">
        <v>0</v>
      </c>
      <c r="G29" s="13">
        <v>6045.93</v>
      </c>
      <c r="H29">
        <v>13.52</v>
      </c>
      <c r="I29" s="13">
        <v>14969.17</v>
      </c>
      <c r="J29">
        <v>134.86000000000001</v>
      </c>
      <c r="K29">
        <v>0</v>
      </c>
      <c r="L29" s="13">
        <v>28564.2</v>
      </c>
      <c r="M29" s="13">
        <v>49727.68</v>
      </c>
      <c r="N29" s="13">
        <v>240898.85</v>
      </c>
    </row>
    <row r="30" spans="1:14" x14ac:dyDescent="0.2">
      <c r="A30">
        <v>7129</v>
      </c>
      <c r="B30" s="14">
        <v>62473697</v>
      </c>
      <c r="C30">
        <v>2.31</v>
      </c>
      <c r="D30">
        <v>0</v>
      </c>
      <c r="E30" s="13">
        <v>2093348.02</v>
      </c>
      <c r="F30">
        <v>0</v>
      </c>
      <c r="G30" s="13">
        <v>85979.6</v>
      </c>
      <c r="H30">
        <v>0</v>
      </c>
      <c r="I30" s="13">
        <v>214583.24</v>
      </c>
      <c r="J30">
        <v>0</v>
      </c>
      <c r="K30">
        <v>0</v>
      </c>
      <c r="L30" s="13">
        <v>421318.99</v>
      </c>
      <c r="M30" s="13">
        <v>721881.83</v>
      </c>
      <c r="N30" s="13">
        <v>2815229.85</v>
      </c>
    </row>
    <row r="31" spans="1:14" x14ac:dyDescent="0.2">
      <c r="A31">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v>8107</v>
      </c>
      <c r="B32" s="14">
        <v>101474899</v>
      </c>
      <c r="C32">
        <v>2.4900000000000002</v>
      </c>
      <c r="D32">
        <v>0</v>
      </c>
      <c r="E32" s="13">
        <v>3393922.37</v>
      </c>
      <c r="F32">
        <v>0</v>
      </c>
      <c r="G32" s="13">
        <v>141220.1</v>
      </c>
      <c r="H32">
        <v>746.66</v>
      </c>
      <c r="I32" s="13">
        <v>181403.65</v>
      </c>
      <c r="J32" s="13">
        <v>23541.87</v>
      </c>
      <c r="K32" s="13">
        <v>26703.8</v>
      </c>
      <c r="L32" s="13">
        <v>542703.35</v>
      </c>
      <c r="M32" s="13">
        <v>916319.43</v>
      </c>
      <c r="N32" s="13">
        <v>4310241.8</v>
      </c>
    </row>
    <row r="33" spans="1:14" x14ac:dyDescent="0.2">
      <c r="A33">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v>9077</v>
      </c>
      <c r="B34" s="14">
        <v>25515855</v>
      </c>
      <c r="C34">
        <v>2.54</v>
      </c>
      <c r="D34">
        <v>0</v>
      </c>
      <c r="E34" s="13">
        <v>852963.9</v>
      </c>
      <c r="F34">
        <v>0</v>
      </c>
      <c r="G34" s="13">
        <v>11578.16</v>
      </c>
      <c r="H34">
        <v>118.06</v>
      </c>
      <c r="I34" s="13">
        <v>92191.64</v>
      </c>
      <c r="J34" s="13">
        <v>1181.21</v>
      </c>
      <c r="K34" s="13">
        <v>2827.11</v>
      </c>
      <c r="L34" s="13">
        <v>232317.42</v>
      </c>
      <c r="M34" s="13">
        <v>340213.6</v>
      </c>
      <c r="N34" s="13">
        <v>1193177.5</v>
      </c>
    </row>
    <row r="35" spans="1:14" x14ac:dyDescent="0.2">
      <c r="A35">
        <v>9078</v>
      </c>
      <c r="B35" s="14">
        <v>6218830</v>
      </c>
      <c r="C35">
        <v>2.66</v>
      </c>
      <c r="D35">
        <v>0</v>
      </c>
      <c r="E35" s="13">
        <v>207631.93</v>
      </c>
      <c r="F35">
        <v>0</v>
      </c>
      <c r="G35" s="13">
        <v>4308.8100000000004</v>
      </c>
      <c r="H35">
        <v>0</v>
      </c>
      <c r="I35" s="13">
        <v>34309.11</v>
      </c>
      <c r="J35">
        <v>126.27</v>
      </c>
      <c r="K35">
        <v>0</v>
      </c>
      <c r="L35" s="13">
        <v>88569.76</v>
      </c>
      <c r="M35" s="13">
        <v>127313.94</v>
      </c>
      <c r="N35" s="13">
        <v>334945.87</v>
      </c>
    </row>
    <row r="36" spans="1:14" x14ac:dyDescent="0.2">
      <c r="A36">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v>9080</v>
      </c>
      <c r="B37" s="14">
        <v>41171230</v>
      </c>
      <c r="C37">
        <v>2.5</v>
      </c>
      <c r="D37">
        <v>0</v>
      </c>
      <c r="E37" s="13">
        <v>1376868.86</v>
      </c>
      <c r="F37">
        <v>21.9</v>
      </c>
      <c r="G37" s="13">
        <v>18813.13</v>
      </c>
      <c r="H37" s="13">
        <v>1133.95</v>
      </c>
      <c r="I37" s="13">
        <v>149800.35</v>
      </c>
      <c r="J37" s="13">
        <v>9997.19</v>
      </c>
      <c r="K37">
        <v>0</v>
      </c>
      <c r="L37" s="13">
        <v>368741.8</v>
      </c>
      <c r="M37" s="13">
        <v>548508.31999999995</v>
      </c>
      <c r="N37" s="13">
        <v>1925377.18</v>
      </c>
    </row>
    <row r="38" spans="1:14" x14ac:dyDescent="0.2">
      <c r="A38">
        <v>10087</v>
      </c>
      <c r="B38" s="14">
        <v>68882410</v>
      </c>
      <c r="C38">
        <v>1.56</v>
      </c>
      <c r="D38">
        <v>0</v>
      </c>
      <c r="E38" s="13">
        <v>2325809.06</v>
      </c>
      <c r="F38" s="13">
        <v>1395.25</v>
      </c>
      <c r="G38" s="13">
        <v>42604.959999999999</v>
      </c>
      <c r="H38" s="13">
        <v>1509.01</v>
      </c>
      <c r="I38" s="13">
        <v>73128.539999999994</v>
      </c>
      <c r="J38" s="13">
        <v>7998.68</v>
      </c>
      <c r="K38">
        <v>0</v>
      </c>
      <c r="L38" s="13">
        <v>535376.52</v>
      </c>
      <c r="M38" s="13">
        <v>662012.96</v>
      </c>
      <c r="N38" s="13">
        <v>2987822.02</v>
      </c>
    </row>
    <row r="39" spans="1:14" x14ac:dyDescent="0.2">
      <c r="A39">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v>10090</v>
      </c>
      <c r="B40" s="14">
        <v>24512446</v>
      </c>
      <c r="C40">
        <v>1.93</v>
      </c>
      <c r="D40">
        <v>0</v>
      </c>
      <c r="E40" s="13">
        <v>824549.9</v>
      </c>
      <c r="F40">
        <v>0</v>
      </c>
      <c r="G40" s="13">
        <v>20016.55</v>
      </c>
      <c r="H40">
        <v>0</v>
      </c>
      <c r="I40" s="13">
        <v>63063.59</v>
      </c>
      <c r="J40" s="13">
        <v>2701.26</v>
      </c>
      <c r="K40">
        <v>0</v>
      </c>
      <c r="L40" s="13">
        <v>210206.02</v>
      </c>
      <c r="M40" s="13">
        <v>295987.42</v>
      </c>
      <c r="N40" s="13">
        <v>1120537.32</v>
      </c>
    </row>
    <row r="41" spans="1:14" x14ac:dyDescent="0.2">
      <c r="A41">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v>10092</v>
      </c>
      <c r="B42" s="14">
        <v>24999004</v>
      </c>
      <c r="C42">
        <v>1.67</v>
      </c>
      <c r="D42">
        <v>0</v>
      </c>
      <c r="E42" s="13">
        <v>843146.16</v>
      </c>
      <c r="F42">
        <v>0</v>
      </c>
      <c r="G42" s="13">
        <v>19350</v>
      </c>
      <c r="H42">
        <v>248.73</v>
      </c>
      <c r="I42" s="13">
        <v>44401.16</v>
      </c>
      <c r="J42" s="13">
        <v>1766.33</v>
      </c>
      <c r="K42">
        <v>0</v>
      </c>
      <c r="L42" s="13">
        <v>228505.38</v>
      </c>
      <c r="M42" s="13">
        <v>294271.59999999998</v>
      </c>
      <c r="N42" s="13">
        <v>1137417.76</v>
      </c>
    </row>
    <row r="43" spans="1:14" x14ac:dyDescent="0.2">
      <c r="A43">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v>11076</v>
      </c>
      <c r="B44" s="14">
        <v>40129159</v>
      </c>
      <c r="C44">
        <v>2.61</v>
      </c>
      <c r="D44">
        <v>0</v>
      </c>
      <c r="E44" s="13">
        <v>1340505.33</v>
      </c>
      <c r="F44">
        <v>0</v>
      </c>
      <c r="G44" s="13">
        <v>69626.929999999993</v>
      </c>
      <c r="H44">
        <v>0</v>
      </c>
      <c r="I44" s="13">
        <v>78558.61</v>
      </c>
      <c r="J44">
        <v>0</v>
      </c>
      <c r="K44">
        <v>0</v>
      </c>
      <c r="L44" s="13">
        <v>285247.78999999998</v>
      </c>
      <c r="M44" s="13">
        <v>433433.33</v>
      </c>
      <c r="N44" s="13">
        <v>1773938.66</v>
      </c>
    </row>
    <row r="45" spans="1:14" x14ac:dyDescent="0.2">
      <c r="A45">
        <v>11078</v>
      </c>
      <c r="B45" s="14">
        <v>43096626</v>
      </c>
      <c r="C45">
        <v>1.47</v>
      </c>
      <c r="D45">
        <v>0</v>
      </c>
      <c r="E45" s="13">
        <v>1456484.52</v>
      </c>
      <c r="F45">
        <v>0</v>
      </c>
      <c r="G45" s="13">
        <v>14539.8</v>
      </c>
      <c r="H45">
        <v>0</v>
      </c>
      <c r="I45" s="13">
        <v>83745.48</v>
      </c>
      <c r="J45" s="13">
        <v>28501.15</v>
      </c>
      <c r="K45">
        <v>0</v>
      </c>
      <c r="L45" s="13">
        <v>271890.61</v>
      </c>
      <c r="M45" s="13">
        <v>398677.04</v>
      </c>
      <c r="N45" s="13">
        <v>1855161.56</v>
      </c>
    </row>
    <row r="46" spans="1:14" x14ac:dyDescent="0.2">
      <c r="A46">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v>11082</v>
      </c>
      <c r="B47" s="14">
        <v>808878712</v>
      </c>
      <c r="C47">
        <v>1.55</v>
      </c>
      <c r="D47">
        <v>0</v>
      </c>
      <c r="E47" s="13">
        <v>27314499.449999999</v>
      </c>
      <c r="F47">
        <v>0</v>
      </c>
      <c r="G47" s="13">
        <v>237453.49</v>
      </c>
      <c r="H47">
        <v>0</v>
      </c>
      <c r="I47" s="13">
        <v>1367670.08</v>
      </c>
      <c r="J47">
        <v>0</v>
      </c>
      <c r="K47">
        <v>0</v>
      </c>
      <c r="L47" s="13">
        <v>4799053.24</v>
      </c>
      <c r="M47" s="13">
        <v>6404176.7999999998</v>
      </c>
      <c r="N47" s="13">
        <v>33718676.259999998</v>
      </c>
    </row>
    <row r="48" spans="1:14" x14ac:dyDescent="0.2">
      <c r="A48">
        <v>12108</v>
      </c>
      <c r="B48" s="14">
        <v>24312231</v>
      </c>
      <c r="C48">
        <v>2.64</v>
      </c>
      <c r="D48">
        <v>0</v>
      </c>
      <c r="E48" s="13">
        <v>811894.31</v>
      </c>
      <c r="F48">
        <v>0</v>
      </c>
      <c r="G48" s="13">
        <v>20615.48</v>
      </c>
      <c r="H48" s="13">
        <v>3794.62</v>
      </c>
      <c r="I48" s="13">
        <v>78445.27</v>
      </c>
      <c r="J48" s="13">
        <v>1457.62</v>
      </c>
      <c r="K48" s="13">
        <v>2247.41</v>
      </c>
      <c r="L48" s="13">
        <v>270492.5</v>
      </c>
      <c r="M48" s="13">
        <v>377052.9</v>
      </c>
      <c r="N48" s="13">
        <v>1188947.21</v>
      </c>
    </row>
    <row r="49" spans="1:14" x14ac:dyDescent="0.2">
      <c r="A49">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4" x14ac:dyDescent="0.2">
      <c r="A50">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4" x14ac:dyDescent="0.2">
      <c r="A51">
        <v>13054</v>
      </c>
      <c r="B51" s="14">
        <v>4651484</v>
      </c>
      <c r="C51">
        <v>2.2999999999999998</v>
      </c>
      <c r="D51">
        <v>0</v>
      </c>
      <c r="E51" s="13">
        <v>155876.35</v>
      </c>
      <c r="F51">
        <v>675.43</v>
      </c>
      <c r="G51" s="13">
        <v>9277.81</v>
      </c>
      <c r="H51">
        <v>0</v>
      </c>
      <c r="I51" s="13">
        <v>29772.880000000001</v>
      </c>
      <c r="J51">
        <v>251.22</v>
      </c>
      <c r="K51">
        <v>0</v>
      </c>
      <c r="L51" s="13">
        <v>42007.14</v>
      </c>
      <c r="M51" s="13">
        <v>81984.479999999996</v>
      </c>
      <c r="N51" s="13">
        <v>237860.83</v>
      </c>
    </row>
    <row r="52" spans="1:14" x14ac:dyDescent="0.2">
      <c r="A52">
        <v>13055</v>
      </c>
      <c r="B52" s="14">
        <v>27148598</v>
      </c>
      <c r="C52">
        <v>2.36</v>
      </c>
      <c r="D52">
        <v>0</v>
      </c>
      <c r="E52" s="13">
        <v>909220.66</v>
      </c>
      <c r="F52">
        <v>0</v>
      </c>
      <c r="G52" s="13">
        <v>88548.99</v>
      </c>
      <c r="H52">
        <v>0</v>
      </c>
      <c r="I52" s="13">
        <v>183473.95</v>
      </c>
      <c r="J52">
        <v>0</v>
      </c>
      <c r="K52">
        <v>0</v>
      </c>
      <c r="L52" s="13">
        <v>265477.57</v>
      </c>
      <c r="M52" s="13">
        <v>537500.5</v>
      </c>
      <c r="N52" s="13">
        <v>1446721.16</v>
      </c>
    </row>
    <row r="53" spans="1:14" x14ac:dyDescent="0.2">
      <c r="A53">
        <v>13057</v>
      </c>
      <c r="B53" s="14">
        <v>2719953</v>
      </c>
      <c r="C53">
        <v>2.91</v>
      </c>
      <c r="D53">
        <v>0</v>
      </c>
      <c r="E53" s="13">
        <v>90579.520000000004</v>
      </c>
      <c r="F53">
        <v>0</v>
      </c>
      <c r="G53" s="13">
        <v>5534.13</v>
      </c>
      <c r="H53">
        <v>208.31</v>
      </c>
      <c r="I53" s="13">
        <v>14912</v>
      </c>
      <c r="J53">
        <v>0</v>
      </c>
      <c r="K53">
        <v>0</v>
      </c>
      <c r="L53" s="13">
        <v>20826.830000000002</v>
      </c>
      <c r="M53" s="13">
        <v>41481.269999999997</v>
      </c>
      <c r="N53" s="13">
        <v>132060.79</v>
      </c>
    </row>
    <row r="54" spans="1:14" x14ac:dyDescent="0.2">
      <c r="A54">
        <v>13058</v>
      </c>
      <c r="B54" s="14">
        <v>3189355</v>
      </c>
      <c r="C54">
        <v>2.63</v>
      </c>
      <c r="D54">
        <v>0</v>
      </c>
      <c r="E54" s="13">
        <v>106517.79</v>
      </c>
      <c r="F54">
        <v>0</v>
      </c>
      <c r="G54" s="13">
        <v>8789.5</v>
      </c>
      <c r="H54">
        <v>0</v>
      </c>
      <c r="I54" s="13">
        <v>21649.8</v>
      </c>
      <c r="J54">
        <v>97.41</v>
      </c>
      <c r="K54">
        <v>0</v>
      </c>
      <c r="L54" s="13">
        <v>30750.52</v>
      </c>
      <c r="M54" s="13">
        <v>61287.22</v>
      </c>
      <c r="N54" s="13">
        <v>167805.01</v>
      </c>
    </row>
    <row r="55" spans="1:14" x14ac:dyDescent="0.2">
      <c r="A55">
        <v>13059</v>
      </c>
      <c r="B55" s="14">
        <v>17371823</v>
      </c>
      <c r="C55">
        <v>2.58</v>
      </c>
      <c r="D55">
        <v>0</v>
      </c>
      <c r="E55" s="13">
        <v>580480.51</v>
      </c>
      <c r="F55">
        <v>0</v>
      </c>
      <c r="G55" s="13">
        <v>47785.93</v>
      </c>
      <c r="H55">
        <v>0</v>
      </c>
      <c r="I55" s="13">
        <v>106386.85</v>
      </c>
      <c r="J55">
        <v>909.49</v>
      </c>
      <c r="K55">
        <v>0</v>
      </c>
      <c r="L55" s="13">
        <v>150256.59</v>
      </c>
      <c r="M55" s="13">
        <v>305338.86</v>
      </c>
      <c r="N55" s="13">
        <v>885819.37</v>
      </c>
    </row>
    <row r="56" spans="1:14" x14ac:dyDescent="0.2">
      <c r="A56">
        <v>13060</v>
      </c>
      <c r="B56" s="14">
        <v>3303616</v>
      </c>
      <c r="C56">
        <v>2.2999999999999998</v>
      </c>
      <c r="D56">
        <v>0</v>
      </c>
      <c r="E56" s="13">
        <v>110707.81</v>
      </c>
      <c r="F56">
        <v>0</v>
      </c>
      <c r="G56" s="13">
        <v>8638.1299999999992</v>
      </c>
      <c r="H56">
        <v>0</v>
      </c>
      <c r="I56" s="13">
        <v>11957.55</v>
      </c>
      <c r="J56">
        <v>49.57</v>
      </c>
      <c r="K56">
        <v>0</v>
      </c>
      <c r="L56" s="13">
        <v>21627.3</v>
      </c>
      <c r="M56" s="13">
        <v>42272.54</v>
      </c>
      <c r="N56" s="13">
        <v>152980.35</v>
      </c>
    </row>
    <row r="57" spans="1:14" x14ac:dyDescent="0.2">
      <c r="A57">
        <v>13061</v>
      </c>
      <c r="B57" s="14">
        <v>14471886</v>
      </c>
      <c r="C57">
        <v>3</v>
      </c>
      <c r="D57">
        <v>0</v>
      </c>
      <c r="E57" s="13">
        <v>481494.12</v>
      </c>
      <c r="F57">
        <v>0</v>
      </c>
      <c r="G57" s="13">
        <v>35742.14</v>
      </c>
      <c r="H57">
        <v>0</v>
      </c>
      <c r="I57" s="13">
        <v>129562.8</v>
      </c>
      <c r="J57">
        <v>478.22</v>
      </c>
      <c r="K57">
        <v>0</v>
      </c>
      <c r="L57" s="13">
        <v>143359.95000000001</v>
      </c>
      <c r="M57" s="13">
        <v>309143.11</v>
      </c>
      <c r="N57" s="13">
        <v>790637.23</v>
      </c>
    </row>
    <row r="58" spans="1:14" x14ac:dyDescent="0.2">
      <c r="A58">
        <v>13062</v>
      </c>
      <c r="B58" s="14">
        <v>3398872</v>
      </c>
      <c r="C58">
        <v>2.19</v>
      </c>
      <c r="D58">
        <v>0</v>
      </c>
      <c r="E58" s="13">
        <v>114028.18</v>
      </c>
      <c r="F58">
        <v>0</v>
      </c>
      <c r="G58" s="13">
        <v>5696.9</v>
      </c>
      <c r="H58">
        <v>0</v>
      </c>
      <c r="I58" s="13">
        <v>12722.42</v>
      </c>
      <c r="J58">
        <v>266.85000000000002</v>
      </c>
      <c r="K58">
        <v>0</v>
      </c>
      <c r="L58" s="13">
        <v>22842.42</v>
      </c>
      <c r="M58" s="13">
        <v>41528.58</v>
      </c>
      <c r="N58" s="13">
        <v>155556.76</v>
      </c>
    </row>
    <row r="59" spans="1:14" x14ac:dyDescent="0.2">
      <c r="A59">
        <v>14126</v>
      </c>
      <c r="B59" s="14">
        <v>66627280</v>
      </c>
      <c r="C59">
        <v>1.41</v>
      </c>
      <c r="D59">
        <v>0</v>
      </c>
      <c r="E59" s="13">
        <v>2253092.75</v>
      </c>
      <c r="F59">
        <v>0</v>
      </c>
      <c r="G59" s="13">
        <v>66742.17</v>
      </c>
      <c r="H59">
        <v>0</v>
      </c>
      <c r="I59" s="13">
        <v>164554.47</v>
      </c>
      <c r="J59" s="13">
        <v>20614.86</v>
      </c>
      <c r="K59">
        <v>213.14</v>
      </c>
      <c r="L59" s="13">
        <v>527342.66</v>
      </c>
      <c r="M59" s="13">
        <v>779467.3</v>
      </c>
      <c r="N59" s="13">
        <v>3032560.05</v>
      </c>
    </row>
    <row r="60" spans="1:14" x14ac:dyDescent="0.2">
      <c r="A60">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4" x14ac:dyDescent="0.2">
      <c r="A61">
        <v>14129</v>
      </c>
      <c r="B61" s="14">
        <v>131483556</v>
      </c>
      <c r="C61">
        <v>1.39</v>
      </c>
      <c r="D61">
        <v>0</v>
      </c>
      <c r="E61" s="13">
        <v>4447198.5599999996</v>
      </c>
      <c r="F61">
        <v>0</v>
      </c>
      <c r="G61" s="13">
        <v>118449.12</v>
      </c>
      <c r="H61">
        <v>0</v>
      </c>
      <c r="I61" s="13">
        <v>282722.64</v>
      </c>
      <c r="J61">
        <v>7.74</v>
      </c>
      <c r="K61" s="13">
        <v>3019.69</v>
      </c>
      <c r="L61" s="13">
        <v>938498.1</v>
      </c>
      <c r="M61" s="13">
        <v>1342697.28</v>
      </c>
      <c r="N61" s="13">
        <v>5789895.8399999999</v>
      </c>
    </row>
    <row r="62" spans="1:14" x14ac:dyDescent="0.2">
      <c r="A62">
        <v>14130</v>
      </c>
      <c r="B62" s="14">
        <v>252132221</v>
      </c>
      <c r="C62">
        <v>1.59</v>
      </c>
      <c r="D62">
        <v>0</v>
      </c>
      <c r="E62" s="13">
        <v>8510629.8300000001</v>
      </c>
      <c r="F62">
        <v>36.35</v>
      </c>
      <c r="G62" s="13">
        <v>47930.26</v>
      </c>
      <c r="H62">
        <v>0</v>
      </c>
      <c r="I62" s="13">
        <v>114414.05</v>
      </c>
      <c r="J62">
        <v>687.76</v>
      </c>
      <c r="K62">
        <v>402.3</v>
      </c>
      <c r="L62" s="13">
        <v>349093.6</v>
      </c>
      <c r="M62" s="13">
        <v>512564.32</v>
      </c>
      <c r="N62" s="13">
        <v>9023194.1500000004</v>
      </c>
    </row>
    <row r="63" spans="1:14" x14ac:dyDescent="0.2">
      <c r="A63">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4" x14ac:dyDescent="0.2">
      <c r="A64">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4" x14ac:dyDescent="0.2">
      <c r="A65">
        <v>15003</v>
      </c>
      <c r="B65" s="14">
        <v>61966910</v>
      </c>
      <c r="C65">
        <v>1.98</v>
      </c>
      <c r="D65">
        <v>0</v>
      </c>
      <c r="E65" s="13">
        <v>2083380.81</v>
      </c>
      <c r="F65">
        <v>0</v>
      </c>
      <c r="G65" s="13">
        <v>21605.97</v>
      </c>
      <c r="H65">
        <v>926.61</v>
      </c>
      <c r="I65" s="13">
        <v>39300.519999999997</v>
      </c>
      <c r="J65">
        <v>501.98</v>
      </c>
      <c r="K65">
        <v>0</v>
      </c>
      <c r="L65" s="13">
        <v>89293.17</v>
      </c>
      <c r="M65" s="13">
        <v>151628.25</v>
      </c>
      <c r="N65" s="13">
        <v>2235009.06</v>
      </c>
    </row>
    <row r="66" spans="1:14" x14ac:dyDescent="0.2">
      <c r="A66">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4" x14ac:dyDescent="0.2">
      <c r="A67">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4" x14ac:dyDescent="0.2">
      <c r="A68">
        <v>16092</v>
      </c>
      <c r="B68" s="14">
        <v>17142583</v>
      </c>
      <c r="C68">
        <v>1.65</v>
      </c>
      <c r="D68">
        <v>0</v>
      </c>
      <c r="E68" s="13">
        <v>578288.75</v>
      </c>
      <c r="F68">
        <v>0</v>
      </c>
      <c r="G68" s="13">
        <v>14138.45</v>
      </c>
      <c r="H68">
        <v>0</v>
      </c>
      <c r="I68" s="13">
        <v>49443.13</v>
      </c>
      <c r="J68" s="13">
        <v>2413.83</v>
      </c>
      <c r="K68">
        <v>0</v>
      </c>
      <c r="L68" s="13">
        <v>143617.45000000001</v>
      </c>
      <c r="M68" s="13">
        <v>209612.86</v>
      </c>
      <c r="N68" s="13">
        <v>787901.61</v>
      </c>
    </row>
    <row r="69" spans="1:14" x14ac:dyDescent="0.2">
      <c r="A69">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4" x14ac:dyDescent="0.2">
      <c r="A70">
        <v>16096</v>
      </c>
      <c r="B70" s="14">
        <v>441123249</v>
      </c>
      <c r="C70">
        <v>1.67</v>
      </c>
      <c r="D70">
        <v>0</v>
      </c>
      <c r="E70" s="13">
        <v>14877847.630000001</v>
      </c>
      <c r="F70" s="13">
        <v>26232.49</v>
      </c>
      <c r="G70" s="13">
        <v>174520.08</v>
      </c>
      <c r="H70">
        <v>0</v>
      </c>
      <c r="I70" s="13">
        <v>590637.31999999995</v>
      </c>
      <c r="J70" s="13">
        <v>319145.95</v>
      </c>
      <c r="K70">
        <v>0</v>
      </c>
      <c r="L70" s="13">
        <v>1533794.23</v>
      </c>
      <c r="M70" s="13">
        <v>2644330.0699999998</v>
      </c>
      <c r="N70" s="13">
        <v>17522177.699999999</v>
      </c>
    </row>
    <row r="71" spans="1:14" x14ac:dyDescent="0.2">
      <c r="A71">
        <v>16097</v>
      </c>
      <c r="B71" s="14">
        <v>35709705</v>
      </c>
      <c r="C71">
        <v>1.69</v>
      </c>
      <c r="D71">
        <v>0</v>
      </c>
      <c r="E71" s="13">
        <v>1204143.04</v>
      </c>
      <c r="F71">
        <v>0</v>
      </c>
      <c r="G71" s="13">
        <v>20329.87</v>
      </c>
      <c r="H71">
        <v>0</v>
      </c>
      <c r="I71" s="13">
        <v>67766.63</v>
      </c>
      <c r="J71" s="13">
        <v>1089.05</v>
      </c>
      <c r="K71">
        <v>0</v>
      </c>
      <c r="L71" s="13">
        <v>178549.63</v>
      </c>
      <c r="M71" s="13">
        <v>267735.18</v>
      </c>
      <c r="N71" s="13">
        <v>1471878.22</v>
      </c>
    </row>
    <row r="72" spans="1:14" x14ac:dyDescent="0.2">
      <c r="A72">
        <v>17121</v>
      </c>
      <c r="B72" s="14">
        <v>6503040</v>
      </c>
      <c r="C72">
        <v>2.58</v>
      </c>
      <c r="D72">
        <v>0</v>
      </c>
      <c r="E72" s="13">
        <v>217299.47</v>
      </c>
      <c r="F72">
        <v>0</v>
      </c>
      <c r="G72" s="13">
        <v>6087.55</v>
      </c>
      <c r="H72">
        <v>0</v>
      </c>
      <c r="I72" s="13">
        <v>114674.89</v>
      </c>
      <c r="J72">
        <v>0</v>
      </c>
      <c r="K72">
        <v>0</v>
      </c>
      <c r="L72" s="13">
        <v>61375.06</v>
      </c>
      <c r="M72" s="13">
        <v>182137.5</v>
      </c>
      <c r="N72" s="13">
        <v>399436.97</v>
      </c>
    </row>
    <row r="73" spans="1:14" x14ac:dyDescent="0.2">
      <c r="A73">
        <v>17122</v>
      </c>
      <c r="B73" s="14">
        <v>7491212</v>
      </c>
      <c r="C73">
        <v>2.57</v>
      </c>
      <c r="D73">
        <v>0</v>
      </c>
      <c r="E73" s="13">
        <v>250344.99</v>
      </c>
      <c r="F73">
        <v>0</v>
      </c>
      <c r="G73" s="13">
        <v>8918.15</v>
      </c>
      <c r="H73">
        <v>0</v>
      </c>
      <c r="I73" s="13">
        <v>133194.07</v>
      </c>
      <c r="J73">
        <v>0</v>
      </c>
      <c r="K73">
        <v>0</v>
      </c>
      <c r="L73" s="13">
        <v>77305</v>
      </c>
      <c r="M73" s="13">
        <v>219417.22</v>
      </c>
      <c r="N73" s="13">
        <v>469762.21</v>
      </c>
    </row>
    <row r="74" spans="1:14" x14ac:dyDescent="0.2">
      <c r="A74">
        <v>17124</v>
      </c>
      <c r="B74" s="14">
        <v>6516452</v>
      </c>
      <c r="C74">
        <v>2.56</v>
      </c>
      <c r="D74">
        <v>0</v>
      </c>
      <c r="E74" s="13">
        <v>217792.34</v>
      </c>
      <c r="F74">
        <v>0</v>
      </c>
      <c r="G74" s="13">
        <v>7027.52</v>
      </c>
      <c r="H74">
        <v>0</v>
      </c>
      <c r="I74" s="13">
        <v>138465.64000000001</v>
      </c>
      <c r="J74">
        <v>851.94</v>
      </c>
      <c r="K74">
        <v>0</v>
      </c>
      <c r="L74" s="13">
        <v>62391</v>
      </c>
      <c r="M74" s="13">
        <v>208736.1</v>
      </c>
      <c r="N74" s="13">
        <v>426528.44</v>
      </c>
    </row>
    <row r="75" spans="1:14" x14ac:dyDescent="0.2">
      <c r="A75">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4" x14ac:dyDescent="0.2">
      <c r="A76">
        <v>17126</v>
      </c>
      <c r="B76" s="14">
        <v>12084115</v>
      </c>
      <c r="C76">
        <v>2.4</v>
      </c>
      <c r="D76">
        <v>0</v>
      </c>
      <c r="E76" s="13">
        <v>404537.5</v>
      </c>
      <c r="F76">
        <v>0</v>
      </c>
      <c r="G76" s="13">
        <v>8871.6</v>
      </c>
      <c r="H76">
        <v>0</v>
      </c>
      <c r="I76" s="13">
        <v>172762.6</v>
      </c>
      <c r="J76">
        <v>592.17999999999995</v>
      </c>
      <c r="K76">
        <v>0</v>
      </c>
      <c r="L76" s="13">
        <v>96933.09</v>
      </c>
      <c r="M76" s="13">
        <v>279159.46000000002</v>
      </c>
      <c r="N76" s="13">
        <v>683696.96</v>
      </c>
    </row>
    <row r="77" spans="1:14" x14ac:dyDescent="0.2">
      <c r="A77">
        <v>18047</v>
      </c>
      <c r="B77" s="14">
        <v>19940420</v>
      </c>
      <c r="C77">
        <v>2.2599999999999998</v>
      </c>
      <c r="D77">
        <v>0</v>
      </c>
      <c r="E77" s="13">
        <v>668498.99</v>
      </c>
      <c r="F77" s="13">
        <v>11927.41</v>
      </c>
      <c r="G77" s="13">
        <v>55808.32</v>
      </c>
      <c r="H77">
        <v>0</v>
      </c>
      <c r="I77" s="13">
        <v>48233.93</v>
      </c>
      <c r="J77" s="13">
        <v>3651.43</v>
      </c>
      <c r="K77" s="13">
        <v>66030.25</v>
      </c>
      <c r="L77" s="13">
        <v>325279.82</v>
      </c>
      <c r="M77" s="13">
        <v>510931.16</v>
      </c>
      <c r="N77" s="13">
        <v>1179430.1499999999</v>
      </c>
    </row>
    <row r="78" spans="1:14" x14ac:dyDescent="0.2">
      <c r="A78">
        <v>18050</v>
      </c>
      <c r="B78" s="14">
        <v>21413062</v>
      </c>
      <c r="C78">
        <v>2.0699999999999998</v>
      </c>
      <c r="D78">
        <v>0</v>
      </c>
      <c r="E78" s="13">
        <v>719264.54</v>
      </c>
      <c r="F78">
        <v>0</v>
      </c>
      <c r="G78" s="13">
        <v>41256.58</v>
      </c>
      <c r="H78">
        <v>0</v>
      </c>
      <c r="I78" s="13">
        <v>31765.78</v>
      </c>
      <c r="J78">
        <v>0</v>
      </c>
      <c r="K78">
        <v>0</v>
      </c>
      <c r="L78" s="13">
        <v>231605.99</v>
      </c>
      <c r="M78" s="13">
        <v>304628.34000000003</v>
      </c>
      <c r="N78" s="13">
        <v>1023892.88</v>
      </c>
    </row>
    <row r="79" spans="1:14" x14ac:dyDescent="0.2">
      <c r="A79">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4" x14ac:dyDescent="0.2">
      <c r="A80">
        <v>19140</v>
      </c>
      <c r="B80" s="14">
        <v>9585071</v>
      </c>
      <c r="C80">
        <v>1.96</v>
      </c>
      <c r="D80">
        <v>0</v>
      </c>
      <c r="E80" s="13">
        <v>322324.08</v>
      </c>
      <c r="F80">
        <v>0</v>
      </c>
      <c r="G80" s="13">
        <v>5300.78</v>
      </c>
      <c r="H80">
        <v>0</v>
      </c>
      <c r="I80" s="13">
        <v>22332.13</v>
      </c>
      <c r="J80">
        <v>149.77000000000001</v>
      </c>
      <c r="K80">
        <v>0</v>
      </c>
      <c r="L80" s="13">
        <v>61744.88</v>
      </c>
      <c r="M80" s="13">
        <v>89527.56</v>
      </c>
      <c r="N80" s="13">
        <v>411851.64</v>
      </c>
    </row>
    <row r="81" spans="1:14" x14ac:dyDescent="0.2">
      <c r="A81">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v>19147</v>
      </c>
      <c r="B83" s="14">
        <v>11312807</v>
      </c>
      <c r="C83">
        <v>1.96</v>
      </c>
      <c r="D83">
        <v>0</v>
      </c>
      <c r="E83" s="13">
        <v>380423.91</v>
      </c>
      <c r="F83">
        <v>0</v>
      </c>
      <c r="G83" s="13">
        <v>8334.57</v>
      </c>
      <c r="H83">
        <v>0</v>
      </c>
      <c r="I83" s="13">
        <v>35087.24</v>
      </c>
      <c r="J83">
        <v>978.6</v>
      </c>
      <c r="K83">
        <v>0</v>
      </c>
      <c r="L83" s="13">
        <v>94055.84</v>
      </c>
      <c r="M83" s="13">
        <v>138456.25</v>
      </c>
      <c r="N83" s="13">
        <v>518880.16</v>
      </c>
    </row>
    <row r="84" spans="1:14" x14ac:dyDescent="0.2">
      <c r="A84">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v>19151</v>
      </c>
      <c r="B87" s="14">
        <v>34620781</v>
      </c>
      <c r="C87">
        <v>1.92</v>
      </c>
      <c r="D87">
        <v>0</v>
      </c>
      <c r="E87" s="13">
        <v>1164692.93</v>
      </c>
      <c r="F87">
        <v>0</v>
      </c>
      <c r="G87" s="13">
        <v>19107.490000000002</v>
      </c>
      <c r="H87">
        <v>0</v>
      </c>
      <c r="I87" s="13">
        <v>80457.279999999999</v>
      </c>
      <c r="J87">
        <v>0.01</v>
      </c>
      <c r="K87">
        <v>0</v>
      </c>
      <c r="L87" s="13">
        <v>229314.16</v>
      </c>
      <c r="M87" s="13">
        <v>328878.94</v>
      </c>
      <c r="N87" s="13">
        <v>1493571.87</v>
      </c>
    </row>
    <row r="88" spans="1:14" x14ac:dyDescent="0.2">
      <c r="A88">
        <v>19152</v>
      </c>
      <c r="B88" s="14">
        <v>249548115</v>
      </c>
      <c r="C88">
        <v>2</v>
      </c>
      <c r="D88">
        <v>0</v>
      </c>
      <c r="E88" s="13">
        <v>8388310.3399999999</v>
      </c>
      <c r="F88">
        <v>0</v>
      </c>
      <c r="G88" s="13">
        <v>140962.85999999999</v>
      </c>
      <c r="H88">
        <v>0</v>
      </c>
      <c r="I88" s="13">
        <v>593698.53</v>
      </c>
      <c r="J88">
        <v>0</v>
      </c>
      <c r="K88">
        <v>0</v>
      </c>
      <c r="L88" s="13">
        <v>1844241.73</v>
      </c>
      <c r="M88" s="13">
        <v>2578903.12</v>
      </c>
      <c r="N88" s="13">
        <v>10967213.460000001</v>
      </c>
    </row>
    <row r="89" spans="1:14" x14ac:dyDescent="0.2">
      <c r="A89">
        <v>19153</v>
      </c>
      <c r="B89">
        <v>0</v>
      </c>
      <c r="C89">
        <v>0</v>
      </c>
      <c r="D89">
        <v>0</v>
      </c>
      <c r="E89">
        <v>0</v>
      </c>
      <c r="F89">
        <v>0</v>
      </c>
      <c r="G89">
        <v>0</v>
      </c>
      <c r="H89">
        <v>0</v>
      </c>
      <c r="I89">
        <v>0</v>
      </c>
      <c r="J89">
        <v>0</v>
      </c>
      <c r="K89">
        <v>0</v>
      </c>
      <c r="L89">
        <v>0</v>
      </c>
      <c r="M89">
        <v>0</v>
      </c>
      <c r="N89">
        <v>0</v>
      </c>
    </row>
    <row r="90" spans="1:14" x14ac:dyDescent="0.2">
      <c r="A90">
        <v>20001</v>
      </c>
      <c r="B90" s="14">
        <v>63962477</v>
      </c>
      <c r="C90">
        <v>2.62</v>
      </c>
      <c r="D90">
        <v>0</v>
      </c>
      <c r="E90" s="13">
        <v>2136432.44</v>
      </c>
      <c r="F90">
        <v>0</v>
      </c>
      <c r="G90" s="13">
        <v>26289.91</v>
      </c>
      <c r="H90">
        <v>0</v>
      </c>
      <c r="I90" s="13">
        <v>75912.62</v>
      </c>
      <c r="J90">
        <v>0</v>
      </c>
      <c r="K90" s="13">
        <v>6668.41</v>
      </c>
      <c r="L90" s="13">
        <v>402166.62</v>
      </c>
      <c r="M90" s="13">
        <v>511037.56</v>
      </c>
      <c r="N90" s="13">
        <v>2647470</v>
      </c>
    </row>
    <row r="91" spans="1:14" x14ac:dyDescent="0.2">
      <c r="A91">
        <v>20002</v>
      </c>
      <c r="B91" s="14">
        <v>67113376</v>
      </c>
      <c r="C91">
        <v>2.64</v>
      </c>
      <c r="D91">
        <v>0</v>
      </c>
      <c r="E91" s="13">
        <v>2241216.29</v>
      </c>
      <c r="F91" s="13">
        <v>2114.23</v>
      </c>
      <c r="G91" s="13">
        <v>32690.58</v>
      </c>
      <c r="H91" s="13">
        <v>1410.35</v>
      </c>
      <c r="I91" s="13">
        <v>114682.89</v>
      </c>
      <c r="J91" s="13">
        <v>35366.6</v>
      </c>
      <c r="K91">
        <v>804.04</v>
      </c>
      <c r="L91" s="13">
        <v>563904.07999999996</v>
      </c>
      <c r="M91" s="13">
        <v>750972.77</v>
      </c>
      <c r="N91" s="13">
        <v>2992189.06</v>
      </c>
    </row>
    <row r="92" spans="1:14" x14ac:dyDescent="0.2">
      <c r="A92">
        <v>21148</v>
      </c>
      <c r="B92" s="14">
        <v>11221305</v>
      </c>
      <c r="C92">
        <v>2.65</v>
      </c>
      <c r="D92">
        <v>0</v>
      </c>
      <c r="E92" s="13">
        <v>374691.16</v>
      </c>
      <c r="F92">
        <v>0</v>
      </c>
      <c r="G92" s="13">
        <v>19171.62</v>
      </c>
      <c r="H92">
        <v>0</v>
      </c>
      <c r="I92" s="13">
        <v>182901.36</v>
      </c>
      <c r="J92">
        <v>0</v>
      </c>
      <c r="K92">
        <v>0</v>
      </c>
      <c r="L92" s="13">
        <v>73127.509999999995</v>
      </c>
      <c r="M92" s="13">
        <v>275200.48</v>
      </c>
      <c r="N92" s="13">
        <v>649891.64</v>
      </c>
    </row>
    <row r="93" spans="1:14" x14ac:dyDescent="0.2">
      <c r="A93">
        <v>21149</v>
      </c>
      <c r="B93" s="14">
        <v>13782902</v>
      </c>
      <c r="C93">
        <v>2.4300000000000002</v>
      </c>
      <c r="D93">
        <v>0</v>
      </c>
      <c r="E93" s="13">
        <v>461265.63</v>
      </c>
      <c r="F93">
        <v>0</v>
      </c>
      <c r="G93" s="13">
        <v>24726.85</v>
      </c>
      <c r="H93">
        <v>0</v>
      </c>
      <c r="I93" s="13">
        <v>257723.57</v>
      </c>
      <c r="J93">
        <v>0</v>
      </c>
      <c r="K93">
        <v>0</v>
      </c>
      <c r="L93" s="13">
        <v>110371.87</v>
      </c>
      <c r="M93" s="13">
        <v>392822.28</v>
      </c>
      <c r="N93" s="13">
        <v>854087.91</v>
      </c>
    </row>
    <row r="94" spans="1:14" x14ac:dyDescent="0.2">
      <c r="A94">
        <v>21150</v>
      </c>
      <c r="B94" s="14">
        <v>11228862</v>
      </c>
      <c r="C94">
        <v>2.56</v>
      </c>
      <c r="D94">
        <v>0</v>
      </c>
      <c r="E94" s="13">
        <v>375290.13</v>
      </c>
      <c r="F94">
        <v>0</v>
      </c>
      <c r="G94" s="13">
        <v>18146.400000000001</v>
      </c>
      <c r="H94">
        <v>0</v>
      </c>
      <c r="I94" s="13">
        <v>173904.91</v>
      </c>
      <c r="J94" s="13">
        <v>1725.13</v>
      </c>
      <c r="K94">
        <v>0</v>
      </c>
      <c r="L94" s="13">
        <v>70116.210000000006</v>
      </c>
      <c r="M94" s="13">
        <v>263892.65000000002</v>
      </c>
      <c r="N94" s="13">
        <v>639182.78</v>
      </c>
    </row>
    <row r="95" spans="1:14" x14ac:dyDescent="0.2">
      <c r="A95">
        <v>21151</v>
      </c>
      <c r="B95" s="14">
        <v>35407437</v>
      </c>
      <c r="C95">
        <v>2.5499999999999998</v>
      </c>
      <c r="D95">
        <v>0</v>
      </c>
      <c r="E95" s="13">
        <v>1183505.97</v>
      </c>
      <c r="F95" s="13">
        <v>1685.19</v>
      </c>
      <c r="G95" s="13">
        <v>49897.51</v>
      </c>
      <c r="H95">
        <v>0</v>
      </c>
      <c r="I95" s="13">
        <v>464957.32</v>
      </c>
      <c r="J95" s="13">
        <v>14387.45</v>
      </c>
      <c r="K95">
        <v>0</v>
      </c>
      <c r="L95" s="13">
        <v>205045.49</v>
      </c>
      <c r="M95" s="13">
        <v>735972.96</v>
      </c>
      <c r="N95" s="13">
        <v>1919478.93</v>
      </c>
    </row>
    <row r="96" spans="1:14" x14ac:dyDescent="0.2">
      <c r="A96">
        <v>22088</v>
      </c>
      <c r="B96" s="14">
        <v>8158036</v>
      </c>
      <c r="C96">
        <v>2.5299999999999998</v>
      </c>
      <c r="D96">
        <v>0</v>
      </c>
      <c r="E96" s="13">
        <v>272741.17</v>
      </c>
      <c r="F96">
        <v>0</v>
      </c>
      <c r="G96" s="13">
        <v>4036.96</v>
      </c>
      <c r="H96">
        <v>0</v>
      </c>
      <c r="I96" s="13">
        <v>15285.84</v>
      </c>
      <c r="J96">
        <v>249.41</v>
      </c>
      <c r="K96" s="13">
        <v>56044.3</v>
      </c>
      <c r="L96" s="13">
        <v>91873.57</v>
      </c>
      <c r="M96" s="13">
        <v>167490.07999999999</v>
      </c>
      <c r="N96" s="13">
        <v>440231.25</v>
      </c>
    </row>
    <row r="97" spans="1:14" x14ac:dyDescent="0.2">
      <c r="A97">
        <v>22089</v>
      </c>
      <c r="B97" s="14">
        <v>233824071</v>
      </c>
      <c r="C97">
        <v>2.57</v>
      </c>
      <c r="D97">
        <v>0</v>
      </c>
      <c r="E97" s="13">
        <v>7814047.3799999999</v>
      </c>
      <c r="F97">
        <v>0</v>
      </c>
      <c r="G97" s="13">
        <v>101801.72</v>
      </c>
      <c r="H97">
        <v>0</v>
      </c>
      <c r="I97" s="13">
        <v>303587.88</v>
      </c>
      <c r="J97">
        <v>0</v>
      </c>
      <c r="K97">
        <v>0</v>
      </c>
      <c r="L97" s="13">
        <v>1711298.97</v>
      </c>
      <c r="M97" s="13">
        <v>2116688.5699999998</v>
      </c>
      <c r="N97" s="13">
        <v>9930735.9499999993</v>
      </c>
    </row>
    <row r="98" spans="1:14" x14ac:dyDescent="0.2">
      <c r="A98">
        <v>22090</v>
      </c>
      <c r="B98" s="14">
        <v>23332518</v>
      </c>
      <c r="C98">
        <v>2.4900000000000002</v>
      </c>
      <c r="D98">
        <v>0</v>
      </c>
      <c r="E98" s="13">
        <v>780377.76</v>
      </c>
      <c r="F98">
        <v>0</v>
      </c>
      <c r="G98" s="13">
        <v>11678.26</v>
      </c>
      <c r="H98">
        <v>0</v>
      </c>
      <c r="I98" s="13">
        <v>52087.34</v>
      </c>
      <c r="J98">
        <v>0</v>
      </c>
      <c r="K98">
        <v>717.59</v>
      </c>
      <c r="L98" s="13">
        <v>301323.90000000002</v>
      </c>
      <c r="M98" s="13">
        <v>365807.09</v>
      </c>
      <c r="N98" s="13">
        <v>1146184.8500000001</v>
      </c>
    </row>
    <row r="99" spans="1:14" x14ac:dyDescent="0.2">
      <c r="A99">
        <v>22091</v>
      </c>
      <c r="B99" s="14">
        <v>20695941</v>
      </c>
      <c r="C99">
        <v>2.4900000000000002</v>
      </c>
      <c r="D99">
        <v>0</v>
      </c>
      <c r="E99" s="13">
        <v>692194.99</v>
      </c>
      <c r="F99">
        <v>0</v>
      </c>
      <c r="G99" s="13">
        <v>5988.16</v>
      </c>
      <c r="H99">
        <v>0</v>
      </c>
      <c r="I99" s="13">
        <v>31344.080000000002</v>
      </c>
      <c r="J99">
        <v>0</v>
      </c>
      <c r="K99">
        <v>0</v>
      </c>
      <c r="L99" s="13">
        <v>176977</v>
      </c>
      <c r="M99" s="13">
        <v>214309.24</v>
      </c>
      <c r="N99" s="13">
        <v>906504.23</v>
      </c>
    </row>
    <row r="100" spans="1:14" x14ac:dyDescent="0.2">
      <c r="A100">
        <v>22092</v>
      </c>
      <c r="B100" s="14">
        <v>30918304</v>
      </c>
      <c r="C100">
        <v>2.5099999999999998</v>
      </c>
      <c r="D100">
        <v>0</v>
      </c>
      <c r="E100" s="13">
        <v>1033879.33</v>
      </c>
      <c r="F100">
        <v>0</v>
      </c>
      <c r="G100" s="13">
        <v>20283.830000000002</v>
      </c>
      <c r="H100">
        <v>0</v>
      </c>
      <c r="I100" s="13">
        <v>50535.76</v>
      </c>
      <c r="J100">
        <v>0</v>
      </c>
      <c r="K100">
        <v>0</v>
      </c>
      <c r="L100" s="13">
        <v>288815.55</v>
      </c>
      <c r="M100" s="13">
        <v>359635.14</v>
      </c>
      <c r="N100" s="13">
        <v>1393514.47</v>
      </c>
    </row>
    <row r="101" spans="1:14" x14ac:dyDescent="0.2">
      <c r="A101">
        <v>22093</v>
      </c>
      <c r="B101" s="14">
        <v>228758418</v>
      </c>
      <c r="C101">
        <v>2.5499999999999998</v>
      </c>
      <c r="D101">
        <v>0</v>
      </c>
      <c r="E101" s="13">
        <v>7646330.1900000004</v>
      </c>
      <c r="F101">
        <v>0</v>
      </c>
      <c r="G101" s="13">
        <v>95475.59</v>
      </c>
      <c r="H101">
        <v>117.96</v>
      </c>
      <c r="I101" s="13">
        <v>298622.67</v>
      </c>
      <c r="J101">
        <v>0</v>
      </c>
      <c r="K101" s="13">
        <v>2271.61</v>
      </c>
      <c r="L101" s="13">
        <v>1665463.65</v>
      </c>
      <c r="M101" s="13">
        <v>2061951.48</v>
      </c>
      <c r="N101" s="13">
        <v>9708281.6699999999</v>
      </c>
    </row>
    <row r="102" spans="1:14" x14ac:dyDescent="0.2">
      <c r="A102">
        <v>22094</v>
      </c>
      <c r="B102" s="14">
        <v>32285872</v>
      </c>
      <c r="C102">
        <v>2.5299999999999998</v>
      </c>
      <c r="D102">
        <v>0</v>
      </c>
      <c r="E102" s="13">
        <v>1079388.05</v>
      </c>
      <c r="F102">
        <v>0</v>
      </c>
      <c r="G102" s="13">
        <v>13616.41</v>
      </c>
      <c r="H102">
        <v>0</v>
      </c>
      <c r="I102" s="13">
        <v>52351.48</v>
      </c>
      <c r="J102">
        <v>0</v>
      </c>
      <c r="K102">
        <v>400.29</v>
      </c>
      <c r="L102" s="13">
        <v>302754.37</v>
      </c>
      <c r="M102" s="13">
        <v>369122.54</v>
      </c>
      <c r="N102" s="13">
        <v>1448510.59</v>
      </c>
    </row>
    <row r="103" spans="1:14" x14ac:dyDescent="0.2">
      <c r="A103">
        <v>23101</v>
      </c>
      <c r="B103" s="14">
        <v>51797529</v>
      </c>
      <c r="C103">
        <v>3.32</v>
      </c>
      <c r="D103">
        <v>0</v>
      </c>
      <c r="E103" s="13">
        <v>1717670.29</v>
      </c>
      <c r="F103" s="13">
        <v>25132.54</v>
      </c>
      <c r="G103" s="13">
        <v>121758.46</v>
      </c>
      <c r="H103" s="13">
        <v>5746.93</v>
      </c>
      <c r="I103" s="13">
        <v>391155.65</v>
      </c>
      <c r="J103" s="13">
        <v>33019.14</v>
      </c>
      <c r="K103">
        <v>0</v>
      </c>
      <c r="L103" s="13">
        <v>472354.97</v>
      </c>
      <c r="M103" s="13">
        <v>1049167.69</v>
      </c>
      <c r="N103" s="13">
        <v>2766837.98</v>
      </c>
    </row>
    <row r="104" spans="1:14" x14ac:dyDescent="0.2">
      <c r="A104">
        <v>24086</v>
      </c>
      <c r="B104" s="14">
        <v>236639431</v>
      </c>
      <c r="C104">
        <v>1.56</v>
      </c>
      <c r="D104">
        <v>0</v>
      </c>
      <c r="E104" s="13">
        <v>7990111.46</v>
      </c>
      <c r="F104">
        <v>0</v>
      </c>
      <c r="G104" s="13">
        <v>73592.320000000007</v>
      </c>
      <c r="H104">
        <v>0</v>
      </c>
      <c r="I104" s="13">
        <v>369058.78</v>
      </c>
      <c r="J104">
        <v>0</v>
      </c>
      <c r="K104" s="13">
        <v>1321.35</v>
      </c>
      <c r="L104" s="13">
        <v>1367915.5</v>
      </c>
      <c r="M104" s="13">
        <v>1811887.94</v>
      </c>
      <c r="N104" s="13">
        <v>9801999.4000000004</v>
      </c>
    </row>
    <row r="105" spans="1:14" x14ac:dyDescent="0.2">
      <c r="A105">
        <v>24087</v>
      </c>
      <c r="B105" s="14">
        <v>146455433</v>
      </c>
      <c r="C105">
        <v>1.64</v>
      </c>
      <c r="D105">
        <v>0</v>
      </c>
      <c r="E105" s="13">
        <v>4941037.24</v>
      </c>
      <c r="F105">
        <v>0</v>
      </c>
      <c r="G105" s="13">
        <v>48349.61</v>
      </c>
      <c r="H105" s="13">
        <v>1023.1</v>
      </c>
      <c r="I105" s="13">
        <v>233319.31</v>
      </c>
      <c r="J105">
        <v>0</v>
      </c>
      <c r="K105" s="13">
        <v>29226.73</v>
      </c>
      <c r="L105" s="13">
        <v>757631.28</v>
      </c>
      <c r="M105" s="13">
        <v>1069550.03</v>
      </c>
      <c r="N105" s="13">
        <v>6010587.2699999996</v>
      </c>
    </row>
    <row r="106" spans="1:14" x14ac:dyDescent="0.2">
      <c r="A106">
        <v>24089</v>
      </c>
      <c r="B106" s="14">
        <v>178623333</v>
      </c>
      <c r="C106">
        <v>1.99</v>
      </c>
      <c r="D106">
        <v>0</v>
      </c>
      <c r="E106" s="13">
        <v>6004857.3899999997</v>
      </c>
      <c r="F106">
        <v>0</v>
      </c>
      <c r="G106" s="13">
        <v>67478.850000000006</v>
      </c>
      <c r="H106">
        <v>0</v>
      </c>
      <c r="I106" s="13">
        <v>476285.04</v>
      </c>
      <c r="J106" s="13">
        <v>153637.71</v>
      </c>
      <c r="K106">
        <v>0</v>
      </c>
      <c r="L106" s="13">
        <v>1350421.35</v>
      </c>
      <c r="M106" s="13">
        <v>2047822.94</v>
      </c>
      <c r="N106" s="13">
        <v>8052680.3300000001</v>
      </c>
    </row>
    <row r="107" spans="1:14" x14ac:dyDescent="0.2">
      <c r="A107">
        <v>24090</v>
      </c>
      <c r="B107" s="14">
        <v>542775235</v>
      </c>
      <c r="C107">
        <v>1.72</v>
      </c>
      <c r="D107">
        <v>0</v>
      </c>
      <c r="E107" s="13">
        <v>18296974.879999999</v>
      </c>
      <c r="F107">
        <v>0</v>
      </c>
      <c r="G107" s="13">
        <v>182379.76</v>
      </c>
      <c r="H107" s="13">
        <v>15036.53</v>
      </c>
      <c r="I107" s="13">
        <v>869111.95</v>
      </c>
      <c r="J107">
        <v>0</v>
      </c>
      <c r="K107">
        <v>0</v>
      </c>
      <c r="L107" s="13">
        <v>3128718.72</v>
      </c>
      <c r="M107" s="13">
        <v>4195246.96</v>
      </c>
      <c r="N107" s="13">
        <v>22492221.84</v>
      </c>
    </row>
    <row r="108" spans="1:14" x14ac:dyDescent="0.2">
      <c r="A108">
        <v>24091</v>
      </c>
      <c r="B108" s="14">
        <v>5405870</v>
      </c>
      <c r="C108">
        <v>1.74</v>
      </c>
      <c r="D108">
        <v>0</v>
      </c>
      <c r="E108" s="13">
        <v>182195.01</v>
      </c>
      <c r="F108">
        <v>0</v>
      </c>
      <c r="G108" s="13">
        <v>1059.74</v>
      </c>
      <c r="H108" s="13">
        <v>3773.27</v>
      </c>
      <c r="I108" s="13">
        <v>8193.2199999999993</v>
      </c>
      <c r="J108">
        <v>156.97</v>
      </c>
      <c r="K108">
        <v>0</v>
      </c>
      <c r="L108" s="13">
        <v>26703</v>
      </c>
      <c r="M108" s="13">
        <v>39886.199999999997</v>
      </c>
      <c r="N108" s="13">
        <v>222081.21</v>
      </c>
    </row>
    <row r="109" spans="1:14" x14ac:dyDescent="0.2">
      <c r="A109">
        <v>24093</v>
      </c>
      <c r="B109" s="14">
        <v>1861292743</v>
      </c>
      <c r="C109">
        <v>1.64</v>
      </c>
      <c r="D109">
        <v>0</v>
      </c>
      <c r="E109" s="13">
        <v>62795326.689999998</v>
      </c>
      <c r="F109">
        <v>0</v>
      </c>
      <c r="G109" s="13">
        <v>285757.84000000003</v>
      </c>
      <c r="H109" s="13">
        <v>206876.38</v>
      </c>
      <c r="I109" s="13">
        <v>1912581.44</v>
      </c>
      <c r="J109">
        <v>0</v>
      </c>
      <c r="K109">
        <v>0</v>
      </c>
      <c r="L109" s="13">
        <v>6498699.21</v>
      </c>
      <c r="M109" s="13">
        <v>8903914.8599999994</v>
      </c>
      <c r="N109" s="13">
        <v>71699241.549999997</v>
      </c>
    </row>
    <row r="110" spans="1:14" x14ac:dyDescent="0.2">
      <c r="A110">
        <v>25001</v>
      </c>
      <c r="B110" s="14">
        <v>87026177</v>
      </c>
      <c r="C110">
        <v>2.13</v>
      </c>
      <c r="D110">
        <v>0</v>
      </c>
      <c r="E110" s="13">
        <v>2921417.42</v>
      </c>
      <c r="F110">
        <v>0</v>
      </c>
      <c r="G110" s="13">
        <v>187295</v>
      </c>
      <c r="H110">
        <v>0</v>
      </c>
      <c r="I110" s="13">
        <v>214394.08</v>
      </c>
      <c r="J110">
        <v>0</v>
      </c>
      <c r="K110">
        <v>0</v>
      </c>
      <c r="L110" s="13">
        <v>646179.01</v>
      </c>
      <c r="M110" s="13">
        <v>1047868.08</v>
      </c>
      <c r="N110" s="13">
        <v>3969285.5</v>
      </c>
    </row>
    <row r="111" spans="1:14" x14ac:dyDescent="0.2">
      <c r="A111">
        <v>25002</v>
      </c>
      <c r="B111" s="14">
        <v>45652667</v>
      </c>
      <c r="C111">
        <v>3.28</v>
      </c>
      <c r="D111">
        <v>0</v>
      </c>
      <c r="E111" s="13">
        <v>1514525.4</v>
      </c>
      <c r="F111">
        <v>0</v>
      </c>
      <c r="G111" s="13">
        <v>140462.21</v>
      </c>
      <c r="H111">
        <v>0</v>
      </c>
      <c r="I111" s="13">
        <v>97701.72</v>
      </c>
      <c r="J111">
        <v>0</v>
      </c>
      <c r="K111">
        <v>0</v>
      </c>
      <c r="L111" s="13">
        <v>372163.27</v>
      </c>
      <c r="M111" s="13">
        <v>610327.19999999995</v>
      </c>
      <c r="N111" s="13">
        <v>2124852.6</v>
      </c>
    </row>
    <row r="112" spans="1:14" x14ac:dyDescent="0.2">
      <c r="A112">
        <v>25003</v>
      </c>
      <c r="B112" s="14">
        <v>57639918</v>
      </c>
      <c r="C112">
        <v>3.34</v>
      </c>
      <c r="D112">
        <v>0</v>
      </c>
      <c r="E112" s="13">
        <v>1911015.74</v>
      </c>
      <c r="F112">
        <v>0</v>
      </c>
      <c r="G112" s="13">
        <v>93234.19</v>
      </c>
      <c r="H112">
        <v>0</v>
      </c>
      <c r="I112" s="13">
        <v>84901.69</v>
      </c>
      <c r="J112" s="13">
        <v>25739.18</v>
      </c>
      <c r="K112" s="13">
        <v>16402.439999999999</v>
      </c>
      <c r="L112" s="13">
        <v>340689.63</v>
      </c>
      <c r="M112" s="13">
        <v>560967.13</v>
      </c>
      <c r="N112" s="13">
        <v>2471982.87</v>
      </c>
    </row>
    <row r="113" spans="1:14" x14ac:dyDescent="0.2">
      <c r="A113">
        <v>26001</v>
      </c>
      <c r="B113" s="14">
        <v>39090487</v>
      </c>
      <c r="C113">
        <v>1.9</v>
      </c>
      <c r="D113">
        <v>0</v>
      </c>
      <c r="E113" s="13">
        <v>1315328.43</v>
      </c>
      <c r="F113">
        <v>0</v>
      </c>
      <c r="G113" s="13">
        <v>26717.97</v>
      </c>
      <c r="H113">
        <v>0</v>
      </c>
      <c r="I113" s="13">
        <v>117036.46</v>
      </c>
      <c r="J113">
        <v>0</v>
      </c>
      <c r="K113">
        <v>0</v>
      </c>
      <c r="L113" s="13">
        <v>316790.45</v>
      </c>
      <c r="M113" s="13">
        <v>460544.88</v>
      </c>
      <c r="N113" s="13">
        <v>1775873.31</v>
      </c>
    </row>
    <row r="114" spans="1:14" x14ac:dyDescent="0.2">
      <c r="A114">
        <v>26002</v>
      </c>
      <c r="B114" s="14">
        <v>63432946</v>
      </c>
      <c r="C114">
        <v>1.75</v>
      </c>
      <c r="D114">
        <v>0</v>
      </c>
      <c r="E114" s="13">
        <v>2137674.42</v>
      </c>
      <c r="F114">
        <v>0</v>
      </c>
      <c r="G114" s="13">
        <v>33322.76</v>
      </c>
      <c r="H114">
        <v>0</v>
      </c>
      <c r="I114" s="13">
        <v>94210.14</v>
      </c>
      <c r="J114">
        <v>0</v>
      </c>
      <c r="K114">
        <v>0</v>
      </c>
      <c r="L114" s="13">
        <v>276791.01</v>
      </c>
      <c r="M114" s="13">
        <v>404323.9</v>
      </c>
      <c r="N114" s="13">
        <v>2541998.3199999998</v>
      </c>
    </row>
    <row r="115" spans="1:14" x14ac:dyDescent="0.2">
      <c r="A115">
        <v>26005</v>
      </c>
      <c r="B115" s="14">
        <v>46196829</v>
      </c>
      <c r="C115">
        <v>2.0499999999999998</v>
      </c>
      <c r="D115">
        <v>0</v>
      </c>
      <c r="E115" s="13">
        <v>1552067.93</v>
      </c>
      <c r="F115" s="13">
        <v>1022.47</v>
      </c>
      <c r="G115" s="13">
        <v>29452.84</v>
      </c>
      <c r="H115">
        <v>0</v>
      </c>
      <c r="I115" s="13">
        <v>118089.32</v>
      </c>
      <c r="J115">
        <v>447.9</v>
      </c>
      <c r="K115">
        <v>0</v>
      </c>
      <c r="L115" s="13">
        <v>281850.84000000003</v>
      </c>
      <c r="M115" s="13">
        <v>430863.35999999999</v>
      </c>
      <c r="N115" s="13">
        <v>1982931.29</v>
      </c>
    </row>
    <row r="116" spans="1:14" x14ac:dyDescent="0.2">
      <c r="A116">
        <v>26006</v>
      </c>
      <c r="B116" s="14">
        <v>958072292</v>
      </c>
      <c r="C116">
        <v>1.84</v>
      </c>
      <c r="D116">
        <v>0</v>
      </c>
      <c r="E116" s="13">
        <v>32257221.030000001</v>
      </c>
      <c r="F116">
        <v>0</v>
      </c>
      <c r="G116" s="13">
        <v>321427.49</v>
      </c>
      <c r="H116">
        <v>0</v>
      </c>
      <c r="I116" s="13">
        <v>1118160.1100000001</v>
      </c>
      <c r="J116">
        <v>283.77999999999997</v>
      </c>
      <c r="K116">
        <v>0</v>
      </c>
      <c r="L116" s="13">
        <v>3049733.21</v>
      </c>
      <c r="M116" s="13">
        <v>4489604.59</v>
      </c>
      <c r="N116" s="13">
        <v>36746825.619999997</v>
      </c>
    </row>
    <row r="117" spans="1:14" x14ac:dyDescent="0.2">
      <c r="A117">
        <v>27055</v>
      </c>
      <c r="B117" s="14">
        <v>6450564</v>
      </c>
      <c r="C117">
        <v>2.41</v>
      </c>
      <c r="D117">
        <v>0</v>
      </c>
      <c r="E117" s="13">
        <v>215922.12</v>
      </c>
      <c r="F117">
        <v>0</v>
      </c>
      <c r="G117" s="13">
        <v>20702.05</v>
      </c>
      <c r="H117">
        <v>39.340000000000003</v>
      </c>
      <c r="I117" s="13">
        <v>74493.34</v>
      </c>
      <c r="J117" s="13">
        <v>2112.87</v>
      </c>
      <c r="K117">
        <v>0</v>
      </c>
      <c r="L117" s="13">
        <v>75175.570000000007</v>
      </c>
      <c r="M117" s="13">
        <v>172523.16</v>
      </c>
      <c r="N117" s="13">
        <v>388445.28</v>
      </c>
    </row>
    <row r="118" spans="1:14" x14ac:dyDescent="0.2">
      <c r="A118">
        <v>27056</v>
      </c>
      <c r="B118" s="14">
        <v>6972641</v>
      </c>
      <c r="C118">
        <v>2.67</v>
      </c>
      <c r="D118">
        <v>0</v>
      </c>
      <c r="E118" s="13">
        <v>232775.97</v>
      </c>
      <c r="F118">
        <v>0</v>
      </c>
      <c r="G118" s="13">
        <v>20830.189999999999</v>
      </c>
      <c r="H118">
        <v>0</v>
      </c>
      <c r="I118" s="13">
        <v>89987.14</v>
      </c>
      <c r="J118">
        <v>0</v>
      </c>
      <c r="K118">
        <v>0</v>
      </c>
      <c r="L118" s="13">
        <v>86720.69</v>
      </c>
      <c r="M118" s="13">
        <v>197538.02</v>
      </c>
      <c r="N118" s="13">
        <v>430313.99</v>
      </c>
    </row>
    <row r="119" spans="1:14" x14ac:dyDescent="0.2">
      <c r="A119">
        <v>27057</v>
      </c>
      <c r="B119" s="14">
        <v>9064415</v>
      </c>
      <c r="C119">
        <v>2.75</v>
      </c>
      <c r="D119">
        <v>0</v>
      </c>
      <c r="E119" s="13">
        <v>302359.43</v>
      </c>
      <c r="F119">
        <v>0</v>
      </c>
      <c r="G119" s="13">
        <v>14376.66</v>
      </c>
      <c r="H119" s="13">
        <v>1373.27</v>
      </c>
      <c r="I119" s="13">
        <v>68001.3</v>
      </c>
      <c r="J119" s="13">
        <v>2760.17</v>
      </c>
      <c r="K119">
        <v>0</v>
      </c>
      <c r="L119" s="13">
        <v>63862.06</v>
      </c>
      <c r="M119" s="13">
        <v>150373.46</v>
      </c>
      <c r="N119" s="13">
        <v>452732.89</v>
      </c>
    </row>
    <row r="120" spans="1:14" x14ac:dyDescent="0.2">
      <c r="A120">
        <v>27058</v>
      </c>
      <c r="B120" s="14">
        <v>10021747</v>
      </c>
      <c r="C120">
        <v>2.7</v>
      </c>
      <c r="D120">
        <v>0</v>
      </c>
      <c r="E120" s="13">
        <v>334464.78000000003</v>
      </c>
      <c r="F120">
        <v>0</v>
      </c>
      <c r="G120" s="13">
        <v>25906.33</v>
      </c>
      <c r="H120">
        <v>0</v>
      </c>
      <c r="I120" s="13">
        <v>110779.33</v>
      </c>
      <c r="J120">
        <v>0</v>
      </c>
      <c r="K120">
        <v>0</v>
      </c>
      <c r="L120" s="13">
        <v>111168.31</v>
      </c>
      <c r="M120" s="13">
        <v>247853.96</v>
      </c>
      <c r="N120" s="13">
        <v>582318.74</v>
      </c>
    </row>
    <row r="121" spans="1:14" x14ac:dyDescent="0.2">
      <c r="A121">
        <v>27059</v>
      </c>
      <c r="B121" s="14">
        <v>13241504</v>
      </c>
      <c r="C121">
        <v>2.61</v>
      </c>
      <c r="D121">
        <v>0</v>
      </c>
      <c r="E121" s="13">
        <v>442329.4</v>
      </c>
      <c r="F121">
        <v>0</v>
      </c>
      <c r="G121" s="13">
        <v>26823.21</v>
      </c>
      <c r="H121">
        <v>0</v>
      </c>
      <c r="I121" s="13">
        <v>120343.11</v>
      </c>
      <c r="J121">
        <v>0</v>
      </c>
      <c r="K121">
        <v>0</v>
      </c>
      <c r="L121" s="13">
        <v>107795.39</v>
      </c>
      <c r="M121" s="13">
        <v>254961.7</v>
      </c>
      <c r="N121" s="13">
        <v>697291.1</v>
      </c>
    </row>
    <row r="122" spans="1:14" x14ac:dyDescent="0.2">
      <c r="A122">
        <v>27061</v>
      </c>
      <c r="B122" s="14">
        <v>102219285</v>
      </c>
      <c r="C122">
        <v>2.64</v>
      </c>
      <c r="D122">
        <v>0</v>
      </c>
      <c r="E122" s="13">
        <v>3413559.87</v>
      </c>
      <c r="F122" s="13">
        <v>1724.36</v>
      </c>
      <c r="G122" s="13">
        <v>156867.62</v>
      </c>
      <c r="H122">
        <v>20.5</v>
      </c>
      <c r="I122" s="13">
        <v>643625.14</v>
      </c>
      <c r="J122">
        <v>0</v>
      </c>
      <c r="K122">
        <v>456.4</v>
      </c>
      <c r="L122" s="13">
        <v>568280.81000000006</v>
      </c>
      <c r="M122" s="13">
        <v>1370974.82</v>
      </c>
      <c r="N122" s="13">
        <v>4784534.6900000004</v>
      </c>
    </row>
    <row r="123" spans="1:14" x14ac:dyDescent="0.2">
      <c r="A123">
        <v>28101</v>
      </c>
      <c r="B123" s="14">
        <v>44522086</v>
      </c>
      <c r="C123">
        <v>2.59</v>
      </c>
      <c r="D123">
        <v>0</v>
      </c>
      <c r="E123" s="13">
        <v>1487555.46</v>
      </c>
      <c r="F123">
        <v>0</v>
      </c>
      <c r="G123" s="13">
        <v>77973.789999999994</v>
      </c>
      <c r="H123">
        <v>0</v>
      </c>
      <c r="I123" s="13">
        <v>149785.54</v>
      </c>
      <c r="J123">
        <v>0</v>
      </c>
      <c r="K123" s="13">
        <v>13528.28</v>
      </c>
      <c r="L123" s="13">
        <v>429414.07</v>
      </c>
      <c r="M123" s="13">
        <v>670701.68000000005</v>
      </c>
      <c r="N123" s="13">
        <v>2158257.14</v>
      </c>
    </row>
    <row r="124" spans="1:14" x14ac:dyDescent="0.2">
      <c r="A124">
        <v>28102</v>
      </c>
      <c r="B124" s="14">
        <v>81063059</v>
      </c>
      <c r="C124">
        <v>2.67</v>
      </c>
      <c r="D124">
        <v>0</v>
      </c>
      <c r="E124" s="13">
        <v>2706224.56</v>
      </c>
      <c r="F124" s="13">
        <v>1910.83</v>
      </c>
      <c r="G124" s="13">
        <v>104321.73</v>
      </c>
      <c r="H124">
        <v>0</v>
      </c>
      <c r="I124" s="13">
        <v>180132.33</v>
      </c>
      <c r="J124">
        <v>0</v>
      </c>
      <c r="K124">
        <v>0</v>
      </c>
      <c r="L124" s="13">
        <v>590355.17000000004</v>
      </c>
      <c r="M124" s="13">
        <v>876720.06</v>
      </c>
      <c r="N124" s="13">
        <v>3582944.62</v>
      </c>
    </row>
    <row r="125" spans="1:14" x14ac:dyDescent="0.2">
      <c r="A125">
        <v>28103</v>
      </c>
      <c r="B125" s="14">
        <v>39844601</v>
      </c>
      <c r="C125">
        <v>2.59</v>
      </c>
      <c r="D125">
        <v>0</v>
      </c>
      <c r="E125" s="13">
        <v>1331273.07</v>
      </c>
      <c r="F125">
        <v>0</v>
      </c>
      <c r="G125" s="13">
        <v>71159.259999999995</v>
      </c>
      <c r="H125">
        <v>0</v>
      </c>
      <c r="I125" s="13">
        <v>122640.78</v>
      </c>
      <c r="J125">
        <v>0</v>
      </c>
      <c r="K125" s="13">
        <v>34368.28</v>
      </c>
      <c r="L125" s="13">
        <v>368721.45</v>
      </c>
      <c r="M125" s="13">
        <v>596889.77</v>
      </c>
      <c r="N125" s="13">
        <v>1928162.84</v>
      </c>
    </row>
    <row r="126" spans="1:14" x14ac:dyDescent="0.2">
      <c r="A126">
        <v>29001</v>
      </c>
      <c r="B126" s="14">
        <v>21234685</v>
      </c>
      <c r="C126">
        <v>5.0199999999999996</v>
      </c>
      <c r="D126">
        <v>0</v>
      </c>
      <c r="E126" s="13">
        <v>691786.54</v>
      </c>
      <c r="F126">
        <v>0</v>
      </c>
      <c r="G126" s="13">
        <v>5715.62</v>
      </c>
      <c r="H126">
        <v>0</v>
      </c>
      <c r="I126" s="13">
        <v>109978.39</v>
      </c>
      <c r="J126">
        <v>0</v>
      </c>
      <c r="K126">
        <v>0</v>
      </c>
      <c r="L126" s="13">
        <v>133372.73000000001</v>
      </c>
      <c r="M126" s="13">
        <v>249066.74</v>
      </c>
      <c r="N126" s="13">
        <v>940853.28</v>
      </c>
    </row>
    <row r="127" spans="1:14" x14ac:dyDescent="0.2">
      <c r="A127">
        <v>29002</v>
      </c>
      <c r="B127" s="14">
        <v>7142874</v>
      </c>
      <c r="C127">
        <v>4.87</v>
      </c>
      <c r="D127">
        <v>0</v>
      </c>
      <c r="E127" s="13">
        <v>233069.05</v>
      </c>
      <c r="F127">
        <v>0</v>
      </c>
      <c r="G127" s="13">
        <v>3915.95</v>
      </c>
      <c r="H127">
        <v>0</v>
      </c>
      <c r="I127" s="13">
        <v>58478.18</v>
      </c>
      <c r="J127">
        <v>0</v>
      </c>
      <c r="K127" s="13">
        <v>4044.3</v>
      </c>
      <c r="L127" s="13">
        <v>73956.490000000005</v>
      </c>
      <c r="M127" s="13">
        <v>140394.92000000001</v>
      </c>
      <c r="N127" s="13">
        <v>373463.97</v>
      </c>
    </row>
    <row r="128" spans="1:14" x14ac:dyDescent="0.2">
      <c r="A128">
        <v>29003</v>
      </c>
      <c r="B128" s="14">
        <v>7102162</v>
      </c>
      <c r="C128">
        <v>4.63</v>
      </c>
      <c r="D128">
        <v>0</v>
      </c>
      <c r="E128" s="13">
        <v>232325.28</v>
      </c>
      <c r="F128">
        <v>0</v>
      </c>
      <c r="G128" s="13">
        <v>3747.17</v>
      </c>
      <c r="H128">
        <v>0</v>
      </c>
      <c r="I128" s="13">
        <v>72126.59</v>
      </c>
      <c r="J128">
        <v>523.63</v>
      </c>
      <c r="K128">
        <v>0</v>
      </c>
      <c r="L128" s="13">
        <v>83290.98</v>
      </c>
      <c r="M128" s="13">
        <v>159688.37</v>
      </c>
      <c r="N128" s="13">
        <v>392013.65</v>
      </c>
    </row>
    <row r="129" spans="1:14" x14ac:dyDescent="0.2">
      <c r="A129">
        <v>29004</v>
      </c>
      <c r="B129" s="14">
        <v>26751970</v>
      </c>
      <c r="C129">
        <v>5.07</v>
      </c>
      <c r="D129">
        <v>0</v>
      </c>
      <c r="E129" s="13">
        <v>871070.63</v>
      </c>
      <c r="F129">
        <v>0</v>
      </c>
      <c r="G129" s="13">
        <v>8005.31</v>
      </c>
      <c r="H129">
        <v>0</v>
      </c>
      <c r="I129" s="13">
        <v>154037</v>
      </c>
      <c r="J129">
        <v>0</v>
      </c>
      <c r="K129" s="13">
        <v>23723.83</v>
      </c>
      <c r="L129" s="13">
        <v>183893.66</v>
      </c>
      <c r="M129" s="13">
        <v>369659.8</v>
      </c>
      <c r="N129" s="13">
        <v>1240730.43</v>
      </c>
    </row>
    <row r="130" spans="1:14" x14ac:dyDescent="0.2">
      <c r="A130">
        <v>30093</v>
      </c>
      <c r="B130" s="14">
        <v>88926030</v>
      </c>
      <c r="C130">
        <v>3.04</v>
      </c>
      <c r="D130">
        <v>0</v>
      </c>
      <c r="E130" s="13">
        <v>2957437.88</v>
      </c>
      <c r="F130">
        <v>0</v>
      </c>
      <c r="G130" s="13">
        <v>69628.740000000005</v>
      </c>
      <c r="H130">
        <v>0</v>
      </c>
      <c r="I130" s="13">
        <v>301486.02</v>
      </c>
      <c r="J130">
        <v>0</v>
      </c>
      <c r="K130">
        <v>0</v>
      </c>
      <c r="L130" s="13">
        <v>795181.15</v>
      </c>
      <c r="M130" s="13">
        <v>1166295.8999999999</v>
      </c>
      <c r="N130" s="13">
        <v>4123733.78</v>
      </c>
    </row>
    <row r="131" spans="1:14" x14ac:dyDescent="0.2">
      <c r="A131">
        <v>31116</v>
      </c>
      <c r="B131" s="14">
        <v>10002978</v>
      </c>
      <c r="C131">
        <v>2.2999999999999998</v>
      </c>
      <c r="D131">
        <v>0</v>
      </c>
      <c r="E131" s="13">
        <v>335210.8</v>
      </c>
      <c r="F131">
        <v>0</v>
      </c>
      <c r="G131" s="13">
        <v>22957.26</v>
      </c>
      <c r="H131">
        <v>0</v>
      </c>
      <c r="I131" s="13">
        <v>37245.65</v>
      </c>
      <c r="J131">
        <v>0</v>
      </c>
      <c r="K131">
        <v>0</v>
      </c>
      <c r="L131" s="13">
        <v>75976.19</v>
      </c>
      <c r="M131" s="13">
        <v>136179.1</v>
      </c>
      <c r="N131" s="13">
        <v>471389.9</v>
      </c>
    </row>
    <row r="132" spans="1:14" x14ac:dyDescent="0.2">
      <c r="A132">
        <v>31117</v>
      </c>
      <c r="B132" s="14">
        <v>12687215</v>
      </c>
      <c r="C132">
        <v>2.11</v>
      </c>
      <c r="D132">
        <v>0</v>
      </c>
      <c r="E132" s="13">
        <v>425989.36</v>
      </c>
      <c r="F132">
        <v>0</v>
      </c>
      <c r="G132" s="13">
        <v>23716.11</v>
      </c>
      <c r="H132">
        <v>0</v>
      </c>
      <c r="I132" s="13">
        <v>36866.26</v>
      </c>
      <c r="J132" s="13">
        <v>2693.49</v>
      </c>
      <c r="K132">
        <v>0</v>
      </c>
      <c r="L132" s="13">
        <v>78211.210000000006</v>
      </c>
      <c r="M132" s="13">
        <v>141487.07</v>
      </c>
      <c r="N132" s="13">
        <v>567476.43000000005</v>
      </c>
    </row>
    <row r="133" spans="1:14" x14ac:dyDescent="0.2">
      <c r="A133">
        <v>31118</v>
      </c>
      <c r="B133" s="14">
        <v>7605709</v>
      </c>
      <c r="C133">
        <v>2.33</v>
      </c>
      <c r="D133">
        <v>0</v>
      </c>
      <c r="E133" s="13">
        <v>254797.41</v>
      </c>
      <c r="F133">
        <v>0</v>
      </c>
      <c r="G133" s="13">
        <v>15370.54</v>
      </c>
      <c r="H133">
        <v>574.91999999999996</v>
      </c>
      <c r="I133" s="13">
        <v>20731.8</v>
      </c>
      <c r="J133" s="13">
        <v>2565.6</v>
      </c>
      <c r="K133">
        <v>0</v>
      </c>
      <c r="L133" s="13">
        <v>45054.99</v>
      </c>
      <c r="M133" s="13">
        <v>84297.85</v>
      </c>
      <c r="N133" s="13">
        <v>339095.26</v>
      </c>
    </row>
    <row r="134" spans="1:14" x14ac:dyDescent="0.2">
      <c r="A134">
        <v>31121</v>
      </c>
      <c r="B134" s="14">
        <v>27080574</v>
      </c>
      <c r="C134">
        <v>2.17</v>
      </c>
      <c r="D134">
        <v>0</v>
      </c>
      <c r="E134" s="13">
        <v>908707.35</v>
      </c>
      <c r="F134" s="13">
        <v>12163.33</v>
      </c>
      <c r="G134" s="13">
        <v>76016.38</v>
      </c>
      <c r="H134">
        <v>0</v>
      </c>
      <c r="I134" s="13">
        <v>115884.29</v>
      </c>
      <c r="J134">
        <v>0</v>
      </c>
      <c r="K134">
        <v>0</v>
      </c>
      <c r="L134" s="13">
        <v>251205.55</v>
      </c>
      <c r="M134" s="13">
        <v>455269.55</v>
      </c>
      <c r="N134" s="13">
        <v>1363976.9</v>
      </c>
    </row>
    <row r="135" spans="1:14" x14ac:dyDescent="0.2">
      <c r="A135">
        <v>31122</v>
      </c>
      <c r="B135" s="14">
        <v>11296210</v>
      </c>
      <c r="C135">
        <v>2.2999999999999998</v>
      </c>
      <c r="D135">
        <v>0</v>
      </c>
      <c r="E135" s="13">
        <v>378548.42</v>
      </c>
      <c r="F135">
        <v>0</v>
      </c>
      <c r="G135" s="13">
        <v>23200.09</v>
      </c>
      <c r="H135">
        <v>4.67</v>
      </c>
      <c r="I135" s="13">
        <v>39148.949999999997</v>
      </c>
      <c r="J135">
        <v>0</v>
      </c>
      <c r="K135">
        <v>0</v>
      </c>
      <c r="L135" s="13">
        <v>76179.37</v>
      </c>
      <c r="M135" s="13">
        <v>138533.07999999999</v>
      </c>
      <c r="N135" s="13">
        <v>517081.5</v>
      </c>
    </row>
    <row r="136" spans="1:14" x14ac:dyDescent="0.2">
      <c r="A136">
        <v>32054</v>
      </c>
      <c r="B136" s="14">
        <v>7452510</v>
      </c>
      <c r="C136">
        <v>2.48</v>
      </c>
      <c r="D136">
        <v>0</v>
      </c>
      <c r="E136" s="13">
        <v>249281.69</v>
      </c>
      <c r="F136">
        <v>0</v>
      </c>
      <c r="G136" s="13">
        <v>10145.81</v>
      </c>
      <c r="H136" s="13">
        <v>1244.75</v>
      </c>
      <c r="I136" s="13">
        <v>22410.99</v>
      </c>
      <c r="J136">
        <v>0</v>
      </c>
      <c r="K136">
        <v>0</v>
      </c>
      <c r="L136" s="13">
        <v>61188.19</v>
      </c>
      <c r="M136" s="13">
        <v>94989.74</v>
      </c>
      <c r="N136" s="13">
        <v>344271.43</v>
      </c>
    </row>
    <row r="137" spans="1:14" x14ac:dyDescent="0.2">
      <c r="A137">
        <v>32055</v>
      </c>
      <c r="B137" s="14">
        <v>34130440</v>
      </c>
      <c r="C137">
        <v>2.21</v>
      </c>
      <c r="D137">
        <v>0</v>
      </c>
      <c r="E137" s="13">
        <v>1144802.19</v>
      </c>
      <c r="F137">
        <v>0</v>
      </c>
      <c r="G137" s="13">
        <v>45807.46</v>
      </c>
      <c r="H137">
        <v>0</v>
      </c>
      <c r="I137" s="13">
        <v>107195.81</v>
      </c>
      <c r="J137">
        <v>0</v>
      </c>
      <c r="K137">
        <v>0</v>
      </c>
      <c r="L137" s="13">
        <v>282525.11</v>
      </c>
      <c r="M137" s="13">
        <v>435528.38</v>
      </c>
      <c r="N137" s="13">
        <v>1580330.57</v>
      </c>
    </row>
    <row r="138" spans="1:14" x14ac:dyDescent="0.2">
      <c r="A138">
        <v>32056</v>
      </c>
      <c r="B138" s="14">
        <v>7730924</v>
      </c>
      <c r="C138">
        <v>2.31</v>
      </c>
      <c r="D138">
        <v>0</v>
      </c>
      <c r="E138" s="13">
        <v>259045.25</v>
      </c>
      <c r="F138">
        <v>0</v>
      </c>
      <c r="G138" s="13">
        <v>10091.6</v>
      </c>
      <c r="H138">
        <v>0</v>
      </c>
      <c r="I138" s="13">
        <v>22963.96</v>
      </c>
      <c r="J138" s="13">
        <v>2629.37</v>
      </c>
      <c r="K138">
        <v>0</v>
      </c>
      <c r="L138" s="13">
        <v>58818.95</v>
      </c>
      <c r="M138" s="13">
        <v>94503.88</v>
      </c>
      <c r="N138" s="13">
        <v>353549.13</v>
      </c>
    </row>
    <row r="139" spans="1:14" x14ac:dyDescent="0.2">
      <c r="A139">
        <v>32058</v>
      </c>
      <c r="B139" s="14">
        <v>10691000</v>
      </c>
      <c r="C139">
        <v>2.91</v>
      </c>
      <c r="D139">
        <v>0</v>
      </c>
      <c r="E139" s="13">
        <v>356030.29</v>
      </c>
      <c r="F139">
        <v>0</v>
      </c>
      <c r="G139" s="13">
        <v>19452.650000000001</v>
      </c>
      <c r="H139">
        <v>0</v>
      </c>
      <c r="I139" s="13">
        <v>44016.53</v>
      </c>
      <c r="J139" s="13">
        <v>1572.26</v>
      </c>
      <c r="K139">
        <v>0</v>
      </c>
      <c r="L139" s="13">
        <v>127114.46</v>
      </c>
      <c r="M139" s="13">
        <v>192155.9</v>
      </c>
      <c r="N139" s="13">
        <v>548186.18999999994</v>
      </c>
    </row>
    <row r="140" spans="1:14" x14ac:dyDescent="0.2">
      <c r="A140">
        <v>33090</v>
      </c>
      <c r="B140" s="14">
        <v>52192010</v>
      </c>
      <c r="C140">
        <v>2.69</v>
      </c>
      <c r="D140">
        <v>0</v>
      </c>
      <c r="E140" s="13">
        <v>1742029.94</v>
      </c>
      <c r="F140">
        <v>0</v>
      </c>
      <c r="G140" s="13">
        <v>65136.6</v>
      </c>
      <c r="H140">
        <v>0</v>
      </c>
      <c r="I140" s="13">
        <v>85976.81</v>
      </c>
      <c r="J140">
        <v>0</v>
      </c>
      <c r="K140" s="13">
        <v>23476.68</v>
      </c>
      <c r="L140" s="13">
        <v>437151.39</v>
      </c>
      <c r="M140" s="13">
        <v>611741.48</v>
      </c>
      <c r="N140" s="13">
        <v>2353771.42</v>
      </c>
    </row>
    <row r="141" spans="1:14" x14ac:dyDescent="0.2">
      <c r="A141">
        <v>33091</v>
      </c>
      <c r="B141" s="14">
        <v>9368580</v>
      </c>
      <c r="C141">
        <v>2.75</v>
      </c>
      <c r="D141">
        <v>0</v>
      </c>
      <c r="E141" s="13">
        <v>312505.38</v>
      </c>
      <c r="F141">
        <v>0</v>
      </c>
      <c r="G141" s="13">
        <v>8367.25</v>
      </c>
      <c r="H141">
        <v>0</v>
      </c>
      <c r="I141" s="13">
        <v>15598.31</v>
      </c>
      <c r="J141">
        <v>0</v>
      </c>
      <c r="K141" s="13">
        <v>24182.05</v>
      </c>
      <c r="L141" s="13">
        <v>74988.679999999993</v>
      </c>
      <c r="M141" s="13">
        <v>123136.28</v>
      </c>
      <c r="N141" s="13">
        <v>435641.66</v>
      </c>
    </row>
    <row r="142" spans="1:14" x14ac:dyDescent="0.2">
      <c r="A142">
        <v>33092</v>
      </c>
      <c r="B142" s="14">
        <v>12171950</v>
      </c>
      <c r="C142">
        <v>2.69</v>
      </c>
      <c r="D142">
        <v>0</v>
      </c>
      <c r="E142" s="13">
        <v>406267.19</v>
      </c>
      <c r="F142">
        <v>0</v>
      </c>
      <c r="G142" s="13">
        <v>14048.9</v>
      </c>
      <c r="H142">
        <v>0</v>
      </c>
      <c r="I142" s="13">
        <v>22437.119999999999</v>
      </c>
      <c r="J142" s="13">
        <v>1114.04</v>
      </c>
      <c r="K142">
        <v>0</v>
      </c>
      <c r="L142" s="13">
        <v>107397.21</v>
      </c>
      <c r="M142" s="13">
        <v>144997.26999999999</v>
      </c>
      <c r="N142" s="13">
        <v>551264.46</v>
      </c>
    </row>
    <row r="143" spans="1:14" x14ac:dyDescent="0.2">
      <c r="A143">
        <v>33093</v>
      </c>
      <c r="B143" s="14">
        <v>20047560</v>
      </c>
      <c r="C143">
        <v>2.71</v>
      </c>
      <c r="D143">
        <v>0</v>
      </c>
      <c r="E143" s="13">
        <v>668996.5</v>
      </c>
      <c r="F143">
        <v>0</v>
      </c>
      <c r="G143" s="13">
        <v>17109.849999999999</v>
      </c>
      <c r="H143">
        <v>0</v>
      </c>
      <c r="I143" s="13">
        <v>31566.43</v>
      </c>
      <c r="J143" s="13">
        <v>1552.42</v>
      </c>
      <c r="K143">
        <v>0</v>
      </c>
      <c r="L143" s="13">
        <v>156995.49</v>
      </c>
      <c r="M143" s="13">
        <v>207224.18</v>
      </c>
      <c r="N143" s="13">
        <v>876220.68</v>
      </c>
    </row>
    <row r="144" spans="1:14" x14ac:dyDescent="0.2">
      <c r="A144">
        <v>33094</v>
      </c>
      <c r="B144" s="14">
        <v>13208290</v>
      </c>
      <c r="C144">
        <v>2.7</v>
      </c>
      <c r="D144">
        <v>0</v>
      </c>
      <c r="E144" s="13">
        <v>440812.15</v>
      </c>
      <c r="F144">
        <v>0</v>
      </c>
      <c r="G144" s="13">
        <v>13544.41</v>
      </c>
      <c r="H144">
        <v>0</v>
      </c>
      <c r="I144" s="13">
        <v>22785.61</v>
      </c>
      <c r="J144">
        <v>0</v>
      </c>
      <c r="K144" s="13">
        <v>2478.7199999999998</v>
      </c>
      <c r="L144" s="13">
        <v>112172.17</v>
      </c>
      <c r="M144" s="13">
        <v>150980.91</v>
      </c>
      <c r="N144" s="13">
        <v>591793.06000000006</v>
      </c>
    </row>
    <row r="145" spans="1:14" x14ac:dyDescent="0.2">
      <c r="A145">
        <v>34121</v>
      </c>
      <c r="B145" s="14">
        <v>6481826</v>
      </c>
      <c r="C145">
        <v>2.75</v>
      </c>
      <c r="D145">
        <v>0</v>
      </c>
      <c r="E145" s="13">
        <v>216212.65</v>
      </c>
      <c r="F145">
        <v>0</v>
      </c>
      <c r="G145" s="13">
        <v>3521.52</v>
      </c>
      <c r="H145">
        <v>0</v>
      </c>
      <c r="I145" s="13">
        <v>13814.01</v>
      </c>
      <c r="J145">
        <v>0</v>
      </c>
      <c r="K145">
        <v>0</v>
      </c>
      <c r="L145" s="13">
        <v>56681.42</v>
      </c>
      <c r="M145" s="13">
        <v>74016.94</v>
      </c>
      <c r="N145" s="13">
        <v>290229.59000000003</v>
      </c>
    </row>
    <row r="146" spans="1:14" x14ac:dyDescent="0.2">
      <c r="A146">
        <v>34122</v>
      </c>
      <c r="B146" s="14">
        <v>4255432</v>
      </c>
      <c r="C146">
        <v>2.74</v>
      </c>
      <c r="D146">
        <v>0</v>
      </c>
      <c r="E146" s="13">
        <v>141961.98000000001</v>
      </c>
      <c r="F146">
        <v>0</v>
      </c>
      <c r="G146" s="13">
        <v>3410.85</v>
      </c>
      <c r="H146">
        <v>0</v>
      </c>
      <c r="I146" s="13">
        <v>10847.24</v>
      </c>
      <c r="J146">
        <v>0</v>
      </c>
      <c r="K146" s="13">
        <v>3882.97</v>
      </c>
      <c r="L146" s="13">
        <v>48391.3</v>
      </c>
      <c r="M146" s="13">
        <v>66532.36</v>
      </c>
      <c r="N146" s="13">
        <v>208494.34</v>
      </c>
    </row>
    <row r="147" spans="1:14" x14ac:dyDescent="0.2">
      <c r="A147">
        <v>34124</v>
      </c>
      <c r="B147" s="14">
        <v>68586550</v>
      </c>
      <c r="C147">
        <v>2.71</v>
      </c>
      <c r="D147">
        <v>0</v>
      </c>
      <c r="E147" s="13">
        <v>2288765.41</v>
      </c>
      <c r="F147">
        <v>0</v>
      </c>
      <c r="G147" s="13">
        <v>46412.88</v>
      </c>
      <c r="H147">
        <v>0</v>
      </c>
      <c r="I147" s="13">
        <v>137455.38</v>
      </c>
      <c r="J147">
        <v>0</v>
      </c>
      <c r="K147" s="13">
        <v>4164.2700000000004</v>
      </c>
      <c r="L147" s="13">
        <v>600904.85</v>
      </c>
      <c r="M147" s="13">
        <v>788937.38</v>
      </c>
      <c r="N147" s="13">
        <v>3077702.79</v>
      </c>
    </row>
    <row r="148" spans="1:14" x14ac:dyDescent="0.2">
      <c r="A148">
        <v>35092</v>
      </c>
      <c r="B148" s="14">
        <v>38122650</v>
      </c>
      <c r="C148">
        <v>1.99</v>
      </c>
      <c r="D148">
        <v>0</v>
      </c>
      <c r="E148" s="13">
        <v>1281585.52</v>
      </c>
      <c r="F148">
        <v>0</v>
      </c>
      <c r="G148" s="13">
        <v>27075.7</v>
      </c>
      <c r="H148">
        <v>0</v>
      </c>
      <c r="I148" s="13">
        <v>124471.13</v>
      </c>
      <c r="J148">
        <v>0</v>
      </c>
      <c r="K148">
        <v>0</v>
      </c>
      <c r="L148" s="13">
        <v>424691.88</v>
      </c>
      <c r="M148" s="13">
        <v>576238.69999999995</v>
      </c>
      <c r="N148" s="13">
        <v>1857824.22</v>
      </c>
    </row>
    <row r="149" spans="1:14" x14ac:dyDescent="0.2">
      <c r="A149">
        <v>35093</v>
      </c>
      <c r="B149" s="14">
        <v>47895051</v>
      </c>
      <c r="C149">
        <v>2</v>
      </c>
      <c r="D149">
        <v>0</v>
      </c>
      <c r="E149" s="13">
        <v>1609944.24</v>
      </c>
      <c r="F149">
        <v>0</v>
      </c>
      <c r="G149" s="13">
        <v>15953.53</v>
      </c>
      <c r="H149">
        <v>0</v>
      </c>
      <c r="I149" s="13">
        <v>73340.800000000003</v>
      </c>
      <c r="J149">
        <v>0</v>
      </c>
      <c r="K149">
        <v>0</v>
      </c>
      <c r="L149" s="13">
        <v>273783.71999999997</v>
      </c>
      <c r="M149" s="13">
        <v>363078.05</v>
      </c>
      <c r="N149" s="13">
        <v>1973022.29</v>
      </c>
    </row>
    <row r="150" spans="1:14" x14ac:dyDescent="0.2">
      <c r="A150">
        <v>35094</v>
      </c>
      <c r="B150" s="14">
        <v>18452900</v>
      </c>
      <c r="C150">
        <v>2.17</v>
      </c>
      <c r="D150">
        <v>0</v>
      </c>
      <c r="E150" s="13">
        <v>619199.79</v>
      </c>
      <c r="F150">
        <v>0</v>
      </c>
      <c r="G150" s="13">
        <v>13839.82</v>
      </c>
      <c r="H150">
        <v>0</v>
      </c>
      <c r="I150" s="13">
        <v>63623.72</v>
      </c>
      <c r="J150">
        <v>0</v>
      </c>
      <c r="K150">
        <v>0</v>
      </c>
      <c r="L150" s="13">
        <v>222759.17</v>
      </c>
      <c r="M150" s="13">
        <v>300222.71000000002</v>
      </c>
      <c r="N150" s="13">
        <v>919422.5</v>
      </c>
    </row>
    <row r="151" spans="1:14" x14ac:dyDescent="0.2">
      <c r="A151">
        <v>35097</v>
      </c>
      <c r="B151" s="14">
        <v>10651160</v>
      </c>
      <c r="C151">
        <v>2.09</v>
      </c>
      <c r="D151">
        <v>0</v>
      </c>
      <c r="E151" s="13">
        <v>357699.29</v>
      </c>
      <c r="F151">
        <v>0</v>
      </c>
      <c r="G151" s="13">
        <v>9612.3799999999992</v>
      </c>
      <c r="H151" s="13">
        <v>4233.01</v>
      </c>
      <c r="I151" s="13">
        <v>44189.56</v>
      </c>
      <c r="J151" s="13">
        <v>6421.66</v>
      </c>
      <c r="K151">
        <v>0</v>
      </c>
      <c r="L151" s="13">
        <v>154447.46</v>
      </c>
      <c r="M151" s="13">
        <v>218904.07</v>
      </c>
      <c r="N151" s="13">
        <v>576603.36</v>
      </c>
    </row>
    <row r="152" spans="1:14" x14ac:dyDescent="0.2">
      <c r="A152">
        <v>35098</v>
      </c>
      <c r="B152" s="14">
        <v>38234500</v>
      </c>
      <c r="C152">
        <v>2.0099999999999998</v>
      </c>
      <c r="D152">
        <v>0</v>
      </c>
      <c r="E152" s="13">
        <v>1285083.3400000001</v>
      </c>
      <c r="F152">
        <v>0</v>
      </c>
      <c r="G152" s="13">
        <v>20951.22</v>
      </c>
      <c r="H152" s="13">
        <v>2495.79</v>
      </c>
      <c r="I152" s="13">
        <v>96315.9</v>
      </c>
      <c r="J152" s="13">
        <v>11003.89</v>
      </c>
      <c r="K152">
        <v>0</v>
      </c>
      <c r="L152" s="13">
        <v>351495.04</v>
      </c>
      <c r="M152" s="13">
        <v>482261.84</v>
      </c>
      <c r="N152" s="13">
        <v>1767345.18</v>
      </c>
    </row>
    <row r="153" spans="1:14" x14ac:dyDescent="0.2">
      <c r="A153">
        <v>35099</v>
      </c>
      <c r="B153" s="14">
        <v>13433910</v>
      </c>
      <c r="C153">
        <v>2.12</v>
      </c>
      <c r="D153">
        <v>0</v>
      </c>
      <c r="E153" s="13">
        <v>451014.51</v>
      </c>
      <c r="F153">
        <v>0</v>
      </c>
      <c r="G153" s="13">
        <v>9184.6</v>
      </c>
      <c r="H153" s="13">
        <v>3177.04</v>
      </c>
      <c r="I153" s="13">
        <v>42223.01</v>
      </c>
      <c r="J153" s="13">
        <v>4803.43</v>
      </c>
      <c r="K153">
        <v>0</v>
      </c>
      <c r="L153" s="13">
        <v>148750.12</v>
      </c>
      <c r="M153" s="13">
        <v>208138.2</v>
      </c>
      <c r="N153" s="13">
        <v>659152.71</v>
      </c>
    </row>
    <row r="154" spans="1:14" x14ac:dyDescent="0.2">
      <c r="A154">
        <v>35102</v>
      </c>
      <c r="B154" s="14">
        <v>81786015</v>
      </c>
      <c r="C154">
        <v>1.99</v>
      </c>
      <c r="D154">
        <v>0</v>
      </c>
      <c r="E154" s="13">
        <v>2749435.63</v>
      </c>
      <c r="F154" s="13">
        <v>60574</v>
      </c>
      <c r="G154" s="13">
        <v>58731.53</v>
      </c>
      <c r="H154" s="13">
        <v>14192.46</v>
      </c>
      <c r="I154" s="13">
        <v>249015.4</v>
      </c>
      <c r="J154" s="13">
        <v>91842.77</v>
      </c>
      <c r="K154">
        <v>0</v>
      </c>
      <c r="L154" s="13">
        <v>852500.61</v>
      </c>
      <c r="M154" s="13">
        <v>1326856.77</v>
      </c>
      <c r="N154" s="13">
        <v>4076292.4</v>
      </c>
    </row>
    <row r="155" spans="1:14" x14ac:dyDescent="0.2">
      <c r="A155">
        <v>36123</v>
      </c>
      <c r="B155" s="14">
        <v>17307347</v>
      </c>
      <c r="C155">
        <v>1.56</v>
      </c>
      <c r="D155">
        <v>0</v>
      </c>
      <c r="E155" s="13">
        <v>584381.18999999994</v>
      </c>
      <c r="F155">
        <v>0</v>
      </c>
      <c r="G155" s="13">
        <v>20079.71</v>
      </c>
      <c r="H155">
        <v>0</v>
      </c>
      <c r="I155" s="13">
        <v>63841.48</v>
      </c>
      <c r="J155" s="13">
        <v>9370.1200000000008</v>
      </c>
      <c r="K155">
        <v>0</v>
      </c>
      <c r="L155" s="13">
        <v>107555.64</v>
      </c>
      <c r="M155" s="13">
        <v>200846.94</v>
      </c>
      <c r="N155" s="13">
        <v>785228.13</v>
      </c>
    </row>
    <row r="156" spans="1:14" x14ac:dyDescent="0.2">
      <c r="A156">
        <v>36126</v>
      </c>
      <c r="B156" s="14">
        <v>237289356</v>
      </c>
      <c r="C156">
        <v>1.57</v>
      </c>
      <c r="D156">
        <v>0</v>
      </c>
      <c r="E156" s="13">
        <v>8011242.2199999997</v>
      </c>
      <c r="F156">
        <v>0</v>
      </c>
      <c r="G156" s="13">
        <v>267041.40999999997</v>
      </c>
      <c r="H156">
        <v>4.5199999999999996</v>
      </c>
      <c r="I156" s="13">
        <v>855484.64</v>
      </c>
      <c r="J156">
        <v>0</v>
      </c>
      <c r="K156">
        <v>0</v>
      </c>
      <c r="L156" s="13">
        <v>1512834.04</v>
      </c>
      <c r="M156" s="13">
        <v>2635364.61</v>
      </c>
      <c r="N156" s="13">
        <v>10646606.83</v>
      </c>
    </row>
    <row r="157" spans="1:14" x14ac:dyDescent="0.2">
      <c r="A157">
        <v>36131</v>
      </c>
      <c r="B157" s="14">
        <v>205717434</v>
      </c>
      <c r="C157">
        <v>1.57</v>
      </c>
      <c r="D157">
        <v>0</v>
      </c>
      <c r="E157" s="13">
        <v>6945327.0899999999</v>
      </c>
      <c r="F157">
        <v>0</v>
      </c>
      <c r="G157" s="13">
        <v>217690.72</v>
      </c>
      <c r="H157">
        <v>9.75</v>
      </c>
      <c r="I157" s="13">
        <v>691932.71</v>
      </c>
      <c r="J157">
        <v>0</v>
      </c>
      <c r="K157">
        <v>0</v>
      </c>
      <c r="L157" s="13">
        <v>1130507.46</v>
      </c>
      <c r="M157" s="13">
        <v>2040140.64</v>
      </c>
      <c r="N157" s="13">
        <v>8985467.7300000004</v>
      </c>
    </row>
    <row r="158" spans="1:14" x14ac:dyDescent="0.2">
      <c r="A158">
        <v>36133</v>
      </c>
      <c r="B158" s="14">
        <v>26971096</v>
      </c>
      <c r="C158">
        <v>1.52</v>
      </c>
      <c r="D158">
        <v>0</v>
      </c>
      <c r="E158" s="13">
        <v>911046.94</v>
      </c>
      <c r="F158">
        <v>0</v>
      </c>
      <c r="G158" s="13">
        <v>46351.53</v>
      </c>
      <c r="H158" s="13">
        <v>2060.52</v>
      </c>
      <c r="I158" s="13">
        <v>147351.26</v>
      </c>
      <c r="J158">
        <v>836.7</v>
      </c>
      <c r="K158">
        <v>0</v>
      </c>
      <c r="L158" s="13">
        <v>258938.86</v>
      </c>
      <c r="M158" s="13">
        <v>455538.87</v>
      </c>
      <c r="N158" s="13">
        <v>1366585.81</v>
      </c>
    </row>
    <row r="159" spans="1:14" x14ac:dyDescent="0.2">
      <c r="A159">
        <v>36134</v>
      </c>
      <c r="B159" s="14">
        <v>16688725</v>
      </c>
      <c r="C159">
        <v>2.11</v>
      </c>
      <c r="D159">
        <v>0</v>
      </c>
      <c r="E159" s="13">
        <v>560345.14</v>
      </c>
      <c r="F159">
        <v>0</v>
      </c>
      <c r="G159" s="13">
        <v>24821.78</v>
      </c>
      <c r="H159">
        <v>0</v>
      </c>
      <c r="I159" s="13">
        <v>78876.160000000003</v>
      </c>
      <c r="J159">
        <v>0</v>
      </c>
      <c r="K159">
        <v>0</v>
      </c>
      <c r="L159" s="13">
        <v>141028.78</v>
      </c>
      <c r="M159" s="13">
        <v>244726.72</v>
      </c>
      <c r="N159" s="13">
        <v>805071.86</v>
      </c>
    </row>
    <row r="160" spans="1:14" x14ac:dyDescent="0.2">
      <c r="A160">
        <v>36135</v>
      </c>
      <c r="B160" s="14">
        <v>8486828</v>
      </c>
      <c r="C160">
        <v>1.64</v>
      </c>
      <c r="D160">
        <v>0</v>
      </c>
      <c r="E160" s="13">
        <v>286324.19</v>
      </c>
      <c r="F160">
        <v>0</v>
      </c>
      <c r="G160" s="13">
        <v>9448.6</v>
      </c>
      <c r="H160">
        <v>0</v>
      </c>
      <c r="I160" s="13">
        <v>29559.89</v>
      </c>
      <c r="J160" s="13">
        <v>1130.52</v>
      </c>
      <c r="K160">
        <v>0</v>
      </c>
      <c r="L160" s="13">
        <v>47976.81</v>
      </c>
      <c r="M160" s="13">
        <v>88115.82</v>
      </c>
      <c r="N160" s="13">
        <v>374440.01</v>
      </c>
    </row>
    <row r="161" spans="1:14" x14ac:dyDescent="0.2">
      <c r="A161">
        <v>36136</v>
      </c>
      <c r="B161" s="14">
        <v>109206999</v>
      </c>
      <c r="C161">
        <v>1.56</v>
      </c>
      <c r="D161">
        <v>0</v>
      </c>
      <c r="E161" s="13">
        <v>3687365.58</v>
      </c>
      <c r="F161" s="13">
        <v>8185.28</v>
      </c>
      <c r="G161" s="13">
        <v>160193.10999999999</v>
      </c>
      <c r="H161" s="13">
        <v>1018.23</v>
      </c>
      <c r="I161" s="13">
        <v>509186.25</v>
      </c>
      <c r="J161" s="13">
        <v>30403.94</v>
      </c>
      <c r="K161">
        <v>0</v>
      </c>
      <c r="L161" s="13">
        <v>883299.91</v>
      </c>
      <c r="M161" s="13">
        <v>1592286.72</v>
      </c>
      <c r="N161" s="13">
        <v>5279652.3</v>
      </c>
    </row>
    <row r="162" spans="1:14" x14ac:dyDescent="0.2">
      <c r="A162">
        <v>36137</v>
      </c>
      <c r="B162" s="14">
        <v>115534376</v>
      </c>
      <c r="C162">
        <v>1.74</v>
      </c>
      <c r="D162">
        <v>0</v>
      </c>
      <c r="E162" s="13">
        <v>3893875.87</v>
      </c>
      <c r="F162">
        <v>0</v>
      </c>
      <c r="G162" s="13">
        <v>137068.65</v>
      </c>
      <c r="H162">
        <v>0</v>
      </c>
      <c r="I162" s="13">
        <v>426327.29</v>
      </c>
      <c r="J162">
        <v>0</v>
      </c>
      <c r="K162">
        <v>0</v>
      </c>
      <c r="L162" s="13">
        <v>745725.46</v>
      </c>
      <c r="M162" s="13">
        <v>1309121.3999999999</v>
      </c>
      <c r="N162" s="13">
        <v>5202997.2699999996</v>
      </c>
    </row>
    <row r="163" spans="1:14" x14ac:dyDescent="0.2">
      <c r="A163">
        <v>36138</v>
      </c>
      <c r="B163" s="14">
        <v>31575491</v>
      </c>
      <c r="C163">
        <v>1.59</v>
      </c>
      <c r="D163">
        <v>0</v>
      </c>
      <c r="E163" s="13">
        <v>1065819.02</v>
      </c>
      <c r="F163">
        <v>0</v>
      </c>
      <c r="G163" s="13">
        <v>29045.18</v>
      </c>
      <c r="H163">
        <v>0</v>
      </c>
      <c r="I163" s="13">
        <v>92386.57</v>
      </c>
      <c r="J163">
        <v>0</v>
      </c>
      <c r="K163">
        <v>0</v>
      </c>
      <c r="L163" s="13">
        <v>170458.5</v>
      </c>
      <c r="M163" s="13">
        <v>291890.24</v>
      </c>
      <c r="N163" s="13">
        <v>1357709.26</v>
      </c>
    </row>
    <row r="164" spans="1:14" x14ac:dyDescent="0.2">
      <c r="A164">
        <v>36139</v>
      </c>
      <c r="B164" s="14">
        <v>526146513</v>
      </c>
      <c r="C164">
        <v>1.6</v>
      </c>
      <c r="D164">
        <v>0</v>
      </c>
      <c r="E164" s="13">
        <v>17758076.190000001</v>
      </c>
      <c r="F164">
        <v>0</v>
      </c>
      <c r="G164" s="13">
        <v>291782.93</v>
      </c>
      <c r="H164">
        <v>0</v>
      </c>
      <c r="I164" s="13">
        <v>853668.47</v>
      </c>
      <c r="J164">
        <v>0</v>
      </c>
      <c r="K164">
        <v>0</v>
      </c>
      <c r="L164" s="13">
        <v>1520351.13</v>
      </c>
      <c r="M164" s="13">
        <v>2665802.5299999998</v>
      </c>
      <c r="N164" s="13">
        <v>20423878.719999999</v>
      </c>
    </row>
    <row r="165" spans="1:14" x14ac:dyDescent="0.2">
      <c r="A165">
        <v>37037</v>
      </c>
      <c r="B165" s="14">
        <v>115828444</v>
      </c>
      <c r="C165">
        <v>3.38</v>
      </c>
      <c r="D165">
        <v>0</v>
      </c>
      <c r="E165" s="13">
        <v>3838631.08</v>
      </c>
      <c r="F165">
        <v>0</v>
      </c>
      <c r="G165" s="13">
        <v>107046.21</v>
      </c>
      <c r="H165">
        <v>0</v>
      </c>
      <c r="I165" s="13">
        <v>474658.16</v>
      </c>
      <c r="J165">
        <v>0</v>
      </c>
      <c r="K165">
        <v>0</v>
      </c>
      <c r="L165" s="13">
        <v>783384.46</v>
      </c>
      <c r="M165" s="13">
        <v>1365088.83</v>
      </c>
      <c r="N165" s="13">
        <v>5203719.91</v>
      </c>
    </row>
    <row r="166" spans="1:14" x14ac:dyDescent="0.2">
      <c r="A166">
        <v>37039</v>
      </c>
      <c r="B166" s="14">
        <v>83701094</v>
      </c>
      <c r="C166">
        <v>2.4700000000000002</v>
      </c>
      <c r="D166">
        <v>0</v>
      </c>
      <c r="E166" s="13">
        <v>2800035.12</v>
      </c>
      <c r="F166" s="13">
        <v>11067.56</v>
      </c>
      <c r="G166" s="13">
        <v>58612.79</v>
      </c>
      <c r="H166">
        <v>217.04</v>
      </c>
      <c r="I166" s="13">
        <v>321642.63</v>
      </c>
      <c r="J166" s="13">
        <v>26271.4</v>
      </c>
      <c r="K166">
        <v>456.76</v>
      </c>
      <c r="L166" s="13">
        <v>477045.31</v>
      </c>
      <c r="M166" s="13">
        <v>895313.48</v>
      </c>
      <c r="N166" s="13">
        <v>3695348.6</v>
      </c>
    </row>
    <row r="167" spans="1:14" x14ac:dyDescent="0.2">
      <c r="A167">
        <v>38044</v>
      </c>
      <c r="B167" s="14">
        <v>19589189</v>
      </c>
      <c r="C167">
        <v>2.41</v>
      </c>
      <c r="D167">
        <v>0</v>
      </c>
      <c r="E167" s="13">
        <v>655716.17000000004</v>
      </c>
      <c r="F167">
        <v>0</v>
      </c>
      <c r="G167" s="13">
        <v>19958.13</v>
      </c>
      <c r="H167">
        <v>0</v>
      </c>
      <c r="I167" s="13">
        <v>58079.25</v>
      </c>
      <c r="J167">
        <v>0</v>
      </c>
      <c r="K167">
        <v>0</v>
      </c>
      <c r="L167" s="13">
        <v>141276.82999999999</v>
      </c>
      <c r="M167" s="13">
        <v>219314.21</v>
      </c>
      <c r="N167" s="13">
        <v>875030.38</v>
      </c>
    </row>
    <row r="168" spans="1:14" x14ac:dyDescent="0.2">
      <c r="A168">
        <v>38045</v>
      </c>
      <c r="B168" s="14">
        <v>17557847</v>
      </c>
      <c r="C168">
        <v>2.17</v>
      </c>
      <c r="D168">
        <v>0</v>
      </c>
      <c r="E168" s="13">
        <v>589165.67000000004</v>
      </c>
      <c r="F168">
        <v>0</v>
      </c>
      <c r="G168" s="13">
        <v>16906.09</v>
      </c>
      <c r="H168">
        <v>204.29</v>
      </c>
      <c r="I168" s="13">
        <v>52381.3</v>
      </c>
      <c r="J168">
        <v>0</v>
      </c>
      <c r="K168">
        <v>0</v>
      </c>
      <c r="L168" s="13">
        <v>140671.29999999999</v>
      </c>
      <c r="M168" s="13">
        <v>210162.98</v>
      </c>
      <c r="N168" s="13">
        <v>799328.65</v>
      </c>
    </row>
    <row r="169" spans="1:14" x14ac:dyDescent="0.2">
      <c r="A169">
        <v>38046</v>
      </c>
      <c r="B169" s="14">
        <v>28112489</v>
      </c>
      <c r="C169">
        <v>2.16</v>
      </c>
      <c r="D169">
        <v>0</v>
      </c>
      <c r="E169" s="13">
        <v>943430.39</v>
      </c>
      <c r="F169">
        <v>0</v>
      </c>
      <c r="G169" s="13">
        <v>23345.57</v>
      </c>
      <c r="H169">
        <v>0</v>
      </c>
      <c r="I169" s="13">
        <v>74221.53</v>
      </c>
      <c r="J169">
        <v>0</v>
      </c>
      <c r="K169">
        <v>0</v>
      </c>
      <c r="L169" s="13">
        <v>213510.11</v>
      </c>
      <c r="M169" s="13">
        <v>311077.2</v>
      </c>
      <c r="N169" s="13">
        <v>1254507.5900000001</v>
      </c>
    </row>
    <row r="170" spans="1:14" x14ac:dyDescent="0.2">
      <c r="A170">
        <v>39133</v>
      </c>
      <c r="B170" s="14">
        <v>218134560</v>
      </c>
      <c r="C170">
        <v>1.69</v>
      </c>
      <c r="D170">
        <v>0</v>
      </c>
      <c r="E170" s="13">
        <v>7355569.3499999996</v>
      </c>
      <c r="F170">
        <v>0</v>
      </c>
      <c r="G170" s="13">
        <v>110200.16</v>
      </c>
      <c r="H170">
        <v>850.83</v>
      </c>
      <c r="I170" s="13">
        <v>193423.21</v>
      </c>
      <c r="J170">
        <v>0</v>
      </c>
      <c r="K170">
        <v>0</v>
      </c>
      <c r="L170" s="13">
        <v>1397885.39</v>
      </c>
      <c r="M170" s="13">
        <v>1702359.59</v>
      </c>
      <c r="N170" s="13">
        <v>9057928.9399999995</v>
      </c>
    </row>
    <row r="171" spans="1:14" x14ac:dyDescent="0.2">
      <c r="A171">
        <v>39134</v>
      </c>
      <c r="B171" s="14">
        <v>182514663</v>
      </c>
      <c r="C171">
        <v>1.67</v>
      </c>
      <c r="D171">
        <v>0</v>
      </c>
      <c r="E171" s="13">
        <v>6155706.7199999997</v>
      </c>
      <c r="F171">
        <v>0</v>
      </c>
      <c r="G171" s="13">
        <v>103858.97</v>
      </c>
      <c r="H171">
        <v>0</v>
      </c>
      <c r="I171" s="13">
        <v>184025.85</v>
      </c>
      <c r="J171">
        <v>0</v>
      </c>
      <c r="K171">
        <v>0</v>
      </c>
      <c r="L171" s="13">
        <v>1309181.8999999999</v>
      </c>
      <c r="M171" s="13">
        <v>1597066.72</v>
      </c>
      <c r="N171" s="13">
        <v>7752773.4400000004</v>
      </c>
    </row>
    <row r="172" spans="1:14" x14ac:dyDescent="0.2">
      <c r="A172">
        <v>39135</v>
      </c>
      <c r="B172" s="14">
        <v>41318110</v>
      </c>
      <c r="C172">
        <v>2.0699999999999998</v>
      </c>
      <c r="D172">
        <v>0</v>
      </c>
      <c r="E172" s="13">
        <v>1387874.9</v>
      </c>
      <c r="F172">
        <v>0</v>
      </c>
      <c r="G172" s="13">
        <v>27954.880000000001</v>
      </c>
      <c r="H172">
        <v>0</v>
      </c>
      <c r="I172" s="13">
        <v>61880.61</v>
      </c>
      <c r="J172">
        <v>0</v>
      </c>
      <c r="K172">
        <v>0</v>
      </c>
      <c r="L172" s="13">
        <v>350532.2</v>
      </c>
      <c r="M172" s="13">
        <v>440367.68</v>
      </c>
      <c r="N172" s="13">
        <v>1828242.58</v>
      </c>
    </row>
    <row r="173" spans="1:14" x14ac:dyDescent="0.2">
      <c r="A173">
        <v>39136</v>
      </c>
      <c r="B173" s="14">
        <v>14769100</v>
      </c>
      <c r="C173">
        <v>1.7</v>
      </c>
      <c r="D173">
        <v>0</v>
      </c>
      <c r="E173" s="13">
        <v>497968.27</v>
      </c>
      <c r="F173">
        <v>0</v>
      </c>
      <c r="G173" s="13">
        <v>10199.89</v>
      </c>
      <c r="H173">
        <v>0</v>
      </c>
      <c r="I173" s="13">
        <v>19014.59</v>
      </c>
      <c r="J173">
        <v>0</v>
      </c>
      <c r="K173">
        <v>0</v>
      </c>
      <c r="L173" s="13">
        <v>126155.55</v>
      </c>
      <c r="M173" s="13">
        <v>155370.03</v>
      </c>
      <c r="N173" s="13">
        <v>653338.30000000005</v>
      </c>
    </row>
    <row r="174" spans="1:14" x14ac:dyDescent="0.2">
      <c r="A174">
        <v>39137</v>
      </c>
      <c r="B174" s="14">
        <v>111174612</v>
      </c>
      <c r="C174">
        <v>1.87</v>
      </c>
      <c r="D174">
        <v>0</v>
      </c>
      <c r="E174" s="13">
        <v>3741980.68</v>
      </c>
      <c r="F174">
        <v>0</v>
      </c>
      <c r="G174" s="13">
        <v>34898.42</v>
      </c>
      <c r="H174">
        <v>0</v>
      </c>
      <c r="I174" s="13">
        <v>65763.87</v>
      </c>
      <c r="J174" s="13">
        <v>19869.89</v>
      </c>
      <c r="K174">
        <v>0</v>
      </c>
      <c r="L174" s="13">
        <v>457713.89</v>
      </c>
      <c r="M174" s="13">
        <v>578246.06000000006</v>
      </c>
      <c r="N174" s="13">
        <v>4320226.74</v>
      </c>
    </row>
    <row r="175" spans="1:14" x14ac:dyDescent="0.2">
      <c r="A175">
        <v>39139</v>
      </c>
      <c r="B175" s="14">
        <v>139179621</v>
      </c>
      <c r="C175">
        <v>1.94</v>
      </c>
      <c r="D175">
        <v>0</v>
      </c>
      <c r="E175" s="13">
        <v>4681248.0999999996</v>
      </c>
      <c r="F175">
        <v>0</v>
      </c>
      <c r="G175" s="13">
        <v>50122.45</v>
      </c>
      <c r="H175">
        <v>0</v>
      </c>
      <c r="I175" s="13">
        <v>129145.64</v>
      </c>
      <c r="J175">
        <v>0</v>
      </c>
      <c r="K175">
        <v>0</v>
      </c>
      <c r="L175" s="13">
        <v>746647.44</v>
      </c>
      <c r="M175" s="13">
        <v>925915.52</v>
      </c>
      <c r="N175" s="13">
        <v>5607163.6200000001</v>
      </c>
    </row>
    <row r="176" spans="1:14" x14ac:dyDescent="0.2">
      <c r="A176">
        <v>39141</v>
      </c>
      <c r="B176" s="14">
        <v>2437273090</v>
      </c>
      <c r="C176">
        <v>1.73</v>
      </c>
      <c r="D176">
        <v>0</v>
      </c>
      <c r="E176" s="13">
        <v>82152213.510000005</v>
      </c>
      <c r="F176" s="13">
        <v>184937.06</v>
      </c>
      <c r="G176" s="13">
        <v>770430.5</v>
      </c>
      <c r="H176" s="13">
        <v>42294.28</v>
      </c>
      <c r="I176" s="13">
        <v>1332243.58</v>
      </c>
      <c r="J176" s="13">
        <v>4976473.37</v>
      </c>
      <c r="K176">
        <v>0</v>
      </c>
      <c r="L176" s="13">
        <v>9358282.6300000008</v>
      </c>
      <c r="M176" s="13">
        <v>16664661.42</v>
      </c>
      <c r="N176" s="13">
        <v>98816874.930000007</v>
      </c>
    </row>
    <row r="177" spans="1:14" x14ac:dyDescent="0.2">
      <c r="A177">
        <v>39142</v>
      </c>
      <c r="B177" s="14">
        <v>45621031</v>
      </c>
      <c r="C177">
        <v>2.04</v>
      </c>
      <c r="D177">
        <v>0</v>
      </c>
      <c r="E177" s="13">
        <v>1532879.42</v>
      </c>
      <c r="F177">
        <v>0</v>
      </c>
      <c r="G177" s="13">
        <v>33984.050000000003</v>
      </c>
      <c r="H177">
        <v>0</v>
      </c>
      <c r="I177" s="13">
        <v>77025.77</v>
      </c>
      <c r="J177">
        <v>0</v>
      </c>
      <c r="K177">
        <v>0</v>
      </c>
      <c r="L177" s="13">
        <v>441629.36</v>
      </c>
      <c r="M177" s="13">
        <v>552639.18000000005</v>
      </c>
      <c r="N177" s="13">
        <v>2085518.6</v>
      </c>
    </row>
    <row r="178" spans="1:14" x14ac:dyDescent="0.2">
      <c r="A178">
        <v>40100</v>
      </c>
      <c r="B178" s="14">
        <v>10453299</v>
      </c>
      <c r="C178">
        <v>1.89</v>
      </c>
      <c r="D178">
        <v>0</v>
      </c>
      <c r="E178" s="13">
        <v>351771.6</v>
      </c>
      <c r="F178">
        <v>0</v>
      </c>
      <c r="G178" s="13">
        <v>10767.97</v>
      </c>
      <c r="H178">
        <v>0</v>
      </c>
      <c r="I178" s="13">
        <v>51728.42</v>
      </c>
      <c r="J178">
        <v>0</v>
      </c>
      <c r="K178">
        <v>0</v>
      </c>
      <c r="L178" s="13">
        <v>76187.45</v>
      </c>
      <c r="M178" s="13">
        <v>138683.84</v>
      </c>
      <c r="N178" s="13">
        <v>490455.44</v>
      </c>
    </row>
    <row r="179" spans="1:14" x14ac:dyDescent="0.2">
      <c r="A179">
        <v>40101</v>
      </c>
      <c r="B179" s="14">
        <v>3446300</v>
      </c>
      <c r="C179">
        <v>2.4300000000000002</v>
      </c>
      <c r="D179">
        <v>0</v>
      </c>
      <c r="E179" s="13">
        <v>115335.63</v>
      </c>
      <c r="F179">
        <v>0</v>
      </c>
      <c r="G179" s="13">
        <v>4194.96</v>
      </c>
      <c r="H179">
        <v>10.56</v>
      </c>
      <c r="I179" s="13">
        <v>26917.89</v>
      </c>
      <c r="J179">
        <v>921.56</v>
      </c>
      <c r="K179">
        <v>0</v>
      </c>
      <c r="L179" s="13">
        <v>31713.61</v>
      </c>
      <c r="M179" s="13">
        <v>63758.58</v>
      </c>
      <c r="N179" s="13">
        <v>179094.21</v>
      </c>
    </row>
    <row r="180" spans="1:14" x14ac:dyDescent="0.2">
      <c r="A180">
        <v>40103</v>
      </c>
      <c r="B180" s="14">
        <v>5553160</v>
      </c>
      <c r="C180">
        <v>2.2200000000000002</v>
      </c>
      <c r="D180">
        <v>0</v>
      </c>
      <c r="E180" s="13">
        <v>186244.88</v>
      </c>
      <c r="F180">
        <v>0</v>
      </c>
      <c r="G180" s="13">
        <v>3838.98</v>
      </c>
      <c r="H180">
        <v>0</v>
      </c>
      <c r="I180" s="13">
        <v>23695.47</v>
      </c>
      <c r="J180">
        <v>0</v>
      </c>
      <c r="K180">
        <v>0</v>
      </c>
      <c r="L180" s="13">
        <v>33940.58</v>
      </c>
      <c r="M180" s="13">
        <v>61475.02</v>
      </c>
      <c r="N180" s="13">
        <v>247719.9</v>
      </c>
    </row>
    <row r="181" spans="1:14" x14ac:dyDescent="0.2">
      <c r="A181">
        <v>40104</v>
      </c>
      <c r="B181" s="14">
        <v>3812660</v>
      </c>
      <c r="C181">
        <v>2.39</v>
      </c>
      <c r="D181">
        <v>0</v>
      </c>
      <c r="E181" s="13">
        <v>127648.73</v>
      </c>
      <c r="F181">
        <v>0</v>
      </c>
      <c r="G181" s="13">
        <v>3305.89</v>
      </c>
      <c r="H181">
        <v>0</v>
      </c>
      <c r="I181" s="13">
        <v>20852.009999999998</v>
      </c>
      <c r="J181" s="13">
        <v>1951.24</v>
      </c>
      <c r="K181">
        <v>0</v>
      </c>
      <c r="L181" s="13">
        <v>26694.89</v>
      </c>
      <c r="M181" s="13">
        <v>52804.02</v>
      </c>
      <c r="N181" s="13">
        <v>180452.75</v>
      </c>
    </row>
    <row r="182" spans="1:14" x14ac:dyDescent="0.2">
      <c r="A182">
        <v>40107</v>
      </c>
      <c r="B182" s="14">
        <v>62356505</v>
      </c>
      <c r="C182">
        <v>2.14</v>
      </c>
      <c r="D182">
        <v>0</v>
      </c>
      <c r="E182" s="13">
        <v>2093057.2</v>
      </c>
      <c r="F182">
        <v>0</v>
      </c>
      <c r="G182" s="13">
        <v>58112.19</v>
      </c>
      <c r="H182">
        <v>0</v>
      </c>
      <c r="I182" s="13">
        <v>359065.39</v>
      </c>
      <c r="J182">
        <v>0</v>
      </c>
      <c r="K182">
        <v>0</v>
      </c>
      <c r="L182" s="13">
        <v>448416.15</v>
      </c>
      <c r="M182" s="13">
        <v>865593.72</v>
      </c>
      <c r="N182" s="13">
        <v>2958650.92</v>
      </c>
    </row>
    <row r="183" spans="1:14" x14ac:dyDescent="0.2">
      <c r="A183">
        <v>41001</v>
      </c>
      <c r="B183" s="14">
        <v>4675150</v>
      </c>
      <c r="C183">
        <v>3.01</v>
      </c>
      <c r="D183">
        <v>0</v>
      </c>
      <c r="E183" s="13">
        <v>155530.88</v>
      </c>
      <c r="F183">
        <v>0</v>
      </c>
      <c r="G183" s="13">
        <v>26470.81</v>
      </c>
      <c r="H183">
        <v>0</v>
      </c>
      <c r="I183" s="13">
        <v>25176.41</v>
      </c>
      <c r="J183">
        <v>0</v>
      </c>
      <c r="K183">
        <v>0</v>
      </c>
      <c r="L183" s="13">
        <v>40617.32</v>
      </c>
      <c r="M183" s="13">
        <v>92264.54</v>
      </c>
      <c r="N183" s="13">
        <v>247795.42</v>
      </c>
    </row>
    <row r="184" spans="1:14" x14ac:dyDescent="0.2">
      <c r="A184">
        <v>41002</v>
      </c>
      <c r="B184" s="14">
        <v>48132131</v>
      </c>
      <c r="C184">
        <v>2.41</v>
      </c>
      <c r="D184">
        <v>0</v>
      </c>
      <c r="E184" s="13">
        <v>1611144.63</v>
      </c>
      <c r="F184" s="13">
        <v>8970.1200000000008</v>
      </c>
      <c r="G184" s="13">
        <v>223633.15</v>
      </c>
      <c r="H184">
        <v>0</v>
      </c>
      <c r="I184" s="13">
        <v>191798.55</v>
      </c>
      <c r="J184" s="13">
        <v>55470.78</v>
      </c>
      <c r="K184">
        <v>0</v>
      </c>
      <c r="L184" s="13">
        <v>318196.78000000003</v>
      </c>
      <c r="M184" s="13">
        <v>798069.38</v>
      </c>
      <c r="N184" s="13">
        <v>2409214.0099999998</v>
      </c>
    </row>
    <row r="185" spans="1:14" x14ac:dyDescent="0.2">
      <c r="A185">
        <v>41003</v>
      </c>
      <c r="B185" s="14">
        <v>13195560</v>
      </c>
      <c r="C185">
        <v>2.4500000000000002</v>
      </c>
      <c r="D185">
        <v>0</v>
      </c>
      <c r="E185" s="13">
        <v>441518.82</v>
      </c>
      <c r="F185">
        <v>0</v>
      </c>
      <c r="G185" s="13">
        <v>66245.460000000006</v>
      </c>
      <c r="H185">
        <v>0</v>
      </c>
      <c r="I185" s="13">
        <v>56912.09</v>
      </c>
      <c r="J185" s="13">
        <v>5940.49</v>
      </c>
      <c r="K185">
        <v>0</v>
      </c>
      <c r="L185" s="13">
        <v>96567.21</v>
      </c>
      <c r="M185" s="13">
        <v>225665.25</v>
      </c>
      <c r="N185" s="13">
        <v>667184.06999999995</v>
      </c>
    </row>
    <row r="186" spans="1:14" x14ac:dyDescent="0.2">
      <c r="A186">
        <v>41004</v>
      </c>
      <c r="B186" s="14">
        <v>7928377</v>
      </c>
      <c r="C186">
        <v>2.62</v>
      </c>
      <c r="D186">
        <v>0</v>
      </c>
      <c r="E186" s="13">
        <v>264818.42</v>
      </c>
      <c r="F186">
        <v>0</v>
      </c>
      <c r="G186" s="13">
        <v>28686.639999999999</v>
      </c>
      <c r="H186">
        <v>927.17</v>
      </c>
      <c r="I186" s="13">
        <v>27715.15</v>
      </c>
      <c r="J186" s="13">
        <v>6572.2</v>
      </c>
      <c r="K186">
        <v>0</v>
      </c>
      <c r="L186" s="13">
        <v>50675.15</v>
      </c>
      <c r="M186" s="13">
        <v>114576.3</v>
      </c>
      <c r="N186" s="13">
        <v>379394.72</v>
      </c>
    </row>
    <row r="187" spans="1:14" x14ac:dyDescent="0.2">
      <c r="A187">
        <v>41005</v>
      </c>
      <c r="B187" s="14">
        <v>6482530</v>
      </c>
      <c r="C187">
        <v>2.82</v>
      </c>
      <c r="D187">
        <v>0</v>
      </c>
      <c r="E187" s="13">
        <v>216080.49</v>
      </c>
      <c r="F187">
        <v>0</v>
      </c>
      <c r="G187" s="13">
        <v>27220.37</v>
      </c>
      <c r="H187">
        <v>0</v>
      </c>
      <c r="I187" s="13">
        <v>23306.23</v>
      </c>
      <c r="J187" s="13">
        <v>7647.45</v>
      </c>
      <c r="K187">
        <v>0</v>
      </c>
      <c r="L187" s="13">
        <v>40365.379999999997</v>
      </c>
      <c r="M187" s="13">
        <v>98539.43</v>
      </c>
      <c r="N187" s="13">
        <v>314619.92</v>
      </c>
    </row>
    <row r="188" spans="1:14" x14ac:dyDescent="0.2">
      <c r="A188">
        <v>42111</v>
      </c>
      <c r="B188" s="14">
        <v>36574234</v>
      </c>
      <c r="C188">
        <v>2.83</v>
      </c>
      <c r="D188">
        <v>0</v>
      </c>
      <c r="E188" s="13">
        <v>1218993.98</v>
      </c>
      <c r="F188" s="13">
        <v>1641.4</v>
      </c>
      <c r="G188" s="13">
        <v>50527.040000000001</v>
      </c>
      <c r="H188">
        <v>392.93</v>
      </c>
      <c r="I188" s="13">
        <v>122559.92</v>
      </c>
      <c r="J188" s="13">
        <v>7299.26</v>
      </c>
      <c r="K188">
        <v>0</v>
      </c>
      <c r="L188" s="13">
        <v>272256.03000000003</v>
      </c>
      <c r="M188" s="13">
        <v>454676.58</v>
      </c>
      <c r="N188" s="13">
        <v>1673670.56</v>
      </c>
    </row>
    <row r="189" spans="1:14" x14ac:dyDescent="0.2">
      <c r="A189">
        <v>42113</v>
      </c>
      <c r="B189" s="14">
        <v>7216845</v>
      </c>
      <c r="C189">
        <v>2.75</v>
      </c>
      <c r="D189">
        <v>0</v>
      </c>
      <c r="E189" s="13">
        <v>240730.49</v>
      </c>
      <c r="F189">
        <v>0</v>
      </c>
      <c r="G189" s="13">
        <v>6235.76</v>
      </c>
      <c r="H189">
        <v>0</v>
      </c>
      <c r="I189" s="13">
        <v>15716.06</v>
      </c>
      <c r="J189">
        <v>223.8</v>
      </c>
      <c r="K189">
        <v>0</v>
      </c>
      <c r="L189" s="13">
        <v>35041.82</v>
      </c>
      <c r="M189" s="13">
        <v>57217.440000000002</v>
      </c>
      <c r="N189" s="13">
        <v>297947.93</v>
      </c>
    </row>
    <row r="190" spans="1:14" x14ac:dyDescent="0.2">
      <c r="A190">
        <v>42117</v>
      </c>
      <c r="B190" s="14">
        <v>7594504</v>
      </c>
      <c r="C190">
        <v>2.62</v>
      </c>
      <c r="D190">
        <v>0</v>
      </c>
      <c r="E190" s="13">
        <v>253666.61</v>
      </c>
      <c r="F190">
        <v>0</v>
      </c>
      <c r="G190" s="13">
        <v>13976.32</v>
      </c>
      <c r="H190">
        <v>42.65</v>
      </c>
      <c r="I190" s="13">
        <v>35172.14</v>
      </c>
      <c r="J190">
        <v>441.86</v>
      </c>
      <c r="K190">
        <v>0</v>
      </c>
      <c r="L190" s="13">
        <v>79011.839999999997</v>
      </c>
      <c r="M190" s="13">
        <v>128644.8</v>
      </c>
      <c r="N190" s="13">
        <v>382311.41</v>
      </c>
    </row>
    <row r="191" spans="1:14" x14ac:dyDescent="0.2">
      <c r="A191">
        <v>42118</v>
      </c>
      <c r="B191" s="14">
        <v>11805834</v>
      </c>
      <c r="C191">
        <v>2.87</v>
      </c>
      <c r="D191">
        <v>0</v>
      </c>
      <c r="E191" s="13">
        <v>393318.33</v>
      </c>
      <c r="F191">
        <v>0</v>
      </c>
      <c r="G191" s="13">
        <v>11526.41</v>
      </c>
      <c r="H191">
        <v>0</v>
      </c>
      <c r="I191" s="13">
        <v>24028.49</v>
      </c>
      <c r="J191" s="13">
        <v>4310.6000000000004</v>
      </c>
      <c r="K191">
        <v>0</v>
      </c>
      <c r="L191" s="13">
        <v>52613.56</v>
      </c>
      <c r="M191" s="13">
        <v>92479.06</v>
      </c>
      <c r="N191" s="13">
        <v>485797.39</v>
      </c>
    </row>
    <row r="192" spans="1:14" x14ac:dyDescent="0.2">
      <c r="A192">
        <v>42119</v>
      </c>
      <c r="B192" s="14">
        <v>13039561</v>
      </c>
      <c r="C192">
        <v>3.68</v>
      </c>
      <c r="D192">
        <v>0</v>
      </c>
      <c r="E192" s="13">
        <v>430797.89</v>
      </c>
      <c r="F192">
        <v>0</v>
      </c>
      <c r="G192" s="13">
        <v>5291.37</v>
      </c>
      <c r="H192">
        <v>315.05</v>
      </c>
      <c r="I192" s="13">
        <v>12362.78</v>
      </c>
      <c r="J192">
        <v>288.52999999999997</v>
      </c>
      <c r="K192">
        <v>0</v>
      </c>
      <c r="L192" s="13">
        <v>28450.41</v>
      </c>
      <c r="M192" s="13">
        <v>46708.14</v>
      </c>
      <c r="N192" s="13">
        <v>477506.03</v>
      </c>
    </row>
    <row r="193" spans="1:14" x14ac:dyDescent="0.2">
      <c r="A193">
        <v>42121</v>
      </c>
      <c r="B193" s="14">
        <v>8186512</v>
      </c>
      <c r="C193">
        <v>2.94</v>
      </c>
      <c r="D193">
        <v>0</v>
      </c>
      <c r="E193" s="13">
        <v>272541.92</v>
      </c>
      <c r="F193" s="13">
        <v>19871.28</v>
      </c>
      <c r="G193" s="13">
        <v>8223.9599999999991</v>
      </c>
      <c r="H193">
        <v>405.72</v>
      </c>
      <c r="I193" s="13">
        <v>19323.79</v>
      </c>
      <c r="J193" s="13">
        <v>1722.97</v>
      </c>
      <c r="K193">
        <v>0</v>
      </c>
      <c r="L193" s="13">
        <v>46477.23</v>
      </c>
      <c r="M193" s="13">
        <v>96024.94</v>
      </c>
      <c r="N193" s="13">
        <v>368566.86</v>
      </c>
    </row>
    <row r="194" spans="1:14" x14ac:dyDescent="0.2">
      <c r="A194">
        <v>42124</v>
      </c>
      <c r="B194" s="14">
        <v>132276992</v>
      </c>
      <c r="C194">
        <v>3.01</v>
      </c>
      <c r="D194">
        <v>0</v>
      </c>
      <c r="E194" s="13">
        <v>4400534.09</v>
      </c>
      <c r="F194">
        <v>0</v>
      </c>
      <c r="G194" s="13">
        <v>134511.32</v>
      </c>
      <c r="H194">
        <v>0</v>
      </c>
      <c r="I194" s="13">
        <v>315737.83</v>
      </c>
      <c r="J194">
        <v>0</v>
      </c>
      <c r="K194">
        <v>0</v>
      </c>
      <c r="L194" s="13">
        <v>717014.75</v>
      </c>
      <c r="M194" s="13">
        <v>1167263.8999999999</v>
      </c>
      <c r="N194" s="13">
        <v>5567797.9900000002</v>
      </c>
    </row>
    <row r="195" spans="1:14" x14ac:dyDescent="0.2">
      <c r="A195">
        <v>43001</v>
      </c>
      <c r="B195" s="14">
        <v>29289776</v>
      </c>
      <c r="C195">
        <v>2.94</v>
      </c>
      <c r="D195">
        <v>0</v>
      </c>
      <c r="E195" s="13">
        <v>975102.92</v>
      </c>
      <c r="F195">
        <v>0</v>
      </c>
      <c r="G195" s="13">
        <v>24064.67</v>
      </c>
      <c r="H195">
        <v>0</v>
      </c>
      <c r="I195" s="13">
        <v>124027.98</v>
      </c>
      <c r="J195">
        <v>0</v>
      </c>
      <c r="K195">
        <v>0</v>
      </c>
      <c r="L195" s="13">
        <v>333618.83</v>
      </c>
      <c r="M195" s="13">
        <v>481711.48</v>
      </c>
      <c r="N195" s="13">
        <v>1456814.4</v>
      </c>
    </row>
    <row r="196" spans="1:14" x14ac:dyDescent="0.2">
      <c r="A196">
        <v>43002</v>
      </c>
      <c r="B196" s="14">
        <v>22434474</v>
      </c>
      <c r="C196">
        <v>2.52</v>
      </c>
      <c r="D196">
        <v>0</v>
      </c>
      <c r="E196" s="13">
        <v>750111</v>
      </c>
      <c r="F196">
        <v>0</v>
      </c>
      <c r="G196" s="13">
        <v>11722.65</v>
      </c>
      <c r="H196">
        <v>0</v>
      </c>
      <c r="I196" s="13">
        <v>48463.44</v>
      </c>
      <c r="J196">
        <v>0</v>
      </c>
      <c r="K196" s="13">
        <v>6029.81</v>
      </c>
      <c r="L196" s="13">
        <v>125818.22</v>
      </c>
      <c r="M196" s="13">
        <v>192034.12</v>
      </c>
      <c r="N196" s="13">
        <v>942145.12</v>
      </c>
    </row>
    <row r="197" spans="1:14" x14ac:dyDescent="0.2">
      <c r="A197">
        <v>43003</v>
      </c>
      <c r="B197" s="14">
        <v>16566568</v>
      </c>
      <c r="C197">
        <v>2.5</v>
      </c>
      <c r="D197">
        <v>0</v>
      </c>
      <c r="E197" s="13">
        <v>554027.44999999995</v>
      </c>
      <c r="F197">
        <v>0</v>
      </c>
      <c r="G197" s="13">
        <v>29494.01</v>
      </c>
      <c r="H197">
        <v>0</v>
      </c>
      <c r="I197" s="13">
        <v>66678.36</v>
      </c>
      <c r="J197">
        <v>0</v>
      </c>
      <c r="K197">
        <v>0</v>
      </c>
      <c r="L197" s="13">
        <v>174193.33</v>
      </c>
      <c r="M197" s="13">
        <v>270365.7</v>
      </c>
      <c r="N197" s="13">
        <v>824393.15</v>
      </c>
    </row>
    <row r="198" spans="1:14" x14ac:dyDescent="0.2">
      <c r="A198">
        <v>43004</v>
      </c>
      <c r="B198" s="14">
        <v>27082467</v>
      </c>
      <c r="C198">
        <v>2.57</v>
      </c>
      <c r="D198">
        <v>0</v>
      </c>
      <c r="E198" s="13">
        <v>905055.15</v>
      </c>
      <c r="F198">
        <v>0</v>
      </c>
      <c r="G198" s="13">
        <v>9637.75</v>
      </c>
      <c r="H198">
        <v>0</v>
      </c>
      <c r="I198" s="13">
        <v>49398.43</v>
      </c>
      <c r="J198">
        <v>0</v>
      </c>
      <c r="K198" s="13">
        <v>7812.19</v>
      </c>
      <c r="L198" s="13">
        <v>136741.5</v>
      </c>
      <c r="M198" s="13">
        <v>203589.86</v>
      </c>
      <c r="N198" s="13">
        <v>1108645.01</v>
      </c>
    </row>
    <row r="199" spans="1:14" x14ac:dyDescent="0.2">
      <c r="A199">
        <v>44078</v>
      </c>
      <c r="B199" s="14">
        <v>12370830</v>
      </c>
      <c r="C199">
        <v>2.61</v>
      </c>
      <c r="D199">
        <v>0</v>
      </c>
      <c r="E199" s="13">
        <v>413244.73</v>
      </c>
      <c r="F199">
        <v>337.14</v>
      </c>
      <c r="G199" s="13">
        <v>28015.09</v>
      </c>
      <c r="H199" s="13">
        <v>32778.239999999998</v>
      </c>
      <c r="I199" s="13">
        <v>156200.76999999999</v>
      </c>
      <c r="J199" s="13">
        <v>10539.71</v>
      </c>
      <c r="K199">
        <v>0</v>
      </c>
      <c r="L199" s="13">
        <v>48948.1</v>
      </c>
      <c r="M199" s="13">
        <v>276819.03999999998</v>
      </c>
      <c r="N199" s="13">
        <v>690063.77</v>
      </c>
    </row>
    <row r="200" spans="1:14" x14ac:dyDescent="0.2">
      <c r="A200">
        <v>44083</v>
      </c>
      <c r="B200" s="14">
        <v>20865665</v>
      </c>
      <c r="C200">
        <v>2.62</v>
      </c>
      <c r="D200">
        <v>0</v>
      </c>
      <c r="E200" s="13">
        <v>696941.17</v>
      </c>
      <c r="F200">
        <v>0</v>
      </c>
      <c r="G200" s="13">
        <v>104356.15</v>
      </c>
      <c r="H200">
        <v>0</v>
      </c>
      <c r="I200" s="13">
        <v>150748.79</v>
      </c>
      <c r="J200">
        <v>0</v>
      </c>
      <c r="K200">
        <v>0</v>
      </c>
      <c r="L200" s="13">
        <v>118470.9</v>
      </c>
      <c r="M200" s="13">
        <v>373575.84</v>
      </c>
      <c r="N200" s="13">
        <v>1070517.01</v>
      </c>
    </row>
    <row r="201" spans="1:14" x14ac:dyDescent="0.2">
      <c r="A201">
        <v>44084</v>
      </c>
      <c r="B201" s="14">
        <v>22430420</v>
      </c>
      <c r="C201">
        <v>2.64</v>
      </c>
      <c r="D201">
        <v>0</v>
      </c>
      <c r="E201" s="13">
        <v>749052.21</v>
      </c>
      <c r="F201">
        <v>0</v>
      </c>
      <c r="G201" s="13">
        <v>112772.04</v>
      </c>
      <c r="H201">
        <v>0</v>
      </c>
      <c r="I201" s="13">
        <v>187081.75</v>
      </c>
      <c r="J201">
        <v>0</v>
      </c>
      <c r="K201">
        <v>0</v>
      </c>
      <c r="L201" s="13">
        <v>139440.06</v>
      </c>
      <c r="M201" s="13">
        <v>439293.85</v>
      </c>
      <c r="N201" s="13">
        <v>1188346.06</v>
      </c>
    </row>
    <row r="202" spans="1:14" x14ac:dyDescent="0.2">
      <c r="A202">
        <v>45076</v>
      </c>
      <c r="B202" s="14">
        <v>19399275</v>
      </c>
      <c r="C202">
        <v>2.72</v>
      </c>
      <c r="D202">
        <v>0</v>
      </c>
      <c r="E202" s="13">
        <v>647296.38</v>
      </c>
      <c r="F202">
        <v>0</v>
      </c>
      <c r="G202" s="13">
        <v>17126.48</v>
      </c>
      <c r="H202">
        <v>0</v>
      </c>
      <c r="I202" s="13">
        <v>148741.73000000001</v>
      </c>
      <c r="J202">
        <v>0</v>
      </c>
      <c r="K202">
        <v>0</v>
      </c>
      <c r="L202" s="13">
        <v>181540.44</v>
      </c>
      <c r="M202" s="13">
        <v>347408.65</v>
      </c>
      <c r="N202" s="13">
        <v>994705.03</v>
      </c>
    </row>
    <row r="203" spans="1:14" x14ac:dyDescent="0.2">
      <c r="A203">
        <v>45077</v>
      </c>
      <c r="B203" s="14">
        <v>37797721</v>
      </c>
      <c r="C203">
        <v>2.87</v>
      </c>
      <c r="D203">
        <v>0</v>
      </c>
      <c r="E203" s="13">
        <v>1259253.3799999999</v>
      </c>
      <c r="F203">
        <v>0</v>
      </c>
      <c r="G203" s="13">
        <v>27463.77</v>
      </c>
      <c r="H203">
        <v>0</v>
      </c>
      <c r="I203" s="13">
        <v>244968.21</v>
      </c>
      <c r="J203">
        <v>0</v>
      </c>
      <c r="K203">
        <v>0</v>
      </c>
      <c r="L203" s="13">
        <v>298219.42</v>
      </c>
      <c r="M203" s="13">
        <v>570651.4</v>
      </c>
      <c r="N203" s="13">
        <v>1829904.78</v>
      </c>
    </row>
    <row r="204" spans="1:14" x14ac:dyDescent="0.2">
      <c r="A204">
        <v>45078</v>
      </c>
      <c r="B204" s="14">
        <v>18615277</v>
      </c>
      <c r="C204">
        <v>3.1</v>
      </c>
      <c r="D204">
        <v>0</v>
      </c>
      <c r="E204" s="13">
        <v>618710.38</v>
      </c>
      <c r="F204" s="13">
        <v>31861.99</v>
      </c>
      <c r="G204" s="13">
        <v>11568.64</v>
      </c>
      <c r="H204">
        <v>0</v>
      </c>
      <c r="I204" s="13">
        <v>100635.19</v>
      </c>
      <c r="J204">
        <v>0</v>
      </c>
      <c r="K204">
        <v>0</v>
      </c>
      <c r="L204" s="13">
        <v>116877.98</v>
      </c>
      <c r="M204" s="13">
        <v>260943.8</v>
      </c>
      <c r="N204" s="13">
        <v>879654.18</v>
      </c>
    </row>
    <row r="205" spans="1:14" x14ac:dyDescent="0.2">
      <c r="A205">
        <v>46128</v>
      </c>
      <c r="B205" s="14">
        <v>17137380</v>
      </c>
      <c r="C205">
        <v>2.81</v>
      </c>
      <c r="D205">
        <v>0</v>
      </c>
      <c r="E205" s="13">
        <v>571294.61</v>
      </c>
      <c r="F205">
        <v>0</v>
      </c>
      <c r="G205" s="13">
        <v>16915.21</v>
      </c>
      <c r="H205">
        <v>0</v>
      </c>
      <c r="I205" s="13">
        <v>26165.11</v>
      </c>
      <c r="J205" s="13">
        <v>5947.6</v>
      </c>
      <c r="K205">
        <v>0</v>
      </c>
      <c r="L205" s="13">
        <v>141284.89000000001</v>
      </c>
      <c r="M205" s="13">
        <v>190312.8</v>
      </c>
      <c r="N205" s="13">
        <v>761607.41</v>
      </c>
    </row>
    <row r="206" spans="1:14" x14ac:dyDescent="0.2">
      <c r="A206">
        <v>46130</v>
      </c>
      <c r="B206" s="14">
        <v>51099240</v>
      </c>
      <c r="C206">
        <v>3.03</v>
      </c>
      <c r="D206">
        <v>0</v>
      </c>
      <c r="E206" s="13">
        <v>1699597</v>
      </c>
      <c r="F206">
        <v>0</v>
      </c>
      <c r="G206" s="13">
        <v>108966.89</v>
      </c>
      <c r="H206">
        <v>0</v>
      </c>
      <c r="I206" s="13">
        <v>102059.34</v>
      </c>
      <c r="J206">
        <v>0</v>
      </c>
      <c r="K206" s="13">
        <v>21396.03</v>
      </c>
      <c r="L206" s="13">
        <v>542166.93999999994</v>
      </c>
      <c r="M206" s="13">
        <v>774589.2</v>
      </c>
      <c r="N206" s="13">
        <v>2474186.2000000002</v>
      </c>
    </row>
    <row r="207" spans="1:14" x14ac:dyDescent="0.2">
      <c r="A207">
        <v>46131</v>
      </c>
      <c r="B207" s="14">
        <v>44036052</v>
      </c>
      <c r="C207">
        <v>2.75</v>
      </c>
      <c r="D207">
        <v>0</v>
      </c>
      <c r="E207" s="13">
        <v>1468899.58</v>
      </c>
      <c r="F207">
        <v>0</v>
      </c>
      <c r="G207" s="13">
        <v>62534.9</v>
      </c>
      <c r="H207">
        <v>0</v>
      </c>
      <c r="I207" s="13">
        <v>94450.73</v>
      </c>
      <c r="J207">
        <v>0</v>
      </c>
      <c r="K207" s="13">
        <v>97527.64</v>
      </c>
      <c r="L207" s="13">
        <v>491845.69</v>
      </c>
      <c r="M207" s="13">
        <v>746358.96</v>
      </c>
      <c r="N207" s="13">
        <v>2215258.54</v>
      </c>
    </row>
    <row r="208" spans="1:14" x14ac:dyDescent="0.2">
      <c r="A208">
        <v>46132</v>
      </c>
      <c r="B208" s="14">
        <v>26205310</v>
      </c>
      <c r="C208">
        <v>2.72</v>
      </c>
      <c r="D208">
        <v>0</v>
      </c>
      <c r="E208" s="13">
        <v>874393.63</v>
      </c>
      <c r="F208">
        <v>0</v>
      </c>
      <c r="G208" s="13">
        <v>27711.1</v>
      </c>
      <c r="H208">
        <v>0</v>
      </c>
      <c r="I208" s="13">
        <v>42730.21</v>
      </c>
      <c r="J208">
        <v>0</v>
      </c>
      <c r="K208" s="13">
        <v>23397.86</v>
      </c>
      <c r="L208" s="13">
        <v>227916.15</v>
      </c>
      <c r="M208" s="13">
        <v>321755.32</v>
      </c>
      <c r="N208" s="13">
        <v>1196148.95</v>
      </c>
    </row>
    <row r="209" spans="1:14" x14ac:dyDescent="0.2">
      <c r="A209">
        <v>46134</v>
      </c>
      <c r="B209" s="14">
        <v>114420130</v>
      </c>
      <c r="C209">
        <v>2.63</v>
      </c>
      <c r="D209">
        <v>0</v>
      </c>
      <c r="E209" s="13">
        <v>3821393.2</v>
      </c>
      <c r="F209">
        <v>0</v>
      </c>
      <c r="G209" s="13">
        <v>103865.61</v>
      </c>
      <c r="H209">
        <v>0</v>
      </c>
      <c r="I209" s="13">
        <v>148095.88</v>
      </c>
      <c r="J209">
        <v>0</v>
      </c>
      <c r="K209">
        <v>0</v>
      </c>
      <c r="L209" s="13">
        <v>818778.86</v>
      </c>
      <c r="M209" s="13">
        <v>1070740.3500000001</v>
      </c>
      <c r="N209" s="13">
        <v>4892133.55</v>
      </c>
    </row>
    <row r="210" spans="1:14" x14ac:dyDescent="0.2">
      <c r="A210">
        <v>46135</v>
      </c>
      <c r="B210" s="14">
        <v>16125780</v>
      </c>
      <c r="C210">
        <v>2.82</v>
      </c>
      <c r="D210">
        <v>0</v>
      </c>
      <c r="E210" s="13">
        <v>537516.43000000005</v>
      </c>
      <c r="F210">
        <v>0</v>
      </c>
      <c r="G210" s="13">
        <v>19751</v>
      </c>
      <c r="H210">
        <v>0</v>
      </c>
      <c r="I210" s="13">
        <v>30285.19</v>
      </c>
      <c r="J210" s="13">
        <v>5010.5200000000004</v>
      </c>
      <c r="K210">
        <v>0</v>
      </c>
      <c r="L210" s="13">
        <v>162091.34</v>
      </c>
      <c r="M210" s="13">
        <v>217138.05</v>
      </c>
      <c r="N210" s="13">
        <v>754654.48</v>
      </c>
    </row>
    <row r="211" spans="1:14" x14ac:dyDescent="0.2">
      <c r="A211">
        <v>46137</v>
      </c>
      <c r="B211" s="14">
        <v>11952330</v>
      </c>
      <c r="C211">
        <v>2.74</v>
      </c>
      <c r="D211">
        <v>0</v>
      </c>
      <c r="E211" s="13">
        <v>398731.88</v>
      </c>
      <c r="F211">
        <v>0</v>
      </c>
      <c r="G211" s="13">
        <v>17512.22</v>
      </c>
      <c r="H211">
        <v>0</v>
      </c>
      <c r="I211" s="13">
        <v>26761.69</v>
      </c>
      <c r="J211">
        <v>0</v>
      </c>
      <c r="K211">
        <v>0</v>
      </c>
      <c r="L211" s="13">
        <v>148758.21</v>
      </c>
      <c r="M211" s="13">
        <v>193032.12</v>
      </c>
      <c r="N211" s="13">
        <v>591764</v>
      </c>
    </row>
    <row r="212" spans="1:14" x14ac:dyDescent="0.2">
      <c r="A212">
        <v>46140</v>
      </c>
      <c r="B212" s="14">
        <v>29308500</v>
      </c>
      <c r="C212">
        <v>2.69</v>
      </c>
      <c r="D212">
        <v>0</v>
      </c>
      <c r="E212" s="13">
        <v>978239.48</v>
      </c>
      <c r="F212">
        <v>0</v>
      </c>
      <c r="G212" s="13">
        <v>37611.47</v>
      </c>
      <c r="H212">
        <v>0</v>
      </c>
      <c r="I212" s="13">
        <v>57706.02</v>
      </c>
      <c r="J212" s="13">
        <v>4059.61</v>
      </c>
      <c r="K212" s="13">
        <v>9072.31</v>
      </c>
      <c r="L212" s="13">
        <v>304436.83</v>
      </c>
      <c r="M212" s="13">
        <v>412886.24</v>
      </c>
      <c r="N212" s="13">
        <v>1391125.72</v>
      </c>
    </row>
    <row r="213" spans="1:14" x14ac:dyDescent="0.2">
      <c r="A213">
        <v>47060</v>
      </c>
      <c r="B213" s="14">
        <v>36222665</v>
      </c>
      <c r="C213">
        <v>0.78</v>
      </c>
      <c r="D213">
        <v>0</v>
      </c>
      <c r="E213" s="13">
        <v>1232746.3999999999</v>
      </c>
      <c r="F213">
        <v>0</v>
      </c>
      <c r="G213" s="13">
        <v>30142.03</v>
      </c>
      <c r="H213">
        <v>0</v>
      </c>
      <c r="I213" s="13">
        <v>162887.07999999999</v>
      </c>
      <c r="J213">
        <v>0</v>
      </c>
      <c r="K213">
        <v>554.6</v>
      </c>
      <c r="L213" s="13">
        <v>174924.64</v>
      </c>
      <c r="M213" s="13">
        <v>368508.35</v>
      </c>
      <c r="N213" s="13">
        <v>1601254.75</v>
      </c>
    </row>
    <row r="214" spans="1:14" x14ac:dyDescent="0.2">
      <c r="A214">
        <v>47062</v>
      </c>
      <c r="B214" s="14">
        <v>35010814</v>
      </c>
      <c r="C214">
        <v>1.79</v>
      </c>
      <c r="D214">
        <v>0</v>
      </c>
      <c r="E214" s="13">
        <v>1179375.33</v>
      </c>
      <c r="F214">
        <v>0</v>
      </c>
      <c r="G214" s="13">
        <v>76734.62</v>
      </c>
      <c r="H214">
        <v>0</v>
      </c>
      <c r="I214" s="13">
        <v>418039.24</v>
      </c>
      <c r="J214">
        <v>0</v>
      </c>
      <c r="K214" s="13">
        <v>29835.55</v>
      </c>
      <c r="L214" s="13">
        <v>473184.3</v>
      </c>
      <c r="M214" s="13">
        <v>997793.7</v>
      </c>
      <c r="N214" s="13">
        <v>2177169.0299999998</v>
      </c>
    </row>
    <row r="215" spans="1:14" x14ac:dyDescent="0.2">
      <c r="A215">
        <v>47064</v>
      </c>
      <c r="B215" s="14">
        <v>6931580</v>
      </c>
      <c r="C215">
        <v>1.55</v>
      </c>
      <c r="D215">
        <v>0</v>
      </c>
      <c r="E215" s="13">
        <v>234068.02</v>
      </c>
      <c r="F215">
        <v>0</v>
      </c>
      <c r="G215" s="13">
        <v>11820.56</v>
      </c>
      <c r="H215">
        <v>0</v>
      </c>
      <c r="I215" s="13">
        <v>66501.960000000006</v>
      </c>
      <c r="J215">
        <v>106.94</v>
      </c>
      <c r="K215" s="13">
        <v>55250.21</v>
      </c>
      <c r="L215" s="13">
        <v>66064.62</v>
      </c>
      <c r="M215" s="13">
        <v>199744.29</v>
      </c>
      <c r="N215" s="13">
        <v>433812.31</v>
      </c>
    </row>
    <row r="216" spans="1:14" x14ac:dyDescent="0.2">
      <c r="A216">
        <v>47065</v>
      </c>
      <c r="B216" s="14">
        <v>52675959</v>
      </c>
      <c r="C216">
        <v>0.9</v>
      </c>
      <c r="D216">
        <v>0</v>
      </c>
      <c r="E216" s="13">
        <v>1790524.33</v>
      </c>
      <c r="F216" s="13">
        <v>1176.3900000000001</v>
      </c>
      <c r="G216" s="13">
        <v>34032.720000000001</v>
      </c>
      <c r="H216">
        <v>0</v>
      </c>
      <c r="I216" s="13">
        <v>124962.46</v>
      </c>
      <c r="J216" s="13">
        <v>29872.51</v>
      </c>
      <c r="K216" s="13">
        <v>145893.92000000001</v>
      </c>
      <c r="L216" s="13">
        <v>194199.22</v>
      </c>
      <c r="M216" s="13">
        <v>530137.22</v>
      </c>
      <c r="N216" s="13">
        <v>2320661.5499999998</v>
      </c>
    </row>
    <row r="217" spans="1:14" x14ac:dyDescent="0.2">
      <c r="A217">
        <v>48066</v>
      </c>
      <c r="B217" s="14">
        <v>230997603</v>
      </c>
      <c r="C217">
        <v>1.44</v>
      </c>
      <c r="D217">
        <v>0</v>
      </c>
      <c r="E217" s="13">
        <v>7809123.4500000002</v>
      </c>
      <c r="F217">
        <v>0</v>
      </c>
      <c r="G217" s="13">
        <v>46188.42</v>
      </c>
      <c r="H217">
        <v>0</v>
      </c>
      <c r="I217" s="13">
        <v>454058.54</v>
      </c>
      <c r="J217">
        <v>0</v>
      </c>
      <c r="K217">
        <v>0</v>
      </c>
      <c r="L217" s="13">
        <v>1955544.23</v>
      </c>
      <c r="M217" s="13">
        <v>2455791.19</v>
      </c>
      <c r="N217" s="13">
        <v>10264914.640000001</v>
      </c>
    </row>
    <row r="218" spans="1:14" x14ac:dyDescent="0.2">
      <c r="A218">
        <v>48068</v>
      </c>
      <c r="B218" s="14">
        <v>1046552892</v>
      </c>
      <c r="C218">
        <v>1.69</v>
      </c>
      <c r="D218">
        <v>0</v>
      </c>
      <c r="E218" s="13">
        <v>35290108.880000003</v>
      </c>
      <c r="F218">
        <v>0</v>
      </c>
      <c r="G218" s="13">
        <v>122949.64</v>
      </c>
      <c r="H218">
        <v>0</v>
      </c>
      <c r="I218" s="13">
        <v>1206174.1000000001</v>
      </c>
      <c r="J218">
        <v>0</v>
      </c>
      <c r="K218">
        <v>0</v>
      </c>
      <c r="L218" s="13">
        <v>5212296.58</v>
      </c>
      <c r="M218" s="13">
        <v>6541420.3200000003</v>
      </c>
      <c r="N218" s="13">
        <v>41831529.200000003</v>
      </c>
    </row>
    <row r="219" spans="1:14" x14ac:dyDescent="0.2">
      <c r="A219">
        <v>48069</v>
      </c>
      <c r="B219" s="14">
        <v>163279709</v>
      </c>
      <c r="C219">
        <v>1.54</v>
      </c>
      <c r="D219">
        <v>0</v>
      </c>
      <c r="E219" s="13">
        <v>5514246.4100000001</v>
      </c>
      <c r="F219">
        <v>0</v>
      </c>
      <c r="G219" s="13">
        <v>23761.42</v>
      </c>
      <c r="H219">
        <v>0</v>
      </c>
      <c r="I219" s="13">
        <v>193482.78</v>
      </c>
      <c r="J219">
        <v>0</v>
      </c>
      <c r="K219">
        <v>0</v>
      </c>
      <c r="L219" s="13">
        <v>819904.41</v>
      </c>
      <c r="M219" s="13">
        <v>1037148.6</v>
      </c>
      <c r="N219" s="13">
        <v>6551395.0099999998</v>
      </c>
    </row>
    <row r="220" spans="1:14" x14ac:dyDescent="0.2">
      <c r="A220">
        <v>48070</v>
      </c>
      <c r="B220" s="14">
        <v>102719459</v>
      </c>
      <c r="C220">
        <v>1.65</v>
      </c>
      <c r="D220">
        <v>0</v>
      </c>
      <c r="E220" s="13">
        <v>3465143.37</v>
      </c>
      <c r="F220">
        <v>0</v>
      </c>
      <c r="G220" s="13">
        <v>75063.259999999995</v>
      </c>
      <c r="H220">
        <v>0</v>
      </c>
      <c r="I220" s="13">
        <v>217198.34</v>
      </c>
      <c r="J220">
        <v>0</v>
      </c>
      <c r="K220">
        <v>0</v>
      </c>
      <c r="L220" s="13">
        <v>802471.45</v>
      </c>
      <c r="M220" s="13">
        <v>1094733.05</v>
      </c>
      <c r="N220" s="13">
        <v>4559876.42</v>
      </c>
    </row>
    <row r="221" spans="1:14" x14ac:dyDescent="0.2">
      <c r="A221">
        <v>48071</v>
      </c>
      <c r="B221" s="14">
        <v>1246294514</v>
      </c>
      <c r="C221">
        <v>1.6</v>
      </c>
      <c r="D221">
        <v>0</v>
      </c>
      <c r="E221" s="13">
        <v>42063935.399999999</v>
      </c>
      <c r="F221">
        <v>0</v>
      </c>
      <c r="G221" s="13">
        <v>144212.42000000001</v>
      </c>
      <c r="H221">
        <v>0</v>
      </c>
      <c r="I221" s="13">
        <v>1393614.09</v>
      </c>
      <c r="J221">
        <v>0</v>
      </c>
      <c r="K221">
        <v>0</v>
      </c>
      <c r="L221" s="13">
        <v>5928253.6399999997</v>
      </c>
      <c r="M221" s="13">
        <v>7466080.1500000004</v>
      </c>
      <c r="N221" s="13">
        <v>49530015.549999997</v>
      </c>
    </row>
    <row r="222" spans="1:14" x14ac:dyDescent="0.2">
      <c r="A222">
        <v>48072</v>
      </c>
      <c r="B222" s="14">
        <v>399630753</v>
      </c>
      <c r="C222">
        <v>1.47</v>
      </c>
      <c r="D222">
        <v>0</v>
      </c>
      <c r="E222" s="13">
        <v>13505837.01</v>
      </c>
      <c r="F222">
        <v>0</v>
      </c>
      <c r="G222" s="13">
        <v>69329.48</v>
      </c>
      <c r="H222">
        <v>0</v>
      </c>
      <c r="I222" s="13">
        <v>681942.98</v>
      </c>
      <c r="J222">
        <v>0</v>
      </c>
      <c r="K222">
        <v>0</v>
      </c>
      <c r="L222" s="13">
        <v>3077661.29</v>
      </c>
      <c r="M222" s="13">
        <v>3828933.74</v>
      </c>
      <c r="N222" s="13">
        <v>17334770.75</v>
      </c>
    </row>
    <row r="223" spans="1:14" x14ac:dyDescent="0.2">
      <c r="A223">
        <v>48073</v>
      </c>
      <c r="B223" s="14">
        <v>598606176</v>
      </c>
      <c r="C223">
        <v>1.48</v>
      </c>
      <c r="D223">
        <v>0</v>
      </c>
      <c r="E223" s="13">
        <v>20228315.399999999</v>
      </c>
      <c r="F223">
        <v>0</v>
      </c>
      <c r="G223" s="13">
        <v>81284.39</v>
      </c>
      <c r="H223">
        <v>0</v>
      </c>
      <c r="I223" s="13">
        <v>798950.99</v>
      </c>
      <c r="J223">
        <v>0</v>
      </c>
      <c r="K223">
        <v>0</v>
      </c>
      <c r="L223" s="13">
        <v>3620882.69</v>
      </c>
      <c r="M223" s="13">
        <v>4501118.07</v>
      </c>
      <c r="N223" s="13">
        <v>24729433.469999999</v>
      </c>
    </row>
    <row r="224" spans="1:14" x14ac:dyDescent="0.2">
      <c r="A224">
        <v>48074</v>
      </c>
      <c r="B224" s="14">
        <v>390347914</v>
      </c>
      <c r="C224">
        <v>1.56</v>
      </c>
      <c r="D224">
        <v>0</v>
      </c>
      <c r="E224" s="13">
        <v>13180066.09</v>
      </c>
      <c r="F224">
        <v>0</v>
      </c>
      <c r="G224" s="13">
        <v>40248.42</v>
      </c>
      <c r="H224">
        <v>0</v>
      </c>
      <c r="I224" s="13">
        <v>395435.01</v>
      </c>
      <c r="J224">
        <v>0</v>
      </c>
      <c r="K224">
        <v>0</v>
      </c>
      <c r="L224" s="13">
        <v>1619349.1</v>
      </c>
      <c r="M224" s="13">
        <v>2055032.53</v>
      </c>
      <c r="N224" s="13">
        <v>15235098.619999999</v>
      </c>
    </row>
    <row r="225" spans="1:14" x14ac:dyDescent="0.2">
      <c r="A225">
        <v>48075</v>
      </c>
      <c r="B225" s="14">
        <v>33885696</v>
      </c>
      <c r="C225">
        <v>1.56</v>
      </c>
      <c r="D225">
        <v>0</v>
      </c>
      <c r="E225" s="13">
        <v>1144147.81</v>
      </c>
      <c r="F225">
        <v>0</v>
      </c>
      <c r="G225" s="13">
        <v>6301.53</v>
      </c>
      <c r="H225">
        <v>0</v>
      </c>
      <c r="I225" s="13">
        <v>48545.64</v>
      </c>
      <c r="J225">
        <v>0</v>
      </c>
      <c r="K225">
        <v>0</v>
      </c>
      <c r="L225" s="13">
        <v>197636.98</v>
      </c>
      <c r="M225" s="13">
        <v>252484.15</v>
      </c>
      <c r="N225" s="13">
        <v>1396631.96</v>
      </c>
    </row>
    <row r="226" spans="1:14" x14ac:dyDescent="0.2">
      <c r="A226">
        <v>48077</v>
      </c>
      <c r="B226" s="14">
        <v>714086438</v>
      </c>
      <c r="C226">
        <v>1.52</v>
      </c>
      <c r="D226">
        <v>0</v>
      </c>
      <c r="E226" s="13">
        <v>24120868.719999999</v>
      </c>
      <c r="F226">
        <v>0</v>
      </c>
      <c r="G226" s="13">
        <v>128375.17</v>
      </c>
      <c r="H226">
        <v>0</v>
      </c>
      <c r="I226" s="13">
        <v>1034293.99</v>
      </c>
      <c r="J226">
        <v>0</v>
      </c>
      <c r="K226">
        <v>0</v>
      </c>
      <c r="L226" s="13">
        <v>4689110.62</v>
      </c>
      <c r="M226" s="13">
        <v>5851779.7800000003</v>
      </c>
      <c r="N226" s="13">
        <v>29972648.5</v>
      </c>
    </row>
    <row r="227" spans="1:14" x14ac:dyDescent="0.2">
      <c r="A227">
        <v>48078</v>
      </c>
      <c r="B227" s="14">
        <v>2650102209</v>
      </c>
      <c r="C227">
        <v>1.58</v>
      </c>
      <c r="D227">
        <v>0</v>
      </c>
      <c r="E227" s="13">
        <v>89462309.379999995</v>
      </c>
      <c r="F227" s="13">
        <v>17925.990000000002</v>
      </c>
      <c r="G227" s="13">
        <v>320632.21999999997</v>
      </c>
      <c r="H227" s="13">
        <v>156477.04999999999</v>
      </c>
      <c r="I227" s="13">
        <v>3147158.55</v>
      </c>
      <c r="J227">
        <v>0</v>
      </c>
      <c r="K227">
        <v>0</v>
      </c>
      <c r="L227" s="13">
        <v>13997697.83</v>
      </c>
      <c r="M227" s="13">
        <v>17639891.640000001</v>
      </c>
      <c r="N227" s="13">
        <v>107102201.02</v>
      </c>
    </row>
    <row r="228" spans="1:14" x14ac:dyDescent="0.2">
      <c r="A228">
        <v>48080</v>
      </c>
      <c r="B228" s="14">
        <v>369774342</v>
      </c>
      <c r="C228">
        <v>1.54</v>
      </c>
      <c r="D228">
        <v>0</v>
      </c>
      <c r="E228" s="13">
        <v>12487937.73</v>
      </c>
      <c r="F228" s="13">
        <v>58762.97</v>
      </c>
      <c r="G228" s="13">
        <v>23822.240000000002</v>
      </c>
      <c r="H228">
        <v>0</v>
      </c>
      <c r="I228" s="13">
        <v>234276.71</v>
      </c>
      <c r="J228" s="13">
        <v>419529.03</v>
      </c>
      <c r="K228">
        <v>0</v>
      </c>
      <c r="L228" s="13">
        <v>900981.59</v>
      </c>
      <c r="M228" s="13">
        <v>1637372.54</v>
      </c>
      <c r="N228" s="13">
        <v>14125310.27</v>
      </c>
    </row>
    <row r="229" spans="1:14" x14ac:dyDescent="0.2">
      <c r="A229">
        <v>48901</v>
      </c>
      <c r="B229">
        <v>0</v>
      </c>
      <c r="C229">
        <v>0</v>
      </c>
      <c r="D229">
        <v>0</v>
      </c>
      <c r="E229">
        <v>0</v>
      </c>
      <c r="F229">
        <v>0</v>
      </c>
      <c r="G229">
        <v>0</v>
      </c>
      <c r="H229">
        <v>0</v>
      </c>
      <c r="I229">
        <v>0</v>
      </c>
      <c r="J229">
        <v>0</v>
      </c>
      <c r="K229">
        <v>0</v>
      </c>
      <c r="L229">
        <v>0</v>
      </c>
      <c r="M229">
        <v>0</v>
      </c>
      <c r="N229">
        <v>0</v>
      </c>
    </row>
    <row r="230" spans="1:14" x14ac:dyDescent="0.2">
      <c r="A230">
        <v>48902</v>
      </c>
      <c r="B230">
        <v>0</v>
      </c>
      <c r="C230">
        <v>0</v>
      </c>
      <c r="D230">
        <v>0</v>
      </c>
      <c r="E230">
        <v>0</v>
      </c>
      <c r="F230">
        <v>0</v>
      </c>
      <c r="G230">
        <v>0</v>
      </c>
      <c r="H230">
        <v>0</v>
      </c>
      <c r="I230">
        <v>0</v>
      </c>
      <c r="J230">
        <v>0</v>
      </c>
      <c r="K230">
        <v>0</v>
      </c>
      <c r="L230">
        <v>0</v>
      </c>
      <c r="M230">
        <v>0</v>
      </c>
      <c r="N230">
        <v>0</v>
      </c>
    </row>
    <row r="231" spans="1:14" x14ac:dyDescent="0.2">
      <c r="A231">
        <v>48904</v>
      </c>
      <c r="B231">
        <v>0</v>
      </c>
      <c r="C231">
        <v>0</v>
      </c>
      <c r="D231">
        <v>0</v>
      </c>
      <c r="E231">
        <v>0</v>
      </c>
      <c r="F231">
        <v>0</v>
      </c>
      <c r="G231">
        <v>0</v>
      </c>
      <c r="H231">
        <v>0</v>
      </c>
      <c r="I231">
        <v>0</v>
      </c>
      <c r="J231">
        <v>0</v>
      </c>
      <c r="K231">
        <v>0</v>
      </c>
      <c r="L231">
        <v>0</v>
      </c>
      <c r="M231">
        <v>0</v>
      </c>
      <c r="N231">
        <v>0</v>
      </c>
    </row>
    <row r="232" spans="1:14" x14ac:dyDescent="0.2">
      <c r="A232">
        <v>48905</v>
      </c>
      <c r="B232">
        <v>0</v>
      </c>
      <c r="C232">
        <v>0</v>
      </c>
      <c r="D232">
        <v>0</v>
      </c>
      <c r="E232">
        <v>0</v>
      </c>
      <c r="F232">
        <v>0</v>
      </c>
      <c r="G232">
        <v>0</v>
      </c>
      <c r="H232">
        <v>0</v>
      </c>
      <c r="I232">
        <v>0</v>
      </c>
      <c r="J232">
        <v>0</v>
      </c>
      <c r="K232">
        <v>0</v>
      </c>
      <c r="L232">
        <v>0</v>
      </c>
      <c r="M232">
        <v>0</v>
      </c>
      <c r="N232">
        <v>0</v>
      </c>
    </row>
    <row r="233" spans="1:14" x14ac:dyDescent="0.2">
      <c r="A233">
        <v>48909</v>
      </c>
      <c r="B233">
        <v>0</v>
      </c>
      <c r="C233">
        <v>0</v>
      </c>
      <c r="D233">
        <v>0</v>
      </c>
      <c r="E233">
        <v>0</v>
      </c>
      <c r="F233">
        <v>0</v>
      </c>
      <c r="G233">
        <v>0</v>
      </c>
      <c r="H233">
        <v>0</v>
      </c>
      <c r="I233">
        <v>0</v>
      </c>
      <c r="J233">
        <v>0</v>
      </c>
      <c r="K233">
        <v>0</v>
      </c>
      <c r="L233">
        <v>0</v>
      </c>
      <c r="M233">
        <v>0</v>
      </c>
      <c r="N233">
        <v>0</v>
      </c>
    </row>
    <row r="234" spans="1:14" x14ac:dyDescent="0.2">
      <c r="A234">
        <v>48910</v>
      </c>
      <c r="B234">
        <v>0</v>
      </c>
      <c r="C234">
        <v>0</v>
      </c>
      <c r="D234">
        <v>0</v>
      </c>
      <c r="E234">
        <v>0</v>
      </c>
      <c r="F234">
        <v>0</v>
      </c>
      <c r="G234">
        <v>0</v>
      </c>
      <c r="H234">
        <v>0</v>
      </c>
      <c r="I234">
        <v>0</v>
      </c>
      <c r="J234">
        <v>0</v>
      </c>
      <c r="K234">
        <v>0</v>
      </c>
      <c r="L234">
        <v>0</v>
      </c>
      <c r="M234">
        <v>0</v>
      </c>
      <c r="N234">
        <v>0</v>
      </c>
    </row>
    <row r="235" spans="1:14" x14ac:dyDescent="0.2">
      <c r="A235">
        <v>48912</v>
      </c>
      <c r="B235">
        <v>0</v>
      </c>
      <c r="C235">
        <v>0</v>
      </c>
      <c r="D235">
        <v>0</v>
      </c>
      <c r="E235">
        <v>0</v>
      </c>
      <c r="F235">
        <v>0</v>
      </c>
      <c r="G235">
        <v>0</v>
      </c>
      <c r="H235">
        <v>0</v>
      </c>
      <c r="I235">
        <v>0</v>
      </c>
      <c r="J235">
        <v>0</v>
      </c>
      <c r="K235">
        <v>0</v>
      </c>
      <c r="L235">
        <v>0</v>
      </c>
      <c r="M235">
        <v>0</v>
      </c>
      <c r="N235">
        <v>0</v>
      </c>
    </row>
    <row r="236" spans="1:14" x14ac:dyDescent="0.2">
      <c r="A236">
        <v>48913</v>
      </c>
      <c r="B236">
        <v>0</v>
      </c>
      <c r="C236">
        <v>0</v>
      </c>
      <c r="D236">
        <v>0</v>
      </c>
      <c r="E236">
        <v>0</v>
      </c>
      <c r="F236">
        <v>0</v>
      </c>
      <c r="G236">
        <v>0</v>
      </c>
      <c r="H236">
        <v>0</v>
      </c>
      <c r="I236">
        <v>0</v>
      </c>
      <c r="J236">
        <v>0</v>
      </c>
      <c r="K236">
        <v>0</v>
      </c>
      <c r="L236">
        <v>0</v>
      </c>
      <c r="M236">
        <v>0</v>
      </c>
      <c r="N236">
        <v>0</v>
      </c>
    </row>
    <row r="237" spans="1:14" x14ac:dyDescent="0.2">
      <c r="A237">
        <v>48914</v>
      </c>
      <c r="B237">
        <v>0</v>
      </c>
      <c r="C237">
        <v>0</v>
      </c>
      <c r="D237">
        <v>0</v>
      </c>
      <c r="E237">
        <v>0</v>
      </c>
      <c r="F237">
        <v>0</v>
      </c>
      <c r="G237">
        <v>0</v>
      </c>
      <c r="H237">
        <v>0</v>
      </c>
      <c r="I237">
        <v>0</v>
      </c>
      <c r="J237">
        <v>0</v>
      </c>
      <c r="K237">
        <v>0</v>
      </c>
      <c r="L237">
        <v>0</v>
      </c>
      <c r="M237">
        <v>0</v>
      </c>
      <c r="N237">
        <v>0</v>
      </c>
    </row>
    <row r="238" spans="1:14" x14ac:dyDescent="0.2">
      <c r="A238">
        <v>48915</v>
      </c>
      <c r="B238">
        <v>0</v>
      </c>
      <c r="C238">
        <v>0</v>
      </c>
      <c r="D238">
        <v>0</v>
      </c>
      <c r="E238">
        <v>0</v>
      </c>
      <c r="F238">
        <v>0</v>
      </c>
      <c r="G238">
        <v>0</v>
      </c>
      <c r="H238">
        <v>0</v>
      </c>
      <c r="I238">
        <v>0</v>
      </c>
      <c r="J238">
        <v>0</v>
      </c>
      <c r="K238">
        <v>0</v>
      </c>
      <c r="L238">
        <v>0</v>
      </c>
      <c r="M238">
        <v>0</v>
      </c>
      <c r="N238">
        <v>0</v>
      </c>
    </row>
    <row r="239" spans="1:14" x14ac:dyDescent="0.2">
      <c r="A239">
        <v>48916</v>
      </c>
      <c r="B239">
        <v>0</v>
      </c>
      <c r="C239">
        <v>0</v>
      </c>
      <c r="D239">
        <v>0</v>
      </c>
      <c r="E239">
        <v>0</v>
      </c>
      <c r="F239">
        <v>0</v>
      </c>
      <c r="G239">
        <v>0</v>
      </c>
      <c r="H239">
        <v>0</v>
      </c>
      <c r="I239">
        <v>0</v>
      </c>
      <c r="J239">
        <v>0</v>
      </c>
      <c r="K239">
        <v>0</v>
      </c>
      <c r="L239">
        <v>0</v>
      </c>
      <c r="M239">
        <v>0</v>
      </c>
      <c r="N239">
        <v>0</v>
      </c>
    </row>
    <row r="240" spans="1:14" x14ac:dyDescent="0.2">
      <c r="A240">
        <v>48918</v>
      </c>
      <c r="B240">
        <v>0</v>
      </c>
      <c r="C240">
        <v>0</v>
      </c>
      <c r="D240">
        <v>0</v>
      </c>
      <c r="E240">
        <v>0</v>
      </c>
      <c r="F240">
        <v>0</v>
      </c>
      <c r="G240">
        <v>0</v>
      </c>
      <c r="H240">
        <v>0</v>
      </c>
      <c r="I240">
        <v>0</v>
      </c>
      <c r="J240">
        <v>0</v>
      </c>
      <c r="K240">
        <v>0</v>
      </c>
      <c r="L240">
        <v>0</v>
      </c>
      <c r="M240">
        <v>0</v>
      </c>
      <c r="N240">
        <v>0</v>
      </c>
    </row>
    <row r="241" spans="1:14" x14ac:dyDescent="0.2">
      <c r="A241">
        <v>48922</v>
      </c>
      <c r="B241">
        <v>0</v>
      </c>
      <c r="C241">
        <v>0</v>
      </c>
      <c r="D241">
        <v>0</v>
      </c>
      <c r="E241">
        <v>0</v>
      </c>
      <c r="F241">
        <v>0</v>
      </c>
      <c r="G241">
        <v>0</v>
      </c>
      <c r="H241">
        <v>0</v>
      </c>
      <c r="I241">
        <v>0</v>
      </c>
      <c r="J241">
        <v>0</v>
      </c>
      <c r="K241">
        <v>0</v>
      </c>
      <c r="L241">
        <v>0</v>
      </c>
      <c r="M241">
        <v>0</v>
      </c>
      <c r="N241">
        <v>0</v>
      </c>
    </row>
    <row r="242" spans="1:14" x14ac:dyDescent="0.2">
      <c r="A242">
        <v>48923</v>
      </c>
      <c r="B242">
        <v>0</v>
      </c>
      <c r="C242">
        <v>0</v>
      </c>
      <c r="D242">
        <v>0</v>
      </c>
      <c r="E242">
        <v>0</v>
      </c>
      <c r="F242">
        <v>0</v>
      </c>
      <c r="G242">
        <v>0</v>
      </c>
      <c r="H242">
        <v>0</v>
      </c>
      <c r="I242">
        <v>0</v>
      </c>
      <c r="J242">
        <v>0</v>
      </c>
      <c r="K242">
        <v>0</v>
      </c>
      <c r="L242">
        <v>0</v>
      </c>
      <c r="M242">
        <v>0</v>
      </c>
      <c r="N242">
        <v>0</v>
      </c>
    </row>
    <row r="243" spans="1:14" x14ac:dyDescent="0.2">
      <c r="A243">
        <v>48924</v>
      </c>
      <c r="B243">
        <v>0</v>
      </c>
      <c r="C243">
        <v>0</v>
      </c>
      <c r="D243">
        <v>0</v>
      </c>
      <c r="E243">
        <v>0</v>
      </c>
      <c r="F243">
        <v>0</v>
      </c>
      <c r="G243">
        <v>0</v>
      </c>
      <c r="H243">
        <v>0</v>
      </c>
      <c r="I243">
        <v>0</v>
      </c>
      <c r="J243">
        <v>0</v>
      </c>
      <c r="K243">
        <v>0</v>
      </c>
      <c r="L243">
        <v>0</v>
      </c>
      <c r="M243">
        <v>0</v>
      </c>
      <c r="N243">
        <v>0</v>
      </c>
    </row>
    <row r="244" spans="1:14" x14ac:dyDescent="0.2">
      <c r="A244">
        <v>48925</v>
      </c>
      <c r="B244">
        <v>0</v>
      </c>
      <c r="C244">
        <v>0</v>
      </c>
      <c r="D244">
        <v>0</v>
      </c>
      <c r="E244">
        <v>0</v>
      </c>
      <c r="F244">
        <v>0</v>
      </c>
      <c r="G244">
        <v>0</v>
      </c>
      <c r="H244">
        <v>0</v>
      </c>
      <c r="I244">
        <v>0</v>
      </c>
      <c r="J244">
        <v>0</v>
      </c>
      <c r="K244">
        <v>0</v>
      </c>
      <c r="L244">
        <v>0</v>
      </c>
      <c r="M244">
        <v>0</v>
      </c>
      <c r="N244">
        <v>0</v>
      </c>
    </row>
    <row r="245" spans="1:14" x14ac:dyDescent="0.2">
      <c r="A245">
        <v>48926</v>
      </c>
      <c r="B245">
        <v>0</v>
      </c>
      <c r="C245">
        <v>0</v>
      </c>
      <c r="D245">
        <v>0</v>
      </c>
      <c r="E245">
        <v>0</v>
      </c>
      <c r="F245">
        <v>0</v>
      </c>
      <c r="G245">
        <v>0</v>
      </c>
      <c r="H245">
        <v>0</v>
      </c>
      <c r="I245">
        <v>0</v>
      </c>
      <c r="J245">
        <v>0</v>
      </c>
      <c r="K245">
        <v>0</v>
      </c>
      <c r="L245">
        <v>0</v>
      </c>
      <c r="M245">
        <v>0</v>
      </c>
      <c r="N245">
        <v>0</v>
      </c>
    </row>
    <row r="246" spans="1:14" x14ac:dyDescent="0.2">
      <c r="A246">
        <v>48927</v>
      </c>
      <c r="B246">
        <v>0</v>
      </c>
      <c r="C246">
        <v>0</v>
      </c>
      <c r="D246">
        <v>0</v>
      </c>
      <c r="E246">
        <v>0</v>
      </c>
      <c r="F246">
        <v>0</v>
      </c>
      <c r="G246">
        <v>0</v>
      </c>
      <c r="H246">
        <v>0</v>
      </c>
      <c r="I246">
        <v>0</v>
      </c>
      <c r="J246">
        <v>0</v>
      </c>
      <c r="K246">
        <v>0</v>
      </c>
      <c r="L246">
        <v>0</v>
      </c>
      <c r="M246">
        <v>0</v>
      </c>
      <c r="N246">
        <v>0</v>
      </c>
    </row>
    <row r="247" spans="1:14" x14ac:dyDescent="0.2">
      <c r="A247">
        <v>48928</v>
      </c>
      <c r="B247">
        <v>0</v>
      </c>
      <c r="C247">
        <v>0</v>
      </c>
      <c r="D247">
        <v>0</v>
      </c>
      <c r="E247">
        <v>0</v>
      </c>
      <c r="F247">
        <v>0</v>
      </c>
      <c r="G247">
        <v>0</v>
      </c>
      <c r="H247">
        <v>0</v>
      </c>
      <c r="I247">
        <v>0</v>
      </c>
      <c r="J247">
        <v>0</v>
      </c>
      <c r="K247">
        <v>0</v>
      </c>
      <c r="L247">
        <v>0</v>
      </c>
      <c r="M247">
        <v>0</v>
      </c>
      <c r="N247">
        <v>0</v>
      </c>
    </row>
    <row r="248" spans="1:14" x14ac:dyDescent="0.2">
      <c r="A248">
        <v>48929</v>
      </c>
      <c r="B248">
        <v>0</v>
      </c>
      <c r="C248">
        <v>0</v>
      </c>
      <c r="D248">
        <v>0</v>
      </c>
      <c r="E248">
        <v>0</v>
      </c>
      <c r="F248">
        <v>0</v>
      </c>
      <c r="G248">
        <v>0</v>
      </c>
      <c r="H248">
        <v>0</v>
      </c>
      <c r="I248">
        <v>0</v>
      </c>
      <c r="J248">
        <v>0</v>
      </c>
      <c r="K248">
        <v>0</v>
      </c>
      <c r="L248">
        <v>0</v>
      </c>
      <c r="M248">
        <v>0</v>
      </c>
      <c r="N248">
        <v>0</v>
      </c>
    </row>
    <row r="249" spans="1:14" x14ac:dyDescent="0.2">
      <c r="A249">
        <v>49132</v>
      </c>
      <c r="B249" s="14">
        <v>172219520</v>
      </c>
      <c r="C249">
        <v>1.56</v>
      </c>
      <c r="D249">
        <v>0</v>
      </c>
      <c r="E249" s="13">
        <v>5814978.3200000003</v>
      </c>
      <c r="F249">
        <v>0</v>
      </c>
      <c r="G249" s="13">
        <v>76144.570000000007</v>
      </c>
      <c r="H249">
        <v>0</v>
      </c>
      <c r="I249" s="13">
        <v>298788.99</v>
      </c>
      <c r="J249">
        <v>0</v>
      </c>
      <c r="K249">
        <v>0</v>
      </c>
      <c r="L249" s="13">
        <v>1087682.8700000001</v>
      </c>
      <c r="M249" s="13">
        <v>1462616.43</v>
      </c>
      <c r="N249" s="13">
        <v>7277594.75</v>
      </c>
    </row>
    <row r="250" spans="1:14" x14ac:dyDescent="0.2">
      <c r="A250">
        <v>49135</v>
      </c>
      <c r="B250" s="14">
        <v>13512980</v>
      </c>
      <c r="C250">
        <v>1.74</v>
      </c>
      <c r="D250">
        <v>0</v>
      </c>
      <c r="E250" s="13">
        <v>455430.40000000002</v>
      </c>
      <c r="F250">
        <v>0</v>
      </c>
      <c r="G250" s="13">
        <v>5146.8900000000003</v>
      </c>
      <c r="H250">
        <v>0</v>
      </c>
      <c r="I250" s="13">
        <v>20185.060000000001</v>
      </c>
      <c r="J250">
        <v>0</v>
      </c>
      <c r="K250">
        <v>0</v>
      </c>
      <c r="L250" s="13">
        <v>72314.73</v>
      </c>
      <c r="M250" s="13">
        <v>97646.68</v>
      </c>
      <c r="N250" s="13">
        <v>553077.07999999996</v>
      </c>
    </row>
    <row r="251" spans="1:14" x14ac:dyDescent="0.2">
      <c r="A251">
        <v>49137</v>
      </c>
      <c r="B251" s="14">
        <v>29804740</v>
      </c>
      <c r="C251">
        <v>1.77</v>
      </c>
      <c r="D251">
        <v>0</v>
      </c>
      <c r="E251" s="13">
        <v>1004207.83</v>
      </c>
      <c r="F251">
        <v>0</v>
      </c>
      <c r="G251" s="13">
        <v>15767.37</v>
      </c>
      <c r="H251">
        <v>0</v>
      </c>
      <c r="I251" s="13">
        <v>63850.26</v>
      </c>
      <c r="J251">
        <v>0</v>
      </c>
      <c r="K251">
        <v>0</v>
      </c>
      <c r="L251" s="13">
        <v>217703.92</v>
      </c>
      <c r="M251" s="13">
        <v>297321.53999999998</v>
      </c>
      <c r="N251" s="13">
        <v>1301529.3700000001</v>
      </c>
    </row>
    <row r="252" spans="1:14" x14ac:dyDescent="0.2">
      <c r="A252">
        <v>49140</v>
      </c>
      <c r="B252" s="14">
        <v>29242830</v>
      </c>
      <c r="C252">
        <v>1.76</v>
      </c>
      <c r="D252">
        <v>0</v>
      </c>
      <c r="E252" s="13">
        <v>985375.76</v>
      </c>
      <c r="F252">
        <v>0</v>
      </c>
      <c r="G252" s="13">
        <v>25269.8</v>
      </c>
      <c r="H252">
        <v>0</v>
      </c>
      <c r="I252" s="13">
        <v>89793.36</v>
      </c>
      <c r="J252">
        <v>0</v>
      </c>
      <c r="K252">
        <v>0</v>
      </c>
      <c r="L252" s="13">
        <v>352319.91</v>
      </c>
      <c r="M252" s="13">
        <v>467383.07</v>
      </c>
      <c r="N252" s="13">
        <v>1452758.83</v>
      </c>
    </row>
    <row r="253" spans="1:14" x14ac:dyDescent="0.2">
      <c r="A253">
        <v>49142</v>
      </c>
      <c r="B253" s="14">
        <v>241621010</v>
      </c>
      <c r="C253">
        <v>1.8</v>
      </c>
      <c r="D253">
        <v>0</v>
      </c>
      <c r="E253" s="13">
        <v>8138423.8300000001</v>
      </c>
      <c r="F253">
        <v>0</v>
      </c>
      <c r="G253" s="13">
        <v>108499.3</v>
      </c>
      <c r="H253">
        <v>0</v>
      </c>
      <c r="I253" s="13">
        <v>382298.58</v>
      </c>
      <c r="J253">
        <v>0</v>
      </c>
      <c r="K253">
        <v>0</v>
      </c>
      <c r="L253" s="13">
        <v>1455363.58</v>
      </c>
      <c r="M253" s="13">
        <v>1946161.46</v>
      </c>
      <c r="N253" s="13">
        <v>10084585.289999999</v>
      </c>
    </row>
    <row r="254" spans="1:14" x14ac:dyDescent="0.2">
      <c r="A254">
        <v>49144</v>
      </c>
      <c r="B254" s="14">
        <v>151508670</v>
      </c>
      <c r="C254">
        <v>1.61</v>
      </c>
      <c r="D254">
        <v>0</v>
      </c>
      <c r="E254" s="13">
        <v>5113079.75</v>
      </c>
      <c r="F254">
        <v>0</v>
      </c>
      <c r="G254" s="13">
        <v>101058.68</v>
      </c>
      <c r="H254">
        <v>0</v>
      </c>
      <c r="I254" s="13">
        <v>396332</v>
      </c>
      <c r="J254">
        <v>0</v>
      </c>
      <c r="K254">
        <v>0</v>
      </c>
      <c r="L254" s="13">
        <v>1519672.67</v>
      </c>
      <c r="M254" s="13">
        <v>2017063.34</v>
      </c>
      <c r="N254" s="13">
        <v>7130143.0899999999</v>
      </c>
    </row>
    <row r="255" spans="1:14" x14ac:dyDescent="0.2">
      <c r="A255">
        <v>49148</v>
      </c>
      <c r="B255" s="14">
        <v>749548080</v>
      </c>
      <c r="C255">
        <v>1.79</v>
      </c>
      <c r="D255">
        <v>0</v>
      </c>
      <c r="E255" s="13">
        <v>25249299.109999999</v>
      </c>
      <c r="F255">
        <v>0</v>
      </c>
      <c r="G255" s="13">
        <v>238999.14</v>
      </c>
      <c r="H255">
        <v>0</v>
      </c>
      <c r="I255" s="13">
        <v>820576.28</v>
      </c>
      <c r="J255">
        <v>0</v>
      </c>
      <c r="K255">
        <v>0</v>
      </c>
      <c r="L255" s="13">
        <v>2885963.42</v>
      </c>
      <c r="M255" s="13">
        <v>3945538.84</v>
      </c>
      <c r="N255" s="13">
        <v>29194837.949999999</v>
      </c>
    </row>
    <row r="256" spans="1:14" x14ac:dyDescent="0.2">
      <c r="A256">
        <v>50001</v>
      </c>
      <c r="B256" s="14">
        <v>422781521</v>
      </c>
      <c r="C256">
        <v>1.61</v>
      </c>
      <c r="D256">
        <v>0</v>
      </c>
      <c r="E256" s="13">
        <v>14267933.529999999</v>
      </c>
      <c r="F256">
        <v>0</v>
      </c>
      <c r="G256" s="13">
        <v>245443.06</v>
      </c>
      <c r="H256">
        <v>0</v>
      </c>
      <c r="I256" s="13">
        <v>1102935.95</v>
      </c>
      <c r="J256">
        <v>0</v>
      </c>
      <c r="K256">
        <v>0</v>
      </c>
      <c r="L256" s="13">
        <v>3041812.99</v>
      </c>
      <c r="M256" s="13">
        <v>4390192</v>
      </c>
      <c r="N256" s="13">
        <v>18658125.530000001</v>
      </c>
    </row>
    <row r="257" spans="1:14" x14ac:dyDescent="0.2">
      <c r="A257">
        <v>50002</v>
      </c>
      <c r="B257" s="14">
        <v>37510429</v>
      </c>
      <c r="C257">
        <v>1.56</v>
      </c>
      <c r="D257">
        <v>0</v>
      </c>
      <c r="E257" s="13">
        <v>1266536.6299999999</v>
      </c>
      <c r="F257">
        <v>0</v>
      </c>
      <c r="G257" s="13">
        <v>29809.73</v>
      </c>
      <c r="H257">
        <v>220.49</v>
      </c>
      <c r="I257" s="13">
        <v>133954.60999999999</v>
      </c>
      <c r="J257">
        <v>526.54</v>
      </c>
      <c r="K257">
        <v>0</v>
      </c>
      <c r="L257" s="13">
        <v>364288.12</v>
      </c>
      <c r="M257" s="13">
        <v>528799.49</v>
      </c>
      <c r="N257" s="13">
        <v>1795336.12</v>
      </c>
    </row>
    <row r="258" spans="1:14" x14ac:dyDescent="0.2">
      <c r="A258">
        <v>50003</v>
      </c>
      <c r="B258" s="14">
        <v>176830851</v>
      </c>
      <c r="C258">
        <v>1.6</v>
      </c>
      <c r="D258">
        <v>0</v>
      </c>
      <c r="E258" s="13">
        <v>5968253.4199999999</v>
      </c>
      <c r="F258">
        <v>0</v>
      </c>
      <c r="G258" s="13">
        <v>120274.92</v>
      </c>
      <c r="H258">
        <v>0</v>
      </c>
      <c r="I258" s="13">
        <v>540473.79</v>
      </c>
      <c r="J258">
        <v>0</v>
      </c>
      <c r="K258">
        <v>0</v>
      </c>
      <c r="L258" s="13">
        <v>1386476.25</v>
      </c>
      <c r="M258" s="13">
        <v>2047224.96</v>
      </c>
      <c r="N258" s="13">
        <v>8015478.3799999999</v>
      </c>
    </row>
    <row r="259" spans="1:14" x14ac:dyDescent="0.2">
      <c r="A259">
        <v>50005</v>
      </c>
      <c r="B259" s="14">
        <v>115421450</v>
      </c>
      <c r="C259">
        <v>1.64</v>
      </c>
      <c r="D259">
        <v>0</v>
      </c>
      <c r="E259" s="13">
        <v>3894028.86</v>
      </c>
      <c r="F259">
        <v>0</v>
      </c>
      <c r="G259" s="13">
        <v>42983.5</v>
      </c>
      <c r="H259">
        <v>0</v>
      </c>
      <c r="I259" s="13">
        <v>193152.93</v>
      </c>
      <c r="J259">
        <v>0</v>
      </c>
      <c r="K259">
        <v>0</v>
      </c>
      <c r="L259" s="13">
        <v>489765.6</v>
      </c>
      <c r="M259" s="13">
        <v>725902.03</v>
      </c>
      <c r="N259" s="13">
        <v>4619930.8899999997</v>
      </c>
    </row>
    <row r="260" spans="1:14" x14ac:dyDescent="0.2">
      <c r="A260">
        <v>50006</v>
      </c>
      <c r="B260" s="14">
        <v>173500143</v>
      </c>
      <c r="C260">
        <v>1.58</v>
      </c>
      <c r="D260">
        <v>0</v>
      </c>
      <c r="E260" s="13">
        <v>5857028.2400000002</v>
      </c>
      <c r="F260">
        <v>0</v>
      </c>
      <c r="G260" s="13">
        <v>89362.03</v>
      </c>
      <c r="H260">
        <v>0</v>
      </c>
      <c r="I260" s="13">
        <v>401561.95</v>
      </c>
      <c r="J260">
        <v>0</v>
      </c>
      <c r="K260">
        <v>0</v>
      </c>
      <c r="L260" s="13">
        <v>1121931.77</v>
      </c>
      <c r="M260" s="13">
        <v>1612855.75</v>
      </c>
      <c r="N260" s="13">
        <v>7469883.9900000002</v>
      </c>
    </row>
    <row r="261" spans="1:14" x14ac:dyDescent="0.2">
      <c r="A261">
        <v>50007</v>
      </c>
      <c r="B261" s="14">
        <v>122406614</v>
      </c>
      <c r="C261">
        <v>1.04</v>
      </c>
      <c r="D261">
        <v>0</v>
      </c>
      <c r="E261" s="13">
        <v>4154881.97</v>
      </c>
      <c r="F261">
        <v>0</v>
      </c>
      <c r="G261" s="13">
        <v>33127.910000000003</v>
      </c>
      <c r="H261">
        <v>0</v>
      </c>
      <c r="I261" s="13">
        <v>148865.29999999999</v>
      </c>
      <c r="J261">
        <v>0</v>
      </c>
      <c r="K261">
        <v>0</v>
      </c>
      <c r="L261" s="13">
        <v>419705.69</v>
      </c>
      <c r="M261" s="13">
        <v>601698.9</v>
      </c>
      <c r="N261" s="13">
        <v>4756580.87</v>
      </c>
    </row>
    <row r="262" spans="1:14" x14ac:dyDescent="0.2">
      <c r="A262">
        <v>50009</v>
      </c>
      <c r="B262" s="14">
        <v>24006322</v>
      </c>
      <c r="C262">
        <v>1.53</v>
      </c>
      <c r="D262">
        <v>0</v>
      </c>
      <c r="E262" s="13">
        <v>810818.57</v>
      </c>
      <c r="F262">
        <v>0</v>
      </c>
      <c r="G262" s="13">
        <v>15667.98</v>
      </c>
      <c r="H262">
        <v>0</v>
      </c>
      <c r="I262" s="13">
        <v>74356.28</v>
      </c>
      <c r="J262">
        <v>100.98</v>
      </c>
      <c r="K262">
        <v>0</v>
      </c>
      <c r="L262" s="13">
        <v>182950.73</v>
      </c>
      <c r="M262" s="13">
        <v>273075.96999999997</v>
      </c>
      <c r="N262" s="13">
        <v>1083894.54</v>
      </c>
    </row>
    <row r="263" spans="1:14" x14ac:dyDescent="0.2">
      <c r="A263">
        <v>50010</v>
      </c>
      <c r="B263" s="14">
        <v>161919885</v>
      </c>
      <c r="C263">
        <v>1.62</v>
      </c>
      <c r="D263">
        <v>0</v>
      </c>
      <c r="E263" s="13">
        <v>5463879.6500000004</v>
      </c>
      <c r="F263">
        <v>0</v>
      </c>
      <c r="G263" s="13">
        <v>99115.7</v>
      </c>
      <c r="H263">
        <v>0</v>
      </c>
      <c r="I263" s="13">
        <v>445391.55</v>
      </c>
      <c r="J263">
        <v>0</v>
      </c>
      <c r="K263">
        <v>0</v>
      </c>
      <c r="L263" s="13">
        <v>1200793.47</v>
      </c>
      <c r="M263" s="13">
        <v>1745300.72</v>
      </c>
      <c r="N263" s="13">
        <v>7209180.3700000001</v>
      </c>
    </row>
    <row r="264" spans="1:14" x14ac:dyDescent="0.2">
      <c r="A264">
        <v>50012</v>
      </c>
      <c r="B264" s="14">
        <v>626972314</v>
      </c>
      <c r="C264">
        <v>1.63</v>
      </c>
      <c r="D264">
        <v>0</v>
      </c>
      <c r="E264" s="13">
        <v>21154616.420000002</v>
      </c>
      <c r="F264">
        <v>0</v>
      </c>
      <c r="G264" s="13">
        <v>377868.47</v>
      </c>
      <c r="H264">
        <v>0</v>
      </c>
      <c r="I264" s="13">
        <v>1698009.75</v>
      </c>
      <c r="J264">
        <v>0</v>
      </c>
      <c r="K264">
        <v>0</v>
      </c>
      <c r="L264" s="13">
        <v>4497886.2300000004</v>
      </c>
      <c r="M264" s="13">
        <v>6573764.4400000004</v>
      </c>
      <c r="N264" s="13">
        <v>27728380.859999999</v>
      </c>
    </row>
    <row r="265" spans="1:14" x14ac:dyDescent="0.2">
      <c r="A265">
        <v>50013</v>
      </c>
      <c r="B265" s="14">
        <v>48380656</v>
      </c>
      <c r="C265">
        <v>1.63</v>
      </c>
      <c r="D265">
        <v>0</v>
      </c>
      <c r="E265" s="13">
        <v>1632407.36</v>
      </c>
      <c r="F265">
        <v>987.29</v>
      </c>
      <c r="G265" s="13">
        <v>17344.45</v>
      </c>
      <c r="H265">
        <v>0</v>
      </c>
      <c r="I265" s="13">
        <v>77939.94</v>
      </c>
      <c r="J265" s="13">
        <v>51933.69</v>
      </c>
      <c r="K265">
        <v>0</v>
      </c>
      <c r="L265" s="13">
        <v>198758.78</v>
      </c>
      <c r="M265" s="13">
        <v>346964.15</v>
      </c>
      <c r="N265" s="13">
        <v>1979371.51</v>
      </c>
    </row>
    <row r="266" spans="1:14" x14ac:dyDescent="0.2">
      <c r="A266">
        <v>50014</v>
      </c>
      <c r="B266" s="14">
        <v>140274434</v>
      </c>
      <c r="C266">
        <v>1.57</v>
      </c>
      <c r="D266">
        <v>0</v>
      </c>
      <c r="E266" s="13">
        <v>4735873.9000000004</v>
      </c>
      <c r="F266">
        <v>0</v>
      </c>
      <c r="G266" s="13">
        <v>90087.56</v>
      </c>
      <c r="H266">
        <v>0</v>
      </c>
      <c r="I266" s="13">
        <v>404822.22</v>
      </c>
      <c r="J266">
        <v>0</v>
      </c>
      <c r="K266">
        <v>0</v>
      </c>
      <c r="L266" s="13">
        <v>1149752.43</v>
      </c>
      <c r="M266" s="13">
        <v>1644662.2</v>
      </c>
      <c r="N266" s="13">
        <v>6380536.0999999996</v>
      </c>
    </row>
    <row r="267" spans="1:14" x14ac:dyDescent="0.2">
      <c r="A267">
        <v>51150</v>
      </c>
      <c r="B267" s="14">
        <v>18079612</v>
      </c>
      <c r="C267">
        <v>1.81</v>
      </c>
      <c r="D267">
        <v>0</v>
      </c>
      <c r="E267" s="13">
        <v>608906.32999999996</v>
      </c>
      <c r="F267">
        <v>0</v>
      </c>
      <c r="G267" s="13">
        <v>16592.900000000001</v>
      </c>
      <c r="H267">
        <v>0</v>
      </c>
      <c r="I267" s="13">
        <v>51939.69</v>
      </c>
      <c r="J267" s="13">
        <v>3497.53</v>
      </c>
      <c r="K267">
        <v>0</v>
      </c>
      <c r="L267" s="13">
        <v>116865.74</v>
      </c>
      <c r="M267" s="13">
        <v>188895.86</v>
      </c>
      <c r="N267" s="13">
        <v>797802.19</v>
      </c>
    </row>
    <row r="268" spans="1:14" x14ac:dyDescent="0.2">
      <c r="A268">
        <v>51152</v>
      </c>
      <c r="B268" s="14">
        <v>68515875</v>
      </c>
      <c r="C268">
        <v>1.8</v>
      </c>
      <c r="D268">
        <v>0</v>
      </c>
      <c r="E268" s="13">
        <v>2307792.81</v>
      </c>
      <c r="F268" s="13">
        <v>1754.2</v>
      </c>
      <c r="G268" s="13">
        <v>77900.72</v>
      </c>
      <c r="H268">
        <v>0</v>
      </c>
      <c r="I268" s="13">
        <v>245232.48</v>
      </c>
      <c r="J268" s="13">
        <v>14024.26</v>
      </c>
      <c r="K268">
        <v>0</v>
      </c>
      <c r="L268" s="13">
        <v>563286.49</v>
      </c>
      <c r="M268" s="13">
        <v>902198.15</v>
      </c>
      <c r="N268" s="13">
        <v>3209990.96</v>
      </c>
    </row>
    <row r="269" spans="1:14" x14ac:dyDescent="0.2">
      <c r="A269">
        <v>51153</v>
      </c>
      <c r="B269" s="14">
        <v>7306402</v>
      </c>
      <c r="C269">
        <v>1.79</v>
      </c>
      <c r="D269">
        <v>0</v>
      </c>
      <c r="E269" s="13">
        <v>246123.68</v>
      </c>
      <c r="F269">
        <v>0</v>
      </c>
      <c r="G269" s="13">
        <v>8277.26</v>
      </c>
      <c r="H269">
        <v>0</v>
      </c>
      <c r="I269" s="13">
        <v>25230.47</v>
      </c>
      <c r="J269">
        <v>0</v>
      </c>
      <c r="K269">
        <v>0</v>
      </c>
      <c r="L269" s="13">
        <v>59708.88</v>
      </c>
      <c r="M269" s="13">
        <v>93216.6</v>
      </c>
      <c r="N269" s="13">
        <v>339340.28</v>
      </c>
    </row>
    <row r="270" spans="1:14" x14ac:dyDescent="0.2">
      <c r="A270">
        <v>51154</v>
      </c>
      <c r="B270" s="14">
        <v>26853448</v>
      </c>
      <c r="C270">
        <v>1.81</v>
      </c>
      <c r="D270">
        <v>0</v>
      </c>
      <c r="E270" s="13">
        <v>904401.84</v>
      </c>
      <c r="F270">
        <v>0</v>
      </c>
      <c r="G270" s="13">
        <v>35278.269999999997</v>
      </c>
      <c r="H270">
        <v>575.96</v>
      </c>
      <c r="I270" s="13">
        <v>116566.53</v>
      </c>
      <c r="J270" s="13">
        <v>1309.52</v>
      </c>
      <c r="K270">
        <v>0</v>
      </c>
      <c r="L270" s="13">
        <v>247109.36</v>
      </c>
      <c r="M270" s="13">
        <v>400839.64</v>
      </c>
      <c r="N270" s="13">
        <v>1305241.48</v>
      </c>
    </row>
    <row r="271" spans="1:14" x14ac:dyDescent="0.2">
      <c r="A271">
        <v>51155</v>
      </c>
      <c r="B271" s="14">
        <v>40196164</v>
      </c>
      <c r="C271">
        <v>1.79</v>
      </c>
      <c r="D271">
        <v>0</v>
      </c>
      <c r="E271" s="13">
        <v>1354049.19</v>
      </c>
      <c r="F271">
        <v>0</v>
      </c>
      <c r="G271" s="13">
        <v>51388.13</v>
      </c>
      <c r="H271">
        <v>0</v>
      </c>
      <c r="I271" s="13">
        <v>165042.23999999999</v>
      </c>
      <c r="J271">
        <v>0</v>
      </c>
      <c r="K271">
        <v>0</v>
      </c>
      <c r="L271" s="13">
        <v>670854.37</v>
      </c>
      <c r="M271" s="13">
        <v>887284.74</v>
      </c>
      <c r="N271" s="13">
        <v>2241333.9300000002</v>
      </c>
    </row>
    <row r="272" spans="1:14" x14ac:dyDescent="0.2">
      <c r="A272">
        <v>51156</v>
      </c>
      <c r="B272" s="14">
        <v>12314804</v>
      </c>
      <c r="C272">
        <v>1.8</v>
      </c>
      <c r="D272">
        <v>0</v>
      </c>
      <c r="E272" s="13">
        <v>414794.62</v>
      </c>
      <c r="F272">
        <v>0</v>
      </c>
      <c r="G272" s="13">
        <v>20778.79</v>
      </c>
      <c r="H272">
        <v>0</v>
      </c>
      <c r="I272" s="13">
        <v>62807.75</v>
      </c>
      <c r="J272" s="13">
        <v>2025.91</v>
      </c>
      <c r="K272">
        <v>0</v>
      </c>
      <c r="L272" s="13">
        <v>141955.46</v>
      </c>
      <c r="M272" s="13">
        <v>227567.9</v>
      </c>
      <c r="N272" s="13">
        <v>642362.52</v>
      </c>
    </row>
    <row r="273" spans="1:14" x14ac:dyDescent="0.2">
      <c r="A273">
        <v>51159</v>
      </c>
      <c r="B273" s="14">
        <v>195146794</v>
      </c>
      <c r="C273">
        <v>1.86</v>
      </c>
      <c r="D273">
        <v>0</v>
      </c>
      <c r="E273" s="13">
        <v>6569035.2800000003</v>
      </c>
      <c r="F273">
        <v>0</v>
      </c>
      <c r="G273" s="13">
        <v>179568.15</v>
      </c>
      <c r="H273">
        <v>0</v>
      </c>
      <c r="I273" s="13">
        <v>557265.81000000006</v>
      </c>
      <c r="J273">
        <v>0</v>
      </c>
      <c r="K273">
        <v>0</v>
      </c>
      <c r="L273" s="13">
        <v>1279508.75</v>
      </c>
      <c r="M273" s="13">
        <v>2016342.7</v>
      </c>
      <c r="N273" s="13">
        <v>8585377.9800000004</v>
      </c>
    </row>
    <row r="274" spans="1:14" x14ac:dyDescent="0.2">
      <c r="A274">
        <v>51160</v>
      </c>
      <c r="B274">
        <v>0</v>
      </c>
      <c r="C274">
        <v>0</v>
      </c>
      <c r="D274">
        <v>0</v>
      </c>
      <c r="E274">
        <v>0</v>
      </c>
      <c r="F274">
        <v>0</v>
      </c>
      <c r="G274">
        <v>0</v>
      </c>
      <c r="H274">
        <v>0</v>
      </c>
      <c r="I274">
        <v>0</v>
      </c>
      <c r="J274">
        <v>0</v>
      </c>
      <c r="K274">
        <v>0</v>
      </c>
      <c r="L274">
        <v>0</v>
      </c>
      <c r="M274">
        <v>0</v>
      </c>
      <c r="N274">
        <v>0</v>
      </c>
    </row>
    <row r="275" spans="1:14" x14ac:dyDescent="0.2">
      <c r="A275">
        <v>52096</v>
      </c>
      <c r="B275" s="14">
        <v>43106559</v>
      </c>
      <c r="C275">
        <v>3.05</v>
      </c>
      <c r="D275">
        <v>0</v>
      </c>
      <c r="E275" s="13">
        <v>1433459.05</v>
      </c>
      <c r="F275">
        <v>0</v>
      </c>
      <c r="G275" s="13">
        <v>25616</v>
      </c>
      <c r="H275">
        <v>0</v>
      </c>
      <c r="I275" s="13">
        <v>315826.65000000002</v>
      </c>
      <c r="J275">
        <v>0</v>
      </c>
      <c r="K275">
        <v>0</v>
      </c>
      <c r="L275" s="13">
        <v>239400.35</v>
      </c>
      <c r="M275" s="13">
        <v>580843</v>
      </c>
      <c r="N275" s="13">
        <v>2014302.05</v>
      </c>
    </row>
    <row r="276" spans="1:14" x14ac:dyDescent="0.2">
      <c r="A276">
        <v>53111</v>
      </c>
      <c r="B276" s="14">
        <v>26513965</v>
      </c>
      <c r="C276">
        <v>2.8</v>
      </c>
      <c r="D276">
        <v>0</v>
      </c>
      <c r="E276" s="13">
        <v>883964.99</v>
      </c>
      <c r="F276">
        <v>0</v>
      </c>
      <c r="G276" s="13">
        <v>42548.93</v>
      </c>
      <c r="H276">
        <v>0</v>
      </c>
      <c r="I276" s="13">
        <v>70438.92</v>
      </c>
      <c r="J276">
        <v>0</v>
      </c>
      <c r="K276">
        <v>0</v>
      </c>
      <c r="L276" s="13">
        <v>351149.8</v>
      </c>
      <c r="M276" s="13">
        <v>464137.64</v>
      </c>
      <c r="N276" s="13">
        <v>1348102.63</v>
      </c>
    </row>
    <row r="277" spans="1:14" x14ac:dyDescent="0.2">
      <c r="A277">
        <v>53112</v>
      </c>
      <c r="B277" s="14">
        <v>6531007</v>
      </c>
      <c r="C277">
        <v>2.69</v>
      </c>
      <c r="D277">
        <v>0</v>
      </c>
      <c r="E277" s="13">
        <v>217987.58</v>
      </c>
      <c r="F277">
        <v>0</v>
      </c>
      <c r="G277" s="13">
        <v>8667.9500000000007</v>
      </c>
      <c r="H277">
        <v>0</v>
      </c>
      <c r="I277" s="13">
        <v>11280.48</v>
      </c>
      <c r="J277">
        <v>0</v>
      </c>
      <c r="K277" s="13">
        <v>24920.74</v>
      </c>
      <c r="L277" s="13">
        <v>55133.11</v>
      </c>
      <c r="M277" s="13">
        <v>100002.28</v>
      </c>
      <c r="N277" s="13">
        <v>317989.86</v>
      </c>
    </row>
    <row r="278" spans="1:14" x14ac:dyDescent="0.2">
      <c r="A278">
        <v>53113</v>
      </c>
      <c r="B278" s="14">
        <v>229223689</v>
      </c>
      <c r="C278">
        <v>2.66</v>
      </c>
      <c r="D278">
        <v>0</v>
      </c>
      <c r="E278" s="13">
        <v>7653233.4199999999</v>
      </c>
      <c r="F278">
        <v>0</v>
      </c>
      <c r="G278" s="13">
        <v>254232.94</v>
      </c>
      <c r="H278">
        <v>0</v>
      </c>
      <c r="I278" s="13">
        <v>332411.56</v>
      </c>
      <c r="J278">
        <v>0</v>
      </c>
      <c r="K278">
        <v>0</v>
      </c>
      <c r="L278" s="13">
        <v>1636432.64</v>
      </c>
      <c r="M278" s="13">
        <v>2223077.14</v>
      </c>
      <c r="N278" s="13">
        <v>9876310.5600000005</v>
      </c>
    </row>
    <row r="279" spans="1:14" x14ac:dyDescent="0.2">
      <c r="A279">
        <v>53114</v>
      </c>
      <c r="B279" s="14">
        <v>22017154</v>
      </c>
      <c r="C279">
        <v>2.64</v>
      </c>
      <c r="D279">
        <v>0</v>
      </c>
      <c r="E279" s="13">
        <v>735251.41</v>
      </c>
      <c r="F279">
        <v>0</v>
      </c>
      <c r="G279" s="13">
        <v>43496.65</v>
      </c>
      <c r="H279">
        <v>0</v>
      </c>
      <c r="I279" s="13">
        <v>56862.25</v>
      </c>
      <c r="J279">
        <v>846.97</v>
      </c>
      <c r="K279">
        <v>0</v>
      </c>
      <c r="L279" s="13">
        <v>289299.15000000002</v>
      </c>
      <c r="M279" s="13">
        <v>390505.02</v>
      </c>
      <c r="N279" s="13">
        <v>1125756.43</v>
      </c>
    </row>
    <row r="280" spans="1:14" x14ac:dyDescent="0.2">
      <c r="A280">
        <v>54037</v>
      </c>
      <c r="B280" s="14">
        <v>38996126</v>
      </c>
      <c r="C280">
        <v>1.69</v>
      </c>
      <c r="D280">
        <v>0</v>
      </c>
      <c r="E280" s="13">
        <v>1314962.24</v>
      </c>
      <c r="F280">
        <v>0</v>
      </c>
      <c r="G280" s="13">
        <v>103387.82</v>
      </c>
      <c r="H280">
        <v>0</v>
      </c>
      <c r="I280" s="13">
        <v>99758.75</v>
      </c>
      <c r="J280">
        <v>0</v>
      </c>
      <c r="K280">
        <v>0</v>
      </c>
      <c r="L280" s="13">
        <v>198539.3</v>
      </c>
      <c r="M280" s="13">
        <v>401685.86</v>
      </c>
      <c r="N280" s="13">
        <v>1716648.1</v>
      </c>
    </row>
    <row r="281" spans="1:14" x14ac:dyDescent="0.2">
      <c r="A281">
        <v>54039</v>
      </c>
      <c r="B281" s="14">
        <v>53321249</v>
      </c>
      <c r="C281">
        <v>1.63</v>
      </c>
      <c r="D281">
        <v>0</v>
      </c>
      <c r="E281" s="13">
        <v>1799107.46</v>
      </c>
      <c r="F281">
        <v>0</v>
      </c>
      <c r="G281" s="13">
        <v>240390.23</v>
      </c>
      <c r="H281">
        <v>845.63</v>
      </c>
      <c r="I281" s="13">
        <v>225423.21</v>
      </c>
      <c r="J281" s="13">
        <v>23981.99</v>
      </c>
      <c r="K281">
        <v>0</v>
      </c>
      <c r="L281" s="13">
        <v>438565.43</v>
      </c>
      <c r="M281" s="13">
        <v>929206.48</v>
      </c>
      <c r="N281" s="13">
        <v>2728313.94</v>
      </c>
    </row>
    <row r="282" spans="1:14" x14ac:dyDescent="0.2">
      <c r="A282">
        <v>54041</v>
      </c>
      <c r="B282" s="14">
        <v>102493544</v>
      </c>
      <c r="C282">
        <v>1.58</v>
      </c>
      <c r="D282">
        <v>0</v>
      </c>
      <c r="E282" s="13">
        <v>3459983.21</v>
      </c>
      <c r="F282">
        <v>0</v>
      </c>
      <c r="G282" s="13">
        <v>513690.39</v>
      </c>
      <c r="H282">
        <v>0</v>
      </c>
      <c r="I282" s="13">
        <v>490924.17</v>
      </c>
      <c r="J282">
        <v>0</v>
      </c>
      <c r="K282">
        <v>0</v>
      </c>
      <c r="L282" s="13">
        <v>911929.13</v>
      </c>
      <c r="M282" s="13">
        <v>1916543.69</v>
      </c>
      <c r="N282" s="13">
        <v>5376526.9000000004</v>
      </c>
    </row>
    <row r="283" spans="1:14" x14ac:dyDescent="0.2">
      <c r="A283">
        <v>54042</v>
      </c>
      <c r="B283" s="14">
        <v>22912081</v>
      </c>
      <c r="C283">
        <v>1.74</v>
      </c>
      <c r="D283">
        <v>0</v>
      </c>
      <c r="E283" s="13">
        <v>772209.99</v>
      </c>
      <c r="F283" s="13">
        <v>1375.88</v>
      </c>
      <c r="G283" s="13">
        <v>78421.84</v>
      </c>
      <c r="H283">
        <v>0</v>
      </c>
      <c r="I283" s="13">
        <v>104048.28</v>
      </c>
      <c r="J283">
        <v>0</v>
      </c>
      <c r="K283">
        <v>0</v>
      </c>
      <c r="L283" s="13">
        <v>176985</v>
      </c>
      <c r="M283" s="13">
        <v>360831</v>
      </c>
      <c r="N283" s="13">
        <v>1133040.99</v>
      </c>
    </row>
    <row r="284" spans="1:14" x14ac:dyDescent="0.2">
      <c r="A284">
        <v>54043</v>
      </c>
      <c r="B284" s="14">
        <v>21466688</v>
      </c>
      <c r="C284">
        <v>1.64</v>
      </c>
      <c r="D284">
        <v>0</v>
      </c>
      <c r="E284" s="13">
        <v>724231.96</v>
      </c>
      <c r="F284">
        <v>0</v>
      </c>
      <c r="G284" s="13">
        <v>100273.22</v>
      </c>
      <c r="H284">
        <v>0</v>
      </c>
      <c r="I284" s="13">
        <v>93264.05</v>
      </c>
      <c r="J284">
        <v>0</v>
      </c>
      <c r="K284">
        <v>0</v>
      </c>
      <c r="L284" s="13">
        <v>172226.41</v>
      </c>
      <c r="M284" s="13">
        <v>365763.68</v>
      </c>
      <c r="N284" s="13">
        <v>1089995.6399999999</v>
      </c>
    </row>
    <row r="285" spans="1:14" x14ac:dyDescent="0.2">
      <c r="A285">
        <v>54045</v>
      </c>
      <c r="B285" s="14">
        <v>46949729</v>
      </c>
      <c r="C285">
        <v>1.63</v>
      </c>
      <c r="D285">
        <v>0</v>
      </c>
      <c r="E285" s="13">
        <v>1584126.58</v>
      </c>
      <c r="F285">
        <v>0</v>
      </c>
      <c r="G285" s="13">
        <v>237113.07</v>
      </c>
      <c r="H285">
        <v>0</v>
      </c>
      <c r="I285" s="13">
        <v>220947.75</v>
      </c>
      <c r="J285">
        <v>0</v>
      </c>
      <c r="K285">
        <v>0</v>
      </c>
      <c r="L285" s="13">
        <v>438541</v>
      </c>
      <c r="M285" s="13">
        <v>896601.82</v>
      </c>
      <c r="N285" s="13">
        <v>2480728.4</v>
      </c>
    </row>
    <row r="286" spans="1:14" x14ac:dyDescent="0.2">
      <c r="A286">
        <v>55104</v>
      </c>
      <c r="B286" s="14">
        <v>32174240</v>
      </c>
      <c r="C286">
        <v>2.97</v>
      </c>
      <c r="D286">
        <v>0</v>
      </c>
      <c r="E286" s="13">
        <v>1070800.21</v>
      </c>
      <c r="F286">
        <v>0</v>
      </c>
      <c r="G286" s="13">
        <v>28174.84</v>
      </c>
      <c r="H286">
        <v>0</v>
      </c>
      <c r="I286" s="13">
        <v>91757.87</v>
      </c>
      <c r="J286">
        <v>0</v>
      </c>
      <c r="K286">
        <v>0</v>
      </c>
      <c r="L286" s="13">
        <v>267842.78000000003</v>
      </c>
      <c r="M286" s="13">
        <v>387775.49</v>
      </c>
      <c r="N286" s="13">
        <v>1458575.7</v>
      </c>
    </row>
    <row r="287" spans="1:14" x14ac:dyDescent="0.2">
      <c r="A287">
        <v>55105</v>
      </c>
      <c r="B287" s="14">
        <v>26867821</v>
      </c>
      <c r="C287">
        <v>2.71</v>
      </c>
      <c r="D287">
        <v>0</v>
      </c>
      <c r="E287" s="13">
        <v>896591.81</v>
      </c>
      <c r="F287">
        <v>0</v>
      </c>
      <c r="G287" s="13">
        <v>33590.769999999997</v>
      </c>
      <c r="H287">
        <v>0</v>
      </c>
      <c r="I287" s="13">
        <v>104175.33</v>
      </c>
      <c r="J287">
        <v>0</v>
      </c>
      <c r="K287">
        <v>0</v>
      </c>
      <c r="L287" s="13">
        <v>294647.53000000003</v>
      </c>
      <c r="M287" s="13">
        <v>432413.62</v>
      </c>
      <c r="N287" s="13">
        <v>1329005.43</v>
      </c>
    </row>
    <row r="288" spans="1:14" x14ac:dyDescent="0.2">
      <c r="A288">
        <v>55106</v>
      </c>
      <c r="B288" s="14">
        <v>26454647</v>
      </c>
      <c r="C288">
        <v>2.93</v>
      </c>
      <c r="D288">
        <v>0</v>
      </c>
      <c r="E288" s="13">
        <v>880807.74</v>
      </c>
      <c r="F288">
        <v>0</v>
      </c>
      <c r="G288" s="13">
        <v>32849.26</v>
      </c>
      <c r="H288">
        <v>0</v>
      </c>
      <c r="I288" s="13">
        <v>111425.51</v>
      </c>
      <c r="J288">
        <v>0</v>
      </c>
      <c r="K288">
        <v>0</v>
      </c>
      <c r="L288" s="13">
        <v>303794.74</v>
      </c>
      <c r="M288" s="13">
        <v>448069.5</v>
      </c>
      <c r="N288" s="13">
        <v>1328877.24</v>
      </c>
    </row>
    <row r="289" spans="1:14" x14ac:dyDescent="0.2">
      <c r="A289">
        <v>55108</v>
      </c>
      <c r="B289" s="14">
        <v>77544850</v>
      </c>
      <c r="C289">
        <v>2.82</v>
      </c>
      <c r="D289">
        <v>0</v>
      </c>
      <c r="E289" s="13">
        <v>2584782.3199999998</v>
      </c>
      <c r="F289">
        <v>0</v>
      </c>
      <c r="G289" s="13">
        <v>64922.239999999998</v>
      </c>
      <c r="H289">
        <v>0</v>
      </c>
      <c r="I289" s="13">
        <v>221131.91</v>
      </c>
      <c r="J289">
        <v>0</v>
      </c>
      <c r="K289">
        <v>0</v>
      </c>
      <c r="L289" s="13">
        <v>602160.18000000005</v>
      </c>
      <c r="M289" s="13">
        <v>888214.32</v>
      </c>
      <c r="N289" s="13">
        <v>3472996.64</v>
      </c>
    </row>
    <row r="290" spans="1:14" x14ac:dyDescent="0.2">
      <c r="A290">
        <v>55110</v>
      </c>
      <c r="B290" s="14">
        <v>81823376</v>
      </c>
      <c r="C290">
        <v>2.4500000000000002</v>
      </c>
      <c r="D290">
        <v>0</v>
      </c>
      <c r="E290" s="13">
        <v>2737781.52</v>
      </c>
      <c r="F290">
        <v>0</v>
      </c>
      <c r="G290" s="13">
        <v>88357.64</v>
      </c>
      <c r="H290">
        <v>0</v>
      </c>
      <c r="I290" s="13">
        <v>301905.51</v>
      </c>
      <c r="J290">
        <v>0</v>
      </c>
      <c r="K290">
        <v>0</v>
      </c>
      <c r="L290" s="13">
        <v>875379.47</v>
      </c>
      <c r="M290" s="13">
        <v>1265642.6200000001</v>
      </c>
      <c r="N290" s="13">
        <v>4003424.14</v>
      </c>
    </row>
    <row r="291" spans="1:14" x14ac:dyDescent="0.2">
      <c r="A291">
        <v>55111</v>
      </c>
      <c r="B291" s="14">
        <v>16008043</v>
      </c>
      <c r="C291">
        <v>2.74</v>
      </c>
      <c r="D291">
        <v>0</v>
      </c>
      <c r="E291" s="13">
        <v>534031.19999999995</v>
      </c>
      <c r="F291">
        <v>0</v>
      </c>
      <c r="G291" s="13">
        <v>16903.11</v>
      </c>
      <c r="H291">
        <v>0</v>
      </c>
      <c r="I291" s="13">
        <v>57955.41</v>
      </c>
      <c r="J291">
        <v>0</v>
      </c>
      <c r="K291">
        <v>0</v>
      </c>
      <c r="L291" s="13">
        <v>162802.41</v>
      </c>
      <c r="M291" s="13">
        <v>237660.93</v>
      </c>
      <c r="N291" s="13">
        <v>771692.13</v>
      </c>
    </row>
    <row r="292" spans="1:14" x14ac:dyDescent="0.2">
      <c r="A292">
        <v>56015</v>
      </c>
      <c r="B292" s="14">
        <v>25695332</v>
      </c>
      <c r="C292">
        <v>2.0699999999999998</v>
      </c>
      <c r="D292">
        <v>0</v>
      </c>
      <c r="E292" s="13">
        <v>863105.94</v>
      </c>
      <c r="F292">
        <v>0</v>
      </c>
      <c r="G292" s="13">
        <v>66530.210000000006</v>
      </c>
      <c r="H292">
        <v>136.77000000000001</v>
      </c>
      <c r="I292" s="13">
        <v>137752.04999999999</v>
      </c>
      <c r="J292">
        <v>0</v>
      </c>
      <c r="K292">
        <v>0</v>
      </c>
      <c r="L292" s="13">
        <v>236332.27</v>
      </c>
      <c r="M292" s="13">
        <v>440751.3</v>
      </c>
      <c r="N292" s="13">
        <v>1303857.24</v>
      </c>
    </row>
    <row r="293" spans="1:14" x14ac:dyDescent="0.2">
      <c r="A293">
        <v>56017</v>
      </c>
      <c r="B293" s="14">
        <v>53352956</v>
      </c>
      <c r="C293">
        <v>2.19</v>
      </c>
      <c r="D293">
        <v>0</v>
      </c>
      <c r="E293" s="13">
        <v>1789929.25</v>
      </c>
      <c r="F293">
        <v>0</v>
      </c>
      <c r="G293" s="13">
        <v>113600.97</v>
      </c>
      <c r="H293">
        <v>0</v>
      </c>
      <c r="I293" s="13">
        <v>226719.66</v>
      </c>
      <c r="J293">
        <v>0</v>
      </c>
      <c r="K293">
        <v>0</v>
      </c>
      <c r="L293" s="13">
        <v>405961.96</v>
      </c>
      <c r="M293" s="13">
        <v>746282.59</v>
      </c>
      <c r="N293" s="13">
        <v>2536211.84</v>
      </c>
    </row>
    <row r="294" spans="1:14" x14ac:dyDescent="0.2">
      <c r="A294">
        <v>57001</v>
      </c>
      <c r="B294" s="14">
        <v>22493208</v>
      </c>
      <c r="C294">
        <v>2.4300000000000002</v>
      </c>
      <c r="D294">
        <v>0</v>
      </c>
      <c r="E294" s="13">
        <v>752769.17</v>
      </c>
      <c r="F294">
        <v>0</v>
      </c>
      <c r="G294" s="13">
        <v>17372.240000000002</v>
      </c>
      <c r="H294">
        <v>0</v>
      </c>
      <c r="I294" s="13">
        <v>50101.63</v>
      </c>
      <c r="J294">
        <v>0</v>
      </c>
      <c r="K294">
        <v>0</v>
      </c>
      <c r="L294" s="13">
        <v>151387.34</v>
      </c>
      <c r="M294" s="13">
        <v>218861.2</v>
      </c>
      <c r="N294" s="13">
        <v>971630.37</v>
      </c>
    </row>
    <row r="295" spans="1:14" x14ac:dyDescent="0.2">
      <c r="A295">
        <v>57002</v>
      </c>
      <c r="B295" s="14">
        <v>33611077</v>
      </c>
      <c r="C295">
        <v>2.3199999999999998</v>
      </c>
      <c r="D295">
        <v>0</v>
      </c>
      <c r="E295" s="13">
        <v>1126113.5900000001</v>
      </c>
      <c r="F295">
        <v>0</v>
      </c>
      <c r="G295" s="13">
        <v>42882.25</v>
      </c>
      <c r="H295">
        <v>0</v>
      </c>
      <c r="I295" s="13">
        <v>123672.85</v>
      </c>
      <c r="J295">
        <v>0</v>
      </c>
      <c r="K295">
        <v>0</v>
      </c>
      <c r="L295" s="13">
        <v>366153.08</v>
      </c>
      <c r="M295" s="13">
        <v>532708.18000000005</v>
      </c>
      <c r="N295" s="13">
        <v>1658821.77</v>
      </c>
    </row>
    <row r="296" spans="1:14" x14ac:dyDescent="0.2">
      <c r="A296">
        <v>57003</v>
      </c>
      <c r="B296" s="14">
        <v>297364913</v>
      </c>
      <c r="C296">
        <v>2.44</v>
      </c>
      <c r="D296">
        <v>0</v>
      </c>
      <c r="E296" s="13">
        <v>9950745.8699999992</v>
      </c>
      <c r="F296" s="13">
        <v>7753.05</v>
      </c>
      <c r="G296" s="13">
        <v>255429.73</v>
      </c>
      <c r="H296">
        <v>0</v>
      </c>
      <c r="I296" s="13">
        <v>736662.01</v>
      </c>
      <c r="J296" s="13">
        <v>43950.54</v>
      </c>
      <c r="K296">
        <v>0</v>
      </c>
      <c r="L296" s="13">
        <v>2034343.31</v>
      </c>
      <c r="M296" s="13">
        <v>3078138.64</v>
      </c>
      <c r="N296" s="13">
        <v>13028884.51</v>
      </c>
    </row>
    <row r="297" spans="1:14" x14ac:dyDescent="0.2">
      <c r="A297">
        <v>57004</v>
      </c>
      <c r="B297" s="14">
        <v>68334425</v>
      </c>
      <c r="C297">
        <v>2.35</v>
      </c>
      <c r="D297">
        <v>0</v>
      </c>
      <c r="E297" s="13">
        <v>2288789.81</v>
      </c>
      <c r="F297" s="13">
        <v>7568.97</v>
      </c>
      <c r="G297" s="13">
        <v>80484.55</v>
      </c>
      <c r="H297">
        <v>0</v>
      </c>
      <c r="I297" s="13">
        <v>232118.27</v>
      </c>
      <c r="J297" s="13">
        <v>5455.43</v>
      </c>
      <c r="K297">
        <v>0</v>
      </c>
      <c r="L297" s="13">
        <v>663320.02</v>
      </c>
      <c r="M297" s="13">
        <v>988947.24</v>
      </c>
      <c r="N297" s="13">
        <v>3277737.05</v>
      </c>
    </row>
    <row r="298" spans="1:14" x14ac:dyDescent="0.2">
      <c r="A298">
        <v>58106</v>
      </c>
      <c r="B298" s="14">
        <v>13800189</v>
      </c>
      <c r="C298">
        <v>2.66</v>
      </c>
      <c r="D298">
        <v>0</v>
      </c>
      <c r="E298" s="13">
        <v>460755.47</v>
      </c>
      <c r="F298">
        <v>0</v>
      </c>
      <c r="G298" s="13">
        <v>14224.17</v>
      </c>
      <c r="H298">
        <v>0</v>
      </c>
      <c r="I298" s="13">
        <v>59899.34</v>
      </c>
      <c r="J298">
        <v>0</v>
      </c>
      <c r="K298">
        <v>0</v>
      </c>
      <c r="L298" s="13">
        <v>110002.08</v>
      </c>
      <c r="M298" s="13">
        <v>184125.59</v>
      </c>
      <c r="N298" s="13">
        <v>644881.06000000006</v>
      </c>
    </row>
    <row r="299" spans="1:14" x14ac:dyDescent="0.2">
      <c r="A299">
        <v>58107</v>
      </c>
      <c r="B299" s="14">
        <v>8854388</v>
      </c>
      <c r="C299">
        <v>2.46</v>
      </c>
      <c r="D299">
        <v>0</v>
      </c>
      <c r="E299" s="13">
        <v>296234.34999999998</v>
      </c>
      <c r="F299">
        <v>0</v>
      </c>
      <c r="G299" s="13">
        <v>10420.290000000001</v>
      </c>
      <c r="H299">
        <v>629.12</v>
      </c>
      <c r="I299" s="13">
        <v>48007.64</v>
      </c>
      <c r="J299" s="13">
        <v>4167.17</v>
      </c>
      <c r="K299">
        <v>0</v>
      </c>
      <c r="L299" s="13">
        <v>79824.460000000006</v>
      </c>
      <c r="M299" s="13">
        <v>143048.68</v>
      </c>
      <c r="N299" s="13">
        <v>439283.03</v>
      </c>
    </row>
    <row r="300" spans="1:14" x14ac:dyDescent="0.2">
      <c r="A300">
        <v>58108</v>
      </c>
      <c r="B300" s="14">
        <v>11839835</v>
      </c>
      <c r="C300">
        <v>5.91</v>
      </c>
      <c r="D300">
        <v>0</v>
      </c>
      <c r="E300" s="13">
        <v>382105.46</v>
      </c>
      <c r="F300">
        <v>0</v>
      </c>
      <c r="G300" s="13">
        <v>12733.81</v>
      </c>
      <c r="H300">
        <v>0</v>
      </c>
      <c r="I300" s="13">
        <v>53676.84</v>
      </c>
      <c r="J300">
        <v>0</v>
      </c>
      <c r="K300">
        <v>0</v>
      </c>
      <c r="L300" s="13">
        <v>100456.27</v>
      </c>
      <c r="M300" s="13">
        <v>166866.92000000001</v>
      </c>
      <c r="N300" s="13">
        <v>548972.38</v>
      </c>
    </row>
    <row r="301" spans="1:14" x14ac:dyDescent="0.2">
      <c r="A301">
        <v>58109</v>
      </c>
      <c r="B301" s="14">
        <v>30305302</v>
      </c>
      <c r="C301">
        <v>1.75</v>
      </c>
      <c r="D301">
        <v>0</v>
      </c>
      <c r="E301" s="13">
        <v>1021281.1</v>
      </c>
      <c r="F301">
        <v>0</v>
      </c>
      <c r="G301" s="13">
        <v>42251.19</v>
      </c>
      <c r="H301">
        <v>0</v>
      </c>
      <c r="I301" s="13">
        <v>264185.7</v>
      </c>
      <c r="J301">
        <v>0</v>
      </c>
      <c r="K301">
        <v>0</v>
      </c>
      <c r="L301" s="13">
        <v>300003.46000000002</v>
      </c>
      <c r="M301" s="13">
        <v>606440.35</v>
      </c>
      <c r="N301" s="13">
        <v>1627721.45</v>
      </c>
    </row>
    <row r="302" spans="1:14" x14ac:dyDescent="0.2">
      <c r="A302">
        <v>58112</v>
      </c>
      <c r="B302" s="14">
        <v>52486755</v>
      </c>
      <c r="C302">
        <v>1.1399999999999999</v>
      </c>
      <c r="D302">
        <v>0</v>
      </c>
      <c r="E302" s="13">
        <v>1779772.33</v>
      </c>
      <c r="F302">
        <v>0</v>
      </c>
      <c r="G302" s="13">
        <v>59111.360000000001</v>
      </c>
      <c r="H302">
        <v>0</v>
      </c>
      <c r="I302" s="13">
        <v>277410.40000000002</v>
      </c>
      <c r="J302" s="13">
        <v>73872.240000000005</v>
      </c>
      <c r="K302">
        <v>0</v>
      </c>
      <c r="L302" s="13">
        <v>480491.35</v>
      </c>
      <c r="M302" s="13">
        <v>890885.34</v>
      </c>
      <c r="N302" s="13">
        <v>2670657.67</v>
      </c>
    </row>
    <row r="303" spans="1:14" x14ac:dyDescent="0.2">
      <c r="A303">
        <v>59113</v>
      </c>
      <c r="B303" s="14">
        <v>8969991</v>
      </c>
      <c r="C303">
        <v>2.41</v>
      </c>
      <c r="D303">
        <v>0</v>
      </c>
      <c r="E303" s="13">
        <v>300255.83</v>
      </c>
      <c r="F303">
        <v>0</v>
      </c>
      <c r="G303" s="13">
        <v>12493.63</v>
      </c>
      <c r="H303">
        <v>0</v>
      </c>
      <c r="I303" s="13">
        <v>36627.54</v>
      </c>
      <c r="J303">
        <v>0</v>
      </c>
      <c r="K303">
        <v>0</v>
      </c>
      <c r="L303" s="13">
        <v>91316.83</v>
      </c>
      <c r="M303" s="13">
        <v>140438</v>
      </c>
      <c r="N303" s="13">
        <v>440693.83</v>
      </c>
    </row>
    <row r="304" spans="1:14" x14ac:dyDescent="0.2">
      <c r="A304">
        <v>59114</v>
      </c>
      <c r="B304" s="14">
        <v>5221132</v>
      </c>
      <c r="C304">
        <v>2.73</v>
      </c>
      <c r="D304">
        <v>0</v>
      </c>
      <c r="E304" s="13">
        <v>174195.81</v>
      </c>
      <c r="F304">
        <v>0</v>
      </c>
      <c r="G304" s="13">
        <v>5668.48</v>
      </c>
      <c r="H304">
        <v>0</v>
      </c>
      <c r="I304" s="13">
        <v>16689.810000000001</v>
      </c>
      <c r="J304" s="13">
        <v>3363.45</v>
      </c>
      <c r="K304">
        <v>0</v>
      </c>
      <c r="L304" s="13">
        <v>41048.07</v>
      </c>
      <c r="M304" s="13">
        <v>66769.81</v>
      </c>
      <c r="N304" s="13">
        <v>240965.62</v>
      </c>
    </row>
    <row r="305" spans="1:14" x14ac:dyDescent="0.2">
      <c r="A305">
        <v>59117</v>
      </c>
      <c r="B305" s="14">
        <v>109098557</v>
      </c>
      <c r="C305">
        <v>2.0099999999999998</v>
      </c>
      <c r="D305">
        <v>0</v>
      </c>
      <c r="E305" s="13">
        <v>3666864.69</v>
      </c>
      <c r="F305">
        <v>0</v>
      </c>
      <c r="G305" s="13">
        <v>107402.54</v>
      </c>
      <c r="H305">
        <v>0</v>
      </c>
      <c r="I305" s="13">
        <v>302005.94</v>
      </c>
      <c r="J305">
        <v>0</v>
      </c>
      <c r="K305">
        <v>0</v>
      </c>
      <c r="L305" s="13">
        <v>752849.17</v>
      </c>
      <c r="M305" s="13">
        <v>1162257.6499999999</v>
      </c>
      <c r="N305" s="13">
        <v>4829122.34</v>
      </c>
    </row>
    <row r="306" spans="1:14" x14ac:dyDescent="0.2">
      <c r="A306">
        <v>60077</v>
      </c>
      <c r="B306" s="14">
        <v>148219956</v>
      </c>
      <c r="C306">
        <v>2.62</v>
      </c>
      <c r="D306">
        <v>0</v>
      </c>
      <c r="E306" s="13">
        <v>4950745.1500000004</v>
      </c>
      <c r="F306">
        <v>0</v>
      </c>
      <c r="G306" s="13">
        <v>163795.12</v>
      </c>
      <c r="H306">
        <v>0</v>
      </c>
      <c r="I306" s="13">
        <v>374814.64</v>
      </c>
      <c r="J306">
        <v>0</v>
      </c>
      <c r="K306">
        <v>0</v>
      </c>
      <c r="L306" s="13">
        <v>1493075.13</v>
      </c>
      <c r="M306" s="13">
        <v>2031684.88</v>
      </c>
      <c r="N306" s="13">
        <v>6982430.0300000003</v>
      </c>
    </row>
    <row r="307" spans="1:14" x14ac:dyDescent="0.2">
      <c r="A307">
        <v>61150</v>
      </c>
      <c r="B307" s="14">
        <v>10453917</v>
      </c>
      <c r="C307">
        <v>2.62</v>
      </c>
      <c r="D307">
        <v>0</v>
      </c>
      <c r="E307" s="13">
        <v>349174.84</v>
      </c>
      <c r="F307">
        <v>0</v>
      </c>
      <c r="G307" s="13">
        <v>16310.09</v>
      </c>
      <c r="H307">
        <v>943.85</v>
      </c>
      <c r="I307" s="13">
        <v>58627.360000000001</v>
      </c>
      <c r="J307" s="13">
        <v>1791.47</v>
      </c>
      <c r="K307">
        <v>0</v>
      </c>
      <c r="L307" s="13">
        <v>86070.5</v>
      </c>
      <c r="M307" s="13">
        <v>163743.26999999999</v>
      </c>
      <c r="N307" s="13">
        <v>512918.11</v>
      </c>
    </row>
    <row r="308" spans="1:14" x14ac:dyDescent="0.2">
      <c r="A308">
        <v>61151</v>
      </c>
      <c r="B308" s="14">
        <v>8740736</v>
      </c>
      <c r="C308">
        <v>2.61</v>
      </c>
      <c r="D308">
        <v>0</v>
      </c>
      <c r="E308" s="13">
        <v>291982.28000000003</v>
      </c>
      <c r="F308">
        <v>0</v>
      </c>
      <c r="G308" s="13">
        <v>19262.150000000001</v>
      </c>
      <c r="H308">
        <v>0</v>
      </c>
      <c r="I308" s="13">
        <v>69238.64</v>
      </c>
      <c r="J308">
        <v>0</v>
      </c>
      <c r="K308">
        <v>0</v>
      </c>
      <c r="L308" s="13">
        <v>104767.88</v>
      </c>
      <c r="M308" s="13">
        <v>193268.66</v>
      </c>
      <c r="N308" s="13">
        <v>485250.94</v>
      </c>
    </row>
    <row r="309" spans="1:14" x14ac:dyDescent="0.2">
      <c r="A309">
        <v>61154</v>
      </c>
      <c r="B309" s="14">
        <v>17344828</v>
      </c>
      <c r="C309">
        <v>2.62</v>
      </c>
      <c r="D309">
        <v>0</v>
      </c>
      <c r="E309" s="13">
        <v>579340.5</v>
      </c>
      <c r="F309" s="13">
        <v>10115.030000000001</v>
      </c>
      <c r="G309" s="13">
        <v>29213.54</v>
      </c>
      <c r="H309">
        <v>332.72</v>
      </c>
      <c r="I309" s="13">
        <v>91322.91</v>
      </c>
      <c r="J309" s="13">
        <v>2166.94</v>
      </c>
      <c r="K309">
        <v>0</v>
      </c>
      <c r="L309" s="13">
        <v>156072.98000000001</v>
      </c>
      <c r="M309" s="13">
        <v>289224.12</v>
      </c>
      <c r="N309" s="13">
        <v>868564.62</v>
      </c>
    </row>
    <row r="310" spans="1:14" x14ac:dyDescent="0.2">
      <c r="A310">
        <v>61156</v>
      </c>
      <c r="B310" s="14">
        <v>76944058</v>
      </c>
      <c r="C310">
        <v>2.57</v>
      </c>
      <c r="D310">
        <v>0</v>
      </c>
      <c r="E310" s="13">
        <v>2571354.23</v>
      </c>
      <c r="F310">
        <v>0</v>
      </c>
      <c r="G310" s="13">
        <v>91991.89</v>
      </c>
      <c r="H310">
        <v>0</v>
      </c>
      <c r="I310" s="13">
        <v>330668.87</v>
      </c>
      <c r="J310">
        <v>0</v>
      </c>
      <c r="K310">
        <v>0</v>
      </c>
      <c r="L310" s="13">
        <v>482149.93</v>
      </c>
      <c r="M310" s="13">
        <v>904810.68</v>
      </c>
      <c r="N310" s="13">
        <v>3476164.91</v>
      </c>
    </row>
    <row r="311" spans="1:14" x14ac:dyDescent="0.2">
      <c r="A311">
        <v>61157</v>
      </c>
      <c r="B311" s="14">
        <v>4959709</v>
      </c>
      <c r="C311">
        <v>2.6</v>
      </c>
      <c r="D311">
        <v>0</v>
      </c>
      <c r="E311" s="13">
        <v>165694.95000000001</v>
      </c>
      <c r="F311" s="13">
        <v>2211.2800000000002</v>
      </c>
      <c r="G311" s="13">
        <v>6937.32</v>
      </c>
      <c r="H311">
        <v>60</v>
      </c>
      <c r="I311" s="13">
        <v>24936.52</v>
      </c>
      <c r="J311" s="13">
        <v>1686.1</v>
      </c>
      <c r="K311">
        <v>0</v>
      </c>
      <c r="L311" s="13">
        <v>36094.370000000003</v>
      </c>
      <c r="M311" s="13">
        <v>71925.59</v>
      </c>
      <c r="N311" s="13">
        <v>237620.54</v>
      </c>
    </row>
    <row r="312" spans="1:14" x14ac:dyDescent="0.2">
      <c r="A312">
        <v>61158</v>
      </c>
      <c r="B312" s="14">
        <v>8676004</v>
      </c>
      <c r="C312">
        <v>2.63</v>
      </c>
      <c r="D312">
        <v>0</v>
      </c>
      <c r="E312" s="13">
        <v>289760.40000000002</v>
      </c>
      <c r="F312">
        <v>0</v>
      </c>
      <c r="G312" s="13">
        <v>11882.01</v>
      </c>
      <c r="H312">
        <v>0</v>
      </c>
      <c r="I312" s="13">
        <v>42710.43</v>
      </c>
      <c r="J312">
        <v>0</v>
      </c>
      <c r="K312">
        <v>0</v>
      </c>
      <c r="L312" s="13">
        <v>70177.149999999994</v>
      </c>
      <c r="M312" s="13">
        <v>124769.58</v>
      </c>
      <c r="N312" s="13">
        <v>414529.98</v>
      </c>
    </row>
    <row r="313" spans="1:14" x14ac:dyDescent="0.2">
      <c r="A313">
        <v>62070</v>
      </c>
      <c r="B313" s="14">
        <v>8720560</v>
      </c>
      <c r="C313">
        <v>2.33</v>
      </c>
      <c r="D313">
        <v>0</v>
      </c>
      <c r="E313" s="13">
        <v>292145.82</v>
      </c>
      <c r="F313">
        <v>0</v>
      </c>
      <c r="G313" s="13">
        <v>38039.24</v>
      </c>
      <c r="H313">
        <v>0</v>
      </c>
      <c r="I313" s="13">
        <v>28874.74</v>
      </c>
      <c r="J313" s="13">
        <v>2425.9</v>
      </c>
      <c r="K313" s="13">
        <v>7348.16</v>
      </c>
      <c r="L313" s="13">
        <v>77365.919999999998</v>
      </c>
      <c r="M313" s="13">
        <v>154053.96</v>
      </c>
      <c r="N313" s="13">
        <v>446199.78</v>
      </c>
    </row>
    <row r="314" spans="1:14" x14ac:dyDescent="0.2">
      <c r="A314">
        <v>62072</v>
      </c>
      <c r="B314" s="14">
        <v>77322807</v>
      </c>
      <c r="C314">
        <v>2.4</v>
      </c>
      <c r="D314">
        <v>0</v>
      </c>
      <c r="E314" s="13">
        <v>2588520.15</v>
      </c>
      <c r="F314" s="13">
        <v>3075.21</v>
      </c>
      <c r="G314" s="13">
        <v>371504.8</v>
      </c>
      <c r="H314" s="13">
        <v>1281.8399999999999</v>
      </c>
      <c r="I314" s="13">
        <v>282455.46999999997</v>
      </c>
      <c r="J314" s="13">
        <v>121475.3</v>
      </c>
      <c r="K314" s="13">
        <v>85102.84</v>
      </c>
      <c r="L314" s="13">
        <v>725959.11</v>
      </c>
      <c r="M314" s="13">
        <v>1590854.57</v>
      </c>
      <c r="N314" s="13">
        <v>4179374.72</v>
      </c>
    </row>
    <row r="315" spans="1:14" x14ac:dyDescent="0.2">
      <c r="A315">
        <v>63066</v>
      </c>
      <c r="B315" s="14">
        <v>34936943</v>
      </c>
      <c r="C315">
        <v>2.87</v>
      </c>
      <c r="D315">
        <v>0</v>
      </c>
      <c r="E315" s="13">
        <v>1163944.8700000001</v>
      </c>
      <c r="F315">
        <v>0</v>
      </c>
      <c r="G315" s="13">
        <v>21955.88</v>
      </c>
      <c r="H315">
        <v>0</v>
      </c>
      <c r="I315" s="13">
        <v>171390.73</v>
      </c>
      <c r="J315">
        <v>0</v>
      </c>
      <c r="K315">
        <v>0</v>
      </c>
      <c r="L315" s="13">
        <v>218313.73</v>
      </c>
      <c r="M315" s="13">
        <v>411660.34</v>
      </c>
      <c r="N315" s="13">
        <v>1575605.21</v>
      </c>
    </row>
    <row r="316" spans="1:14" x14ac:dyDescent="0.2">
      <c r="A316">
        <v>63067</v>
      </c>
      <c r="B316" s="14">
        <v>42242158</v>
      </c>
      <c r="C316">
        <v>2.72</v>
      </c>
      <c r="D316">
        <v>0</v>
      </c>
      <c r="E316" s="13">
        <v>1409495.78</v>
      </c>
      <c r="F316" s="13">
        <v>1509.88</v>
      </c>
      <c r="G316" s="13">
        <v>30620.080000000002</v>
      </c>
      <c r="H316">
        <v>830.89</v>
      </c>
      <c r="I316" s="13">
        <v>261144.83</v>
      </c>
      <c r="J316" s="13">
        <v>35269.67</v>
      </c>
      <c r="K316">
        <v>0</v>
      </c>
      <c r="L316" s="13">
        <v>323288.73</v>
      </c>
      <c r="M316" s="13">
        <v>652664.07999999996</v>
      </c>
      <c r="N316" s="13">
        <v>2062159.86</v>
      </c>
    </row>
    <row r="317" spans="1:14" x14ac:dyDescent="0.2">
      <c r="A317">
        <v>64072</v>
      </c>
      <c r="B317" s="14">
        <v>10087575</v>
      </c>
      <c r="C317">
        <v>3.34</v>
      </c>
      <c r="D317">
        <v>0</v>
      </c>
      <c r="E317" s="13">
        <v>334447.28999999998</v>
      </c>
      <c r="F317">
        <v>0</v>
      </c>
      <c r="G317" s="13">
        <v>6806.28</v>
      </c>
      <c r="H317">
        <v>0</v>
      </c>
      <c r="I317" s="13">
        <v>24498.06</v>
      </c>
      <c r="J317" s="13">
        <v>1161.33</v>
      </c>
      <c r="K317">
        <v>0</v>
      </c>
      <c r="L317" s="13">
        <v>102350.01</v>
      </c>
      <c r="M317" s="13">
        <v>134815.67999999999</v>
      </c>
      <c r="N317" s="13">
        <v>469262.97</v>
      </c>
    </row>
    <row r="318" spans="1:14" x14ac:dyDescent="0.2">
      <c r="A318">
        <v>64074</v>
      </c>
      <c r="B318" s="14">
        <v>99456090</v>
      </c>
      <c r="C318">
        <v>3.45</v>
      </c>
      <c r="D318">
        <v>0</v>
      </c>
      <c r="E318" s="13">
        <v>3293652.52</v>
      </c>
      <c r="F318">
        <v>0</v>
      </c>
      <c r="G318" s="13">
        <v>39290.29</v>
      </c>
      <c r="H318">
        <v>0</v>
      </c>
      <c r="I318" s="13">
        <v>112249.08</v>
      </c>
      <c r="J318">
        <v>0</v>
      </c>
      <c r="K318">
        <v>0</v>
      </c>
      <c r="L318" s="13">
        <v>457120.7</v>
      </c>
      <c r="M318" s="13">
        <v>608660.06000000006</v>
      </c>
      <c r="N318" s="13">
        <v>3902312.58</v>
      </c>
    </row>
    <row r="319" spans="1:14" x14ac:dyDescent="0.2">
      <c r="A319">
        <v>64075</v>
      </c>
      <c r="B319" s="14">
        <v>215431331</v>
      </c>
      <c r="C319">
        <v>3.63</v>
      </c>
      <c r="D319">
        <v>0</v>
      </c>
      <c r="E319" s="13">
        <v>7121063.2599999998</v>
      </c>
      <c r="F319">
        <v>0</v>
      </c>
      <c r="G319" s="13">
        <v>155160.79999999999</v>
      </c>
      <c r="H319">
        <v>0</v>
      </c>
      <c r="I319" s="13">
        <v>498034.65</v>
      </c>
      <c r="J319">
        <v>0</v>
      </c>
      <c r="K319">
        <v>0</v>
      </c>
      <c r="L319" s="13">
        <v>1414368.68</v>
      </c>
      <c r="M319" s="13">
        <v>2067564.13</v>
      </c>
      <c r="N319" s="13">
        <v>9188627.3900000006</v>
      </c>
    </row>
    <row r="320" spans="1:14" x14ac:dyDescent="0.2">
      <c r="A320">
        <v>65096</v>
      </c>
      <c r="B320" s="14">
        <v>11766687</v>
      </c>
      <c r="C320">
        <v>3.93</v>
      </c>
      <c r="D320">
        <v>0</v>
      </c>
      <c r="E320" s="13">
        <v>387735.99</v>
      </c>
      <c r="F320">
        <v>0</v>
      </c>
      <c r="G320" s="13">
        <v>12786.36</v>
      </c>
      <c r="H320">
        <v>0</v>
      </c>
      <c r="I320" s="13">
        <v>75577.33</v>
      </c>
      <c r="J320" s="13">
        <v>19403.04</v>
      </c>
      <c r="K320">
        <v>0</v>
      </c>
      <c r="L320" s="13">
        <v>77211.56</v>
      </c>
      <c r="M320" s="13">
        <v>184978.29</v>
      </c>
      <c r="N320" s="13">
        <v>572714.28</v>
      </c>
    </row>
    <row r="321" spans="1:14" x14ac:dyDescent="0.2">
      <c r="A321">
        <v>65098</v>
      </c>
      <c r="B321" s="14">
        <v>30272465</v>
      </c>
      <c r="C321">
        <v>3.86</v>
      </c>
      <c r="D321">
        <v>0</v>
      </c>
      <c r="E321" s="13">
        <v>998265.41</v>
      </c>
      <c r="F321">
        <v>0</v>
      </c>
      <c r="G321" s="13">
        <v>25006.28</v>
      </c>
      <c r="H321">
        <v>0</v>
      </c>
      <c r="I321" s="13">
        <v>150957.21</v>
      </c>
      <c r="J321">
        <v>0</v>
      </c>
      <c r="K321">
        <v>0</v>
      </c>
      <c r="L321" s="13">
        <v>161059.07</v>
      </c>
      <c r="M321" s="13">
        <v>337022.56</v>
      </c>
      <c r="N321" s="13">
        <v>1335287.97</v>
      </c>
    </row>
    <row r="322" spans="1:14" x14ac:dyDescent="0.2">
      <c r="A322">
        <v>66102</v>
      </c>
      <c r="B322" s="14">
        <v>128026301</v>
      </c>
      <c r="C322">
        <v>2.7</v>
      </c>
      <c r="D322">
        <v>0</v>
      </c>
      <c r="E322" s="13">
        <v>4272736.97</v>
      </c>
      <c r="F322">
        <v>0</v>
      </c>
      <c r="G322" s="13">
        <v>86050.98</v>
      </c>
      <c r="H322">
        <v>0</v>
      </c>
      <c r="I322" s="13">
        <v>409257.72</v>
      </c>
      <c r="J322">
        <v>0</v>
      </c>
      <c r="K322">
        <v>0</v>
      </c>
      <c r="L322" s="13">
        <v>780319.92</v>
      </c>
      <c r="M322" s="13">
        <v>1275628.6200000001</v>
      </c>
      <c r="N322" s="13">
        <v>5548365.5899999999</v>
      </c>
    </row>
    <row r="323" spans="1:14" x14ac:dyDescent="0.2">
      <c r="A323">
        <v>66103</v>
      </c>
      <c r="B323" s="14">
        <v>8423420</v>
      </c>
      <c r="C323">
        <v>2.57</v>
      </c>
      <c r="D323">
        <v>0</v>
      </c>
      <c r="E323" s="13">
        <v>281497.98</v>
      </c>
      <c r="F323">
        <v>0</v>
      </c>
      <c r="G323" s="13">
        <v>11917.4</v>
      </c>
      <c r="H323">
        <v>0</v>
      </c>
      <c r="I323" s="13">
        <v>58617.94</v>
      </c>
      <c r="J323" s="13">
        <v>2038.7</v>
      </c>
      <c r="K323">
        <v>0</v>
      </c>
      <c r="L323" s="13">
        <v>111489.48</v>
      </c>
      <c r="M323" s="13">
        <v>184063.52</v>
      </c>
      <c r="N323" s="13">
        <v>465561.5</v>
      </c>
    </row>
    <row r="324" spans="1:14" x14ac:dyDescent="0.2">
      <c r="A324">
        <v>66104</v>
      </c>
      <c r="B324" s="14">
        <v>10413135</v>
      </c>
      <c r="C324">
        <v>2.95</v>
      </c>
      <c r="D324">
        <v>0</v>
      </c>
      <c r="E324" s="13">
        <v>346634</v>
      </c>
      <c r="F324">
        <v>0</v>
      </c>
      <c r="G324" s="13">
        <v>10986.78</v>
      </c>
      <c r="H324">
        <v>0</v>
      </c>
      <c r="I324" s="13">
        <v>54850.27</v>
      </c>
      <c r="J324">
        <v>0</v>
      </c>
      <c r="K324">
        <v>0</v>
      </c>
      <c r="L324" s="13">
        <v>117788.15</v>
      </c>
      <c r="M324" s="13">
        <v>183625.2</v>
      </c>
      <c r="N324" s="13">
        <v>530259.19999999995</v>
      </c>
    </row>
    <row r="325" spans="1:14" x14ac:dyDescent="0.2">
      <c r="A325">
        <v>66105</v>
      </c>
      <c r="B325" s="14">
        <v>349213879</v>
      </c>
      <c r="C325">
        <v>2.19</v>
      </c>
      <c r="D325">
        <v>0</v>
      </c>
      <c r="E325" s="13">
        <v>11715717.060000001</v>
      </c>
      <c r="F325">
        <v>697.27</v>
      </c>
      <c r="G325" s="13">
        <v>95389.17</v>
      </c>
      <c r="H325">
        <v>0</v>
      </c>
      <c r="I325" s="13">
        <v>319907.40000000002</v>
      </c>
      <c r="J325" s="13">
        <v>18461.34</v>
      </c>
      <c r="K325">
        <v>0</v>
      </c>
      <c r="L325" s="13">
        <v>670033.17000000004</v>
      </c>
      <c r="M325" s="13">
        <v>1104488.3400000001</v>
      </c>
      <c r="N325" s="13">
        <v>12820205.4</v>
      </c>
    </row>
    <row r="326" spans="1:14" x14ac:dyDescent="0.2">
      <c r="A326">
        <v>66107</v>
      </c>
      <c r="B326" s="14">
        <v>24918441</v>
      </c>
      <c r="C326">
        <v>2.77</v>
      </c>
      <c r="D326">
        <v>0</v>
      </c>
      <c r="E326" s="13">
        <v>831027.27</v>
      </c>
      <c r="F326">
        <v>0</v>
      </c>
      <c r="G326" s="13">
        <v>30638.86</v>
      </c>
      <c r="H326">
        <v>0</v>
      </c>
      <c r="I326" s="13">
        <v>150690.34</v>
      </c>
      <c r="J326">
        <v>0</v>
      </c>
      <c r="K326">
        <v>0</v>
      </c>
      <c r="L326" s="13">
        <v>318176.42</v>
      </c>
      <c r="M326" s="13">
        <v>499505.62</v>
      </c>
      <c r="N326" s="13">
        <v>1330532.8899999999</v>
      </c>
    </row>
    <row r="327" spans="1:14" x14ac:dyDescent="0.2">
      <c r="A327">
        <v>67055</v>
      </c>
      <c r="B327" s="14">
        <v>42426110</v>
      </c>
      <c r="C327">
        <v>2.71</v>
      </c>
      <c r="D327">
        <v>0</v>
      </c>
      <c r="E327" s="13">
        <v>1415779.23</v>
      </c>
      <c r="F327">
        <v>0</v>
      </c>
      <c r="G327" s="13">
        <v>65893.429999999993</v>
      </c>
      <c r="H327">
        <v>0</v>
      </c>
      <c r="I327" s="13">
        <v>146257.37</v>
      </c>
      <c r="J327">
        <v>0</v>
      </c>
      <c r="K327">
        <v>0</v>
      </c>
      <c r="L327" s="13">
        <v>439495.88</v>
      </c>
      <c r="M327" s="13">
        <v>651646.68000000005</v>
      </c>
      <c r="N327" s="13">
        <v>2067425.91</v>
      </c>
    </row>
    <row r="328" spans="1:14" x14ac:dyDescent="0.2">
      <c r="A328">
        <v>67061</v>
      </c>
      <c r="B328" s="14">
        <v>59911480</v>
      </c>
      <c r="C328">
        <v>2.73</v>
      </c>
      <c r="D328">
        <v>0</v>
      </c>
      <c r="E328" s="13">
        <v>1998863.25</v>
      </c>
      <c r="F328" s="13">
        <v>10288.700000000001</v>
      </c>
      <c r="G328" s="13">
        <v>80974.460000000006</v>
      </c>
      <c r="H328">
        <v>0</v>
      </c>
      <c r="I328" s="13">
        <v>171631.47</v>
      </c>
      <c r="J328" s="13">
        <v>14872.6</v>
      </c>
      <c r="K328">
        <v>0</v>
      </c>
      <c r="L328" s="13">
        <v>520791.7</v>
      </c>
      <c r="M328" s="13">
        <v>798558.93</v>
      </c>
      <c r="N328" s="13">
        <v>2797422.18</v>
      </c>
    </row>
    <row r="329" spans="1:14" x14ac:dyDescent="0.2">
      <c r="A329">
        <v>68070</v>
      </c>
      <c r="B329" s="14">
        <v>66391813</v>
      </c>
      <c r="C329">
        <v>2.93</v>
      </c>
      <c r="D329">
        <v>0</v>
      </c>
      <c r="E329" s="13">
        <v>2210516.08</v>
      </c>
      <c r="F329">
        <v>0</v>
      </c>
      <c r="G329" s="13">
        <v>42843.21</v>
      </c>
      <c r="H329">
        <v>131.61000000000001</v>
      </c>
      <c r="I329" s="13">
        <v>348785.02</v>
      </c>
      <c r="J329" s="13">
        <v>44990.04</v>
      </c>
      <c r="K329">
        <v>0</v>
      </c>
      <c r="L329" s="13">
        <v>500818.3</v>
      </c>
      <c r="M329" s="13">
        <v>937568.18</v>
      </c>
      <c r="N329" s="13">
        <v>3148084.26</v>
      </c>
    </row>
    <row r="330" spans="1:14" x14ac:dyDescent="0.2">
      <c r="A330">
        <v>68071</v>
      </c>
      <c r="B330" s="14">
        <v>7138060</v>
      </c>
      <c r="C330">
        <v>2.93</v>
      </c>
      <c r="D330">
        <v>0</v>
      </c>
      <c r="E330" s="13">
        <v>237661.78</v>
      </c>
      <c r="F330">
        <v>0</v>
      </c>
      <c r="G330" s="13">
        <v>3269.77</v>
      </c>
      <c r="H330">
        <v>0</v>
      </c>
      <c r="I330" s="13">
        <v>33382.800000000003</v>
      </c>
      <c r="J330" s="13">
        <v>2181.83</v>
      </c>
      <c r="K330">
        <v>0</v>
      </c>
      <c r="L330" s="13">
        <v>48009.3</v>
      </c>
      <c r="M330" s="13">
        <v>86843.7</v>
      </c>
      <c r="N330" s="13">
        <v>324505.48</v>
      </c>
    </row>
    <row r="331" spans="1:14" x14ac:dyDescent="0.2">
      <c r="A331">
        <v>68072</v>
      </c>
      <c r="B331" s="14">
        <v>6079639</v>
      </c>
      <c r="C331">
        <v>2.92</v>
      </c>
      <c r="D331">
        <v>0</v>
      </c>
      <c r="E331" s="13">
        <v>202442.49</v>
      </c>
      <c r="F331">
        <v>0</v>
      </c>
      <c r="G331" s="13">
        <v>2147.84</v>
      </c>
      <c r="H331">
        <v>0</v>
      </c>
      <c r="I331" s="13">
        <v>24202.53</v>
      </c>
      <c r="J331" s="13">
        <v>1956.52</v>
      </c>
      <c r="K331">
        <v>0</v>
      </c>
      <c r="L331" s="13">
        <v>32461.35</v>
      </c>
      <c r="M331" s="13">
        <v>60768.24</v>
      </c>
      <c r="N331" s="13">
        <v>263210.73</v>
      </c>
    </row>
    <row r="332" spans="1:14" x14ac:dyDescent="0.2">
      <c r="A332">
        <v>68073</v>
      </c>
      <c r="B332" s="14">
        <v>38143740</v>
      </c>
      <c r="C332">
        <v>2.9</v>
      </c>
      <c r="D332">
        <v>0</v>
      </c>
      <c r="E332" s="13">
        <v>1270388.7</v>
      </c>
      <c r="F332">
        <v>258.83</v>
      </c>
      <c r="G332" s="13">
        <v>21946.32</v>
      </c>
      <c r="H332">
        <v>905.19</v>
      </c>
      <c r="I332" s="13">
        <v>151511.54</v>
      </c>
      <c r="J332" s="13">
        <v>27362.12</v>
      </c>
      <c r="K332">
        <v>0</v>
      </c>
      <c r="L332" s="13">
        <v>221483.3</v>
      </c>
      <c r="M332" s="13">
        <v>423467.3</v>
      </c>
      <c r="N332" s="13">
        <v>1693856</v>
      </c>
    </row>
    <row r="333" spans="1:14" x14ac:dyDescent="0.2">
      <c r="A333">
        <v>68074</v>
      </c>
      <c r="B333" s="14">
        <v>11002621</v>
      </c>
      <c r="C333">
        <v>2.61</v>
      </c>
      <c r="D333">
        <v>0</v>
      </c>
      <c r="E333" s="13">
        <v>367540.02</v>
      </c>
      <c r="F333">
        <v>0</v>
      </c>
      <c r="G333" s="13">
        <v>6365.54</v>
      </c>
      <c r="H333">
        <v>0</v>
      </c>
      <c r="I333" s="13">
        <v>53924.14</v>
      </c>
      <c r="J333">
        <v>0</v>
      </c>
      <c r="K333">
        <v>0</v>
      </c>
      <c r="L333" s="13">
        <v>87691.92</v>
      </c>
      <c r="M333" s="13">
        <v>147981.6</v>
      </c>
      <c r="N333" s="13">
        <v>515521.62</v>
      </c>
    </row>
    <row r="334" spans="1:14" x14ac:dyDescent="0.2">
      <c r="A334">
        <v>68075</v>
      </c>
      <c r="B334" s="14">
        <v>5059356</v>
      </c>
      <c r="C334">
        <v>2.88</v>
      </c>
      <c r="D334">
        <v>0</v>
      </c>
      <c r="E334" s="13">
        <v>168538.08</v>
      </c>
      <c r="F334">
        <v>0</v>
      </c>
      <c r="G334" s="13">
        <v>6381.74</v>
      </c>
      <c r="H334">
        <v>0</v>
      </c>
      <c r="I334" s="13">
        <v>53729.45</v>
      </c>
      <c r="J334">
        <v>155.83000000000001</v>
      </c>
      <c r="K334">
        <v>0</v>
      </c>
      <c r="L334" s="13">
        <v>69722.009999999995</v>
      </c>
      <c r="M334" s="13">
        <v>129989.02</v>
      </c>
      <c r="N334" s="13">
        <v>298527.09999999998</v>
      </c>
    </row>
    <row r="335" spans="1:14" x14ac:dyDescent="0.2">
      <c r="A335">
        <v>69104</v>
      </c>
      <c r="B335" s="14">
        <v>3254198</v>
      </c>
      <c r="C335">
        <v>2.66</v>
      </c>
      <c r="D335">
        <v>0</v>
      </c>
      <c r="E335" s="13">
        <v>108649.93</v>
      </c>
      <c r="F335">
        <v>0</v>
      </c>
      <c r="G335" s="13">
        <v>3864.72</v>
      </c>
      <c r="H335">
        <v>0</v>
      </c>
      <c r="I335" s="13">
        <v>14145.14</v>
      </c>
      <c r="J335">
        <v>69.05</v>
      </c>
      <c r="K335">
        <v>0</v>
      </c>
      <c r="L335" s="13">
        <v>20826.8</v>
      </c>
      <c r="M335" s="13">
        <v>38905.71</v>
      </c>
      <c r="N335" s="13">
        <v>147555.64000000001</v>
      </c>
    </row>
    <row r="336" spans="1:14" x14ac:dyDescent="0.2">
      <c r="A336">
        <v>69106</v>
      </c>
      <c r="B336" s="14">
        <v>61064730</v>
      </c>
      <c r="C336">
        <v>2.96</v>
      </c>
      <c r="D336">
        <v>0</v>
      </c>
      <c r="E336" s="13">
        <v>2032522.44</v>
      </c>
      <c r="F336">
        <v>0</v>
      </c>
      <c r="G336" s="13">
        <v>45090.720000000001</v>
      </c>
      <c r="H336">
        <v>0</v>
      </c>
      <c r="I336" s="13">
        <v>177671.63</v>
      </c>
      <c r="J336">
        <v>0</v>
      </c>
      <c r="K336" s="13">
        <v>7611.83</v>
      </c>
      <c r="L336" s="13">
        <v>291538.89</v>
      </c>
      <c r="M336" s="13">
        <v>521913.07</v>
      </c>
      <c r="N336" s="13">
        <v>2554435.5099999998</v>
      </c>
    </row>
    <row r="337" spans="1:14" x14ac:dyDescent="0.2">
      <c r="A337">
        <v>69107</v>
      </c>
      <c r="B337" s="14">
        <v>5891602</v>
      </c>
      <c r="C337">
        <v>2.68</v>
      </c>
      <c r="D337">
        <v>0</v>
      </c>
      <c r="E337" s="13">
        <v>196666.15</v>
      </c>
      <c r="F337">
        <v>0</v>
      </c>
      <c r="G337" s="13">
        <v>7300.02</v>
      </c>
      <c r="H337">
        <v>0</v>
      </c>
      <c r="I337" s="13">
        <v>26718.59</v>
      </c>
      <c r="J337">
        <v>411.99</v>
      </c>
      <c r="K337">
        <v>0</v>
      </c>
      <c r="L337" s="13">
        <v>39060.910000000003</v>
      </c>
      <c r="M337" s="13">
        <v>73491.5</v>
      </c>
      <c r="N337" s="13">
        <v>270157.65000000002</v>
      </c>
    </row>
    <row r="338" spans="1:14" x14ac:dyDescent="0.2">
      <c r="A338">
        <v>69108</v>
      </c>
      <c r="B338" s="14">
        <v>10281185</v>
      </c>
      <c r="C338">
        <v>2.63</v>
      </c>
      <c r="D338">
        <v>0</v>
      </c>
      <c r="E338" s="13">
        <v>343370.09</v>
      </c>
      <c r="F338">
        <v>153.46</v>
      </c>
      <c r="G338" s="13">
        <v>18894.16</v>
      </c>
      <c r="H338">
        <v>0</v>
      </c>
      <c r="I338" s="13">
        <v>69154.009999999995</v>
      </c>
      <c r="J338" s="13">
        <v>1876.79</v>
      </c>
      <c r="K338">
        <v>0</v>
      </c>
      <c r="L338" s="13">
        <v>105828.52</v>
      </c>
      <c r="M338" s="13">
        <v>195906.94</v>
      </c>
      <c r="N338" s="13">
        <v>539277.03</v>
      </c>
    </row>
    <row r="339" spans="1:14" x14ac:dyDescent="0.2">
      <c r="A339">
        <v>69109</v>
      </c>
      <c r="B339" s="14">
        <v>30793516</v>
      </c>
      <c r="C339">
        <v>2.85</v>
      </c>
      <c r="D339">
        <v>0</v>
      </c>
      <c r="E339" s="13">
        <v>1026115.4</v>
      </c>
      <c r="F339">
        <v>0</v>
      </c>
      <c r="G339" s="13">
        <v>38630.31</v>
      </c>
      <c r="H339">
        <v>0</v>
      </c>
      <c r="I339" s="13">
        <v>141769.45000000001</v>
      </c>
      <c r="J339">
        <v>0</v>
      </c>
      <c r="K339" s="13">
        <v>5485.2</v>
      </c>
      <c r="L339" s="13">
        <v>224941.55</v>
      </c>
      <c r="M339" s="13">
        <v>410826.5</v>
      </c>
      <c r="N339" s="13">
        <v>1436941.9</v>
      </c>
    </row>
    <row r="340" spans="1:14" x14ac:dyDescent="0.2">
      <c r="A340">
        <v>70092</v>
      </c>
      <c r="B340" s="14">
        <v>22777697</v>
      </c>
      <c r="C340">
        <v>2.4900000000000002</v>
      </c>
      <c r="D340">
        <v>0</v>
      </c>
      <c r="E340" s="13">
        <v>761821.26</v>
      </c>
      <c r="F340">
        <v>0</v>
      </c>
      <c r="G340" s="13">
        <v>31932.32</v>
      </c>
      <c r="H340">
        <v>0</v>
      </c>
      <c r="I340" s="13">
        <v>206142.02</v>
      </c>
      <c r="J340">
        <v>0</v>
      </c>
      <c r="K340">
        <v>0</v>
      </c>
      <c r="L340" s="13">
        <v>189277.97</v>
      </c>
      <c r="M340" s="13">
        <v>427352.3</v>
      </c>
      <c r="N340" s="13">
        <v>1189173.56</v>
      </c>
    </row>
    <row r="341" spans="1:14" x14ac:dyDescent="0.2">
      <c r="A341">
        <v>70093</v>
      </c>
      <c r="B341" s="14">
        <v>86229353</v>
      </c>
      <c r="C341">
        <v>2.4500000000000002</v>
      </c>
      <c r="D341">
        <v>0</v>
      </c>
      <c r="E341" s="13">
        <v>2885203.97</v>
      </c>
      <c r="F341">
        <v>0</v>
      </c>
      <c r="G341" s="13">
        <v>92699.26</v>
      </c>
      <c r="H341" s="13">
        <v>1603.15</v>
      </c>
      <c r="I341" s="13">
        <v>632593.53</v>
      </c>
      <c r="J341">
        <v>0</v>
      </c>
      <c r="K341">
        <v>0</v>
      </c>
      <c r="L341" s="13">
        <v>524940.71</v>
      </c>
      <c r="M341" s="13">
        <v>1251836.6499999999</v>
      </c>
      <c r="N341" s="13">
        <v>4137040.62</v>
      </c>
    </row>
    <row r="342" spans="1:14" x14ac:dyDescent="0.2">
      <c r="A342">
        <v>71091</v>
      </c>
      <c r="B342" s="14">
        <v>54915018</v>
      </c>
      <c r="C342">
        <v>2.64</v>
      </c>
      <c r="D342">
        <v>0</v>
      </c>
      <c r="E342" s="13">
        <v>1833858.47</v>
      </c>
      <c r="F342">
        <v>557.35</v>
      </c>
      <c r="G342" s="13">
        <v>50312.73</v>
      </c>
      <c r="H342">
        <v>668.19</v>
      </c>
      <c r="I342" s="13">
        <v>181429.37</v>
      </c>
      <c r="J342" s="13">
        <v>6232.16</v>
      </c>
      <c r="K342">
        <v>0</v>
      </c>
      <c r="L342" s="13">
        <v>284792.62</v>
      </c>
      <c r="M342" s="13">
        <v>523992.42</v>
      </c>
      <c r="N342" s="13">
        <v>2357850.89</v>
      </c>
    </row>
    <row r="343" spans="1:14" x14ac:dyDescent="0.2">
      <c r="A343">
        <v>71092</v>
      </c>
      <c r="B343" s="14">
        <v>172615596</v>
      </c>
      <c r="C343">
        <v>2.78</v>
      </c>
      <c r="D343">
        <v>0</v>
      </c>
      <c r="E343" s="13">
        <v>5756119.0700000003</v>
      </c>
      <c r="F343" s="13">
        <v>1114.67</v>
      </c>
      <c r="G343" s="13">
        <v>114383.24</v>
      </c>
      <c r="H343">
        <v>0</v>
      </c>
      <c r="I343" s="13">
        <v>381511.15</v>
      </c>
      <c r="J343" s="13">
        <v>29628.18</v>
      </c>
      <c r="K343">
        <v>0</v>
      </c>
      <c r="L343" s="13">
        <v>597975.09</v>
      </c>
      <c r="M343" s="13">
        <v>1124612.33</v>
      </c>
      <c r="N343" s="13">
        <v>6880731.4000000004</v>
      </c>
    </row>
    <row r="344" spans="1:14" x14ac:dyDescent="0.2">
      <c r="A344">
        <v>72066</v>
      </c>
      <c r="B344" s="14">
        <v>8648445</v>
      </c>
      <c r="C344">
        <v>2.35</v>
      </c>
      <c r="D344">
        <v>0</v>
      </c>
      <c r="E344" s="13">
        <v>289670.58</v>
      </c>
      <c r="F344">
        <v>0</v>
      </c>
      <c r="G344" s="13">
        <v>15953.72</v>
      </c>
      <c r="H344">
        <v>0</v>
      </c>
      <c r="I344" s="13">
        <v>63367.61</v>
      </c>
      <c r="J344">
        <v>733.38</v>
      </c>
      <c r="K344">
        <v>0</v>
      </c>
      <c r="L344" s="13">
        <v>82307.5</v>
      </c>
      <c r="M344" s="13">
        <v>162362.21</v>
      </c>
      <c r="N344" s="13">
        <v>452032.79</v>
      </c>
    </row>
    <row r="345" spans="1:14" x14ac:dyDescent="0.2">
      <c r="A345">
        <v>72068</v>
      </c>
      <c r="B345" s="14">
        <v>41168758</v>
      </c>
      <c r="C345">
        <v>2.33</v>
      </c>
      <c r="D345">
        <v>0</v>
      </c>
      <c r="E345" s="13">
        <v>1379186.74</v>
      </c>
      <c r="F345">
        <v>0</v>
      </c>
      <c r="G345" s="13">
        <v>62400.25</v>
      </c>
      <c r="H345">
        <v>0</v>
      </c>
      <c r="I345" s="13">
        <v>247851.64</v>
      </c>
      <c r="J345">
        <v>0</v>
      </c>
      <c r="K345">
        <v>0</v>
      </c>
      <c r="L345" s="13">
        <v>348435</v>
      </c>
      <c r="M345" s="13">
        <v>658686.89</v>
      </c>
      <c r="N345" s="13">
        <v>2037873.63</v>
      </c>
    </row>
    <row r="346" spans="1:14" x14ac:dyDescent="0.2">
      <c r="A346">
        <v>72073</v>
      </c>
      <c r="B346" s="14">
        <v>11821606</v>
      </c>
      <c r="C346">
        <v>2.2999999999999998</v>
      </c>
      <c r="D346">
        <v>0</v>
      </c>
      <c r="E346" s="13">
        <v>396155.02</v>
      </c>
      <c r="F346">
        <v>0</v>
      </c>
      <c r="G346" s="13">
        <v>27585</v>
      </c>
      <c r="H346">
        <v>0</v>
      </c>
      <c r="I346" s="13">
        <v>109566.65</v>
      </c>
      <c r="J346">
        <v>0</v>
      </c>
      <c r="K346">
        <v>0</v>
      </c>
      <c r="L346" s="13">
        <v>148762.26</v>
      </c>
      <c r="M346" s="13">
        <v>285913.90999999997</v>
      </c>
      <c r="N346" s="13">
        <v>682068.93</v>
      </c>
    </row>
    <row r="347" spans="1:14" x14ac:dyDescent="0.2">
      <c r="A347">
        <v>72074</v>
      </c>
      <c r="B347" s="14">
        <v>261808124</v>
      </c>
      <c r="C347">
        <v>2.38</v>
      </c>
      <c r="D347">
        <v>0</v>
      </c>
      <c r="E347" s="13">
        <v>8766294.2100000009</v>
      </c>
      <c r="F347" s="13">
        <v>13543.7</v>
      </c>
      <c r="G347" s="13">
        <v>138553.69</v>
      </c>
      <c r="H347" s="13">
        <v>5981.59</v>
      </c>
      <c r="I347" s="13">
        <v>550330.51</v>
      </c>
      <c r="J347" s="13">
        <v>134967</v>
      </c>
      <c r="K347">
        <v>0</v>
      </c>
      <c r="L347" s="13">
        <v>686520.37</v>
      </c>
      <c r="M347" s="13">
        <v>1529896.86</v>
      </c>
      <c r="N347" s="13">
        <v>10296191.07</v>
      </c>
    </row>
    <row r="348" spans="1:14" x14ac:dyDescent="0.2">
      <c r="A348">
        <v>73099</v>
      </c>
      <c r="B348" s="14">
        <v>52294071</v>
      </c>
      <c r="C348">
        <v>2.4500000000000002</v>
      </c>
      <c r="D348">
        <v>0</v>
      </c>
      <c r="E348" s="13">
        <v>1749741.31</v>
      </c>
      <c r="F348">
        <v>0</v>
      </c>
      <c r="G348" s="13">
        <v>104933.52</v>
      </c>
      <c r="H348">
        <v>0</v>
      </c>
      <c r="I348" s="13">
        <v>239260.38</v>
      </c>
      <c r="J348">
        <v>0</v>
      </c>
      <c r="K348">
        <v>0</v>
      </c>
      <c r="L348" s="13">
        <v>595442.88</v>
      </c>
      <c r="M348" s="13">
        <v>939636.78</v>
      </c>
      <c r="N348" s="13">
        <v>2689378.09</v>
      </c>
    </row>
    <row r="349" spans="1:14" x14ac:dyDescent="0.2">
      <c r="A349">
        <v>73102</v>
      </c>
      <c r="B349" s="14">
        <v>45844092</v>
      </c>
      <c r="C349">
        <v>2.5</v>
      </c>
      <c r="D349">
        <v>0</v>
      </c>
      <c r="E349" s="13">
        <v>1533141.05</v>
      </c>
      <c r="F349">
        <v>0</v>
      </c>
      <c r="G349" s="13">
        <v>55980.43</v>
      </c>
      <c r="H349">
        <v>0</v>
      </c>
      <c r="I349" s="13">
        <v>131167.72</v>
      </c>
      <c r="J349">
        <v>0</v>
      </c>
      <c r="K349">
        <v>0</v>
      </c>
      <c r="L349" s="13">
        <v>321622.81</v>
      </c>
      <c r="M349" s="13">
        <v>508770.96</v>
      </c>
      <c r="N349" s="13">
        <v>2041912.01</v>
      </c>
    </row>
    <row r="350" spans="1:14" x14ac:dyDescent="0.2">
      <c r="A350">
        <v>73105</v>
      </c>
      <c r="B350" s="14">
        <v>5899069</v>
      </c>
      <c r="C350">
        <v>2.39</v>
      </c>
      <c r="D350">
        <v>0</v>
      </c>
      <c r="E350" s="13">
        <v>197502.19</v>
      </c>
      <c r="F350">
        <v>0</v>
      </c>
      <c r="G350" s="13">
        <v>14580.45</v>
      </c>
      <c r="H350">
        <v>0</v>
      </c>
      <c r="I350" s="13">
        <v>33146.22</v>
      </c>
      <c r="J350">
        <v>0</v>
      </c>
      <c r="K350">
        <v>0</v>
      </c>
      <c r="L350" s="13">
        <v>86773.56</v>
      </c>
      <c r="M350" s="13">
        <v>134500.23000000001</v>
      </c>
      <c r="N350" s="13">
        <v>332002.42</v>
      </c>
    </row>
    <row r="351" spans="1:14" x14ac:dyDescent="0.2">
      <c r="A351">
        <v>73106</v>
      </c>
      <c r="B351" s="14">
        <v>61492292</v>
      </c>
      <c r="C351">
        <v>2.67</v>
      </c>
      <c r="D351">
        <v>0</v>
      </c>
      <c r="E351" s="13">
        <v>2052870.36</v>
      </c>
      <c r="F351">
        <v>0</v>
      </c>
      <c r="G351" s="13">
        <v>115468.41</v>
      </c>
      <c r="H351">
        <v>0</v>
      </c>
      <c r="I351" s="13">
        <v>255379.99</v>
      </c>
      <c r="J351">
        <v>0</v>
      </c>
      <c r="K351">
        <v>0</v>
      </c>
      <c r="L351" s="13">
        <v>692477.54</v>
      </c>
      <c r="M351" s="13">
        <v>1063325.94</v>
      </c>
      <c r="N351" s="13">
        <v>3116196.3</v>
      </c>
    </row>
    <row r="352" spans="1:14" x14ac:dyDescent="0.2">
      <c r="A352">
        <v>73108</v>
      </c>
      <c r="B352" s="14">
        <v>208665584</v>
      </c>
      <c r="C352">
        <v>2.66</v>
      </c>
      <c r="D352">
        <v>0</v>
      </c>
      <c r="E352" s="13">
        <v>6966847.2300000004</v>
      </c>
      <c r="F352">
        <v>0</v>
      </c>
      <c r="G352" s="13">
        <v>285290.58</v>
      </c>
      <c r="H352">
        <v>0</v>
      </c>
      <c r="I352" s="13">
        <v>636551.82999999996</v>
      </c>
      <c r="J352">
        <v>0</v>
      </c>
      <c r="K352">
        <v>0</v>
      </c>
      <c r="L352" s="13">
        <v>1705833.82</v>
      </c>
      <c r="M352" s="13">
        <v>2627676.2200000002</v>
      </c>
      <c r="N352" s="13">
        <v>9594523.4499999993</v>
      </c>
    </row>
    <row r="353" spans="1:14" x14ac:dyDescent="0.2">
      <c r="A353">
        <v>74187</v>
      </c>
      <c r="B353" s="14">
        <v>19044110</v>
      </c>
      <c r="C353">
        <v>2.23</v>
      </c>
      <c r="D353">
        <v>0</v>
      </c>
      <c r="E353" s="13">
        <v>638646.31999999995</v>
      </c>
      <c r="F353">
        <v>0</v>
      </c>
      <c r="G353" s="13">
        <v>36489.89</v>
      </c>
      <c r="H353">
        <v>0</v>
      </c>
      <c r="I353" s="13">
        <v>86390.34</v>
      </c>
      <c r="J353">
        <v>0</v>
      </c>
      <c r="K353">
        <v>0</v>
      </c>
      <c r="L353" s="13">
        <v>106425.97</v>
      </c>
      <c r="M353" s="13">
        <v>229306.2</v>
      </c>
      <c r="N353" s="13">
        <v>867952.52</v>
      </c>
    </row>
    <row r="354" spans="1:14" x14ac:dyDescent="0.2">
      <c r="A354">
        <v>74190</v>
      </c>
      <c r="B354" s="14">
        <v>17513480</v>
      </c>
      <c r="C354">
        <v>2.27</v>
      </c>
      <c r="D354">
        <v>0</v>
      </c>
      <c r="E354" s="13">
        <v>587076.18999999994</v>
      </c>
      <c r="F354">
        <v>0</v>
      </c>
      <c r="G354" s="13">
        <v>36008.67</v>
      </c>
      <c r="H354">
        <v>0</v>
      </c>
      <c r="I354" s="13">
        <v>70902.19</v>
      </c>
      <c r="J354">
        <v>0</v>
      </c>
      <c r="K354">
        <v>0</v>
      </c>
      <c r="L354" s="13">
        <v>133059.88</v>
      </c>
      <c r="M354" s="13">
        <v>239970.74</v>
      </c>
      <c r="N354" s="13">
        <v>827046.93</v>
      </c>
    </row>
    <row r="355" spans="1:14" x14ac:dyDescent="0.2">
      <c r="A355">
        <v>74194</v>
      </c>
      <c r="B355" s="14">
        <v>11092040</v>
      </c>
      <c r="C355">
        <v>2.14</v>
      </c>
      <c r="D355">
        <v>0</v>
      </c>
      <c r="E355" s="13">
        <v>372315.19</v>
      </c>
      <c r="F355">
        <v>0</v>
      </c>
      <c r="G355" s="13">
        <v>24487.88</v>
      </c>
      <c r="H355">
        <v>0</v>
      </c>
      <c r="I355" s="13">
        <v>50306.07</v>
      </c>
      <c r="J355" s="13">
        <v>1262.8699999999999</v>
      </c>
      <c r="K355">
        <v>0</v>
      </c>
      <c r="L355" s="13">
        <v>93360.960000000006</v>
      </c>
      <c r="M355" s="13">
        <v>169417.78</v>
      </c>
      <c r="N355" s="13">
        <v>541732.97</v>
      </c>
    </row>
    <row r="356" spans="1:14" x14ac:dyDescent="0.2">
      <c r="A356">
        <v>74195</v>
      </c>
      <c r="B356" s="14">
        <v>5795380</v>
      </c>
      <c r="C356">
        <v>2.59</v>
      </c>
      <c r="D356">
        <v>0</v>
      </c>
      <c r="E356" s="13">
        <v>193633.09</v>
      </c>
      <c r="F356">
        <v>0</v>
      </c>
      <c r="G356" s="13">
        <v>16276.54</v>
      </c>
      <c r="H356">
        <v>0</v>
      </c>
      <c r="I356" s="13">
        <v>32541.73</v>
      </c>
      <c r="J356">
        <v>73.5</v>
      </c>
      <c r="K356">
        <v>0</v>
      </c>
      <c r="L356" s="13">
        <v>64841.440000000002</v>
      </c>
      <c r="M356" s="13">
        <v>113733.2</v>
      </c>
      <c r="N356" s="13">
        <v>307366.28999999998</v>
      </c>
    </row>
    <row r="357" spans="1:14" x14ac:dyDescent="0.2">
      <c r="A357">
        <v>74197</v>
      </c>
      <c r="B357" s="14">
        <v>11860560</v>
      </c>
      <c r="C357">
        <v>2.2000000000000002</v>
      </c>
      <c r="D357">
        <v>0</v>
      </c>
      <c r="E357" s="13">
        <v>397867.23</v>
      </c>
      <c r="F357">
        <v>0</v>
      </c>
      <c r="G357" s="13">
        <v>27037.21</v>
      </c>
      <c r="H357">
        <v>0</v>
      </c>
      <c r="I357" s="13">
        <v>55170.09</v>
      </c>
      <c r="J357">
        <v>0</v>
      </c>
      <c r="K357">
        <v>0</v>
      </c>
      <c r="L357" s="13">
        <v>101325.88</v>
      </c>
      <c r="M357" s="13">
        <v>183533.18</v>
      </c>
      <c r="N357" s="13">
        <v>581400.41</v>
      </c>
    </row>
    <row r="358" spans="1:14" x14ac:dyDescent="0.2">
      <c r="A358">
        <v>74201</v>
      </c>
      <c r="B358" s="14">
        <v>162607380</v>
      </c>
      <c r="C358">
        <v>2.16</v>
      </c>
      <c r="D358">
        <v>0</v>
      </c>
      <c r="E358" s="13">
        <v>5456960.5800000001</v>
      </c>
      <c r="F358">
        <v>0</v>
      </c>
      <c r="G358" s="13">
        <v>135906.93</v>
      </c>
      <c r="H358">
        <v>0</v>
      </c>
      <c r="I358" s="13">
        <v>275203.93</v>
      </c>
      <c r="J358">
        <v>0</v>
      </c>
      <c r="K358">
        <v>0</v>
      </c>
      <c r="L358" s="13">
        <v>545698.34</v>
      </c>
      <c r="M358" s="13">
        <v>956809.2</v>
      </c>
      <c r="N358" s="13">
        <v>6413769.7800000003</v>
      </c>
    </row>
    <row r="359" spans="1:14" x14ac:dyDescent="0.2">
      <c r="A359">
        <v>74202</v>
      </c>
      <c r="B359" s="14">
        <v>8963620</v>
      </c>
      <c r="C359">
        <v>2.21</v>
      </c>
      <c r="D359">
        <v>0</v>
      </c>
      <c r="E359" s="13">
        <v>300657.46999999997</v>
      </c>
      <c r="F359">
        <v>0</v>
      </c>
      <c r="G359" s="13">
        <v>21716.15</v>
      </c>
      <c r="H359">
        <v>0</v>
      </c>
      <c r="I359" s="13">
        <v>44362.47</v>
      </c>
      <c r="J359">
        <v>0</v>
      </c>
      <c r="K359">
        <v>0</v>
      </c>
      <c r="L359" s="13">
        <v>83693.23</v>
      </c>
      <c r="M359" s="13">
        <v>149771.84</v>
      </c>
      <c r="N359" s="13">
        <v>450429.31</v>
      </c>
    </row>
    <row r="360" spans="1:14" x14ac:dyDescent="0.2">
      <c r="A360">
        <v>75084</v>
      </c>
      <c r="B360" s="14">
        <v>7940410</v>
      </c>
      <c r="C360">
        <v>1.69</v>
      </c>
      <c r="D360">
        <v>0</v>
      </c>
      <c r="E360" s="13">
        <v>267753.25</v>
      </c>
      <c r="F360">
        <v>0</v>
      </c>
      <c r="G360" s="13">
        <v>7532.34</v>
      </c>
      <c r="H360">
        <v>0</v>
      </c>
      <c r="I360" s="13">
        <v>26370.45</v>
      </c>
      <c r="J360">
        <v>596.39</v>
      </c>
      <c r="K360">
        <v>279.98</v>
      </c>
      <c r="L360" s="13">
        <v>88561.69</v>
      </c>
      <c r="M360" s="13">
        <v>123340.85</v>
      </c>
      <c r="N360" s="13">
        <v>391094.1</v>
      </c>
    </row>
    <row r="361" spans="1:14" x14ac:dyDescent="0.2">
      <c r="A361">
        <v>75085</v>
      </c>
      <c r="B361" s="14">
        <v>22780328</v>
      </c>
      <c r="C361">
        <v>1.65</v>
      </c>
      <c r="D361">
        <v>0</v>
      </c>
      <c r="E361" s="13">
        <v>768472.72</v>
      </c>
      <c r="F361">
        <v>41.72</v>
      </c>
      <c r="G361" s="13">
        <v>20868.810000000001</v>
      </c>
      <c r="H361" s="13">
        <v>4587.76</v>
      </c>
      <c r="I361" s="13">
        <v>73318.91</v>
      </c>
      <c r="J361" s="13">
        <v>21800.02</v>
      </c>
      <c r="K361">
        <v>0</v>
      </c>
      <c r="L361" s="13">
        <v>265436.95</v>
      </c>
      <c r="M361" s="13">
        <v>386054.16</v>
      </c>
      <c r="N361" s="13">
        <v>1154526.8799999999</v>
      </c>
    </row>
    <row r="362" spans="1:14" x14ac:dyDescent="0.2">
      <c r="A362">
        <v>75086</v>
      </c>
      <c r="B362" s="14">
        <v>9861044</v>
      </c>
      <c r="C362">
        <v>2.02</v>
      </c>
      <c r="D362">
        <v>0</v>
      </c>
      <c r="E362" s="13">
        <v>331401.49</v>
      </c>
      <c r="F362">
        <v>0</v>
      </c>
      <c r="G362" s="13">
        <v>10810.76</v>
      </c>
      <c r="H362">
        <v>0</v>
      </c>
      <c r="I362" s="13">
        <v>26885.86</v>
      </c>
      <c r="J362">
        <v>236.82</v>
      </c>
      <c r="K362">
        <v>0</v>
      </c>
      <c r="L362" s="13">
        <v>114354.32</v>
      </c>
      <c r="M362" s="13">
        <v>152287.76</v>
      </c>
      <c r="N362" s="13">
        <v>483689.25</v>
      </c>
    </row>
    <row r="363" spans="1:14" x14ac:dyDescent="0.2">
      <c r="A363">
        <v>75087</v>
      </c>
      <c r="B363" s="14">
        <v>25486029</v>
      </c>
      <c r="C363">
        <v>1.76</v>
      </c>
      <c r="D363">
        <v>0</v>
      </c>
      <c r="E363" s="13">
        <v>858785.39</v>
      </c>
      <c r="F363">
        <v>0</v>
      </c>
      <c r="G363" s="13">
        <v>24749.09</v>
      </c>
      <c r="H363">
        <v>0</v>
      </c>
      <c r="I363" s="13">
        <v>86153.67</v>
      </c>
      <c r="J363">
        <v>0</v>
      </c>
      <c r="K363">
        <v>0</v>
      </c>
      <c r="L363" s="13">
        <v>291136.21999999997</v>
      </c>
      <c r="M363" s="13">
        <v>402038.98</v>
      </c>
      <c r="N363" s="13">
        <v>1260824.3700000001</v>
      </c>
    </row>
    <row r="364" spans="1:14" x14ac:dyDescent="0.2">
      <c r="A364">
        <v>76081</v>
      </c>
      <c r="B364" s="14">
        <v>11091431</v>
      </c>
      <c r="C364">
        <v>2.68</v>
      </c>
      <c r="D364">
        <v>0</v>
      </c>
      <c r="E364" s="13">
        <v>370240.4</v>
      </c>
      <c r="F364" s="13">
        <v>7902.05</v>
      </c>
      <c r="G364" s="13">
        <v>8260.1200000000008</v>
      </c>
      <c r="H364" s="13">
        <v>1540.39</v>
      </c>
      <c r="I364" s="13">
        <v>98267.839999999997</v>
      </c>
      <c r="J364" s="13">
        <v>5125.2299999999996</v>
      </c>
      <c r="K364">
        <v>0</v>
      </c>
      <c r="L364" s="13">
        <v>92869.2</v>
      </c>
      <c r="M364" s="13">
        <v>213964.83</v>
      </c>
      <c r="N364" s="13">
        <v>584205.23</v>
      </c>
    </row>
    <row r="365" spans="1:14" x14ac:dyDescent="0.2">
      <c r="A365">
        <v>76082</v>
      </c>
      <c r="B365" s="14">
        <v>44604385</v>
      </c>
      <c r="C365">
        <v>2.69</v>
      </c>
      <c r="D365">
        <v>0</v>
      </c>
      <c r="E365" s="13">
        <v>1488775.28</v>
      </c>
      <c r="F365">
        <v>0</v>
      </c>
      <c r="G365" s="13">
        <v>26241.32</v>
      </c>
      <c r="H365">
        <v>0</v>
      </c>
      <c r="I365" s="13">
        <v>325991.37</v>
      </c>
      <c r="J365">
        <v>0</v>
      </c>
      <c r="K365">
        <v>0</v>
      </c>
      <c r="L365" s="13">
        <v>270695.56</v>
      </c>
      <c r="M365" s="13">
        <v>622928.25</v>
      </c>
      <c r="N365" s="13">
        <v>2111703.5299999998</v>
      </c>
    </row>
    <row r="366" spans="1:14" x14ac:dyDescent="0.2">
      <c r="A366">
        <v>76083</v>
      </c>
      <c r="B366" s="14">
        <v>61205634</v>
      </c>
      <c r="C366">
        <v>2.73</v>
      </c>
      <c r="D366">
        <v>0</v>
      </c>
      <c r="E366" s="13">
        <v>2042040.9</v>
      </c>
      <c r="F366" s="13">
        <v>4249.5600000000004</v>
      </c>
      <c r="G366" s="13">
        <v>34158.47</v>
      </c>
      <c r="H366" s="13">
        <v>1059.6400000000001</v>
      </c>
      <c r="I366" s="13">
        <v>360795.44</v>
      </c>
      <c r="J366" s="13">
        <v>28535.91</v>
      </c>
      <c r="K366">
        <v>0</v>
      </c>
      <c r="L366" s="13">
        <v>330969.23</v>
      </c>
      <c r="M366" s="13">
        <v>759768.24</v>
      </c>
      <c r="N366" s="13">
        <v>2801809.14</v>
      </c>
    </row>
    <row r="367" spans="1:14" x14ac:dyDescent="0.2">
      <c r="A367">
        <v>77100</v>
      </c>
      <c r="B367" s="14">
        <v>4813135</v>
      </c>
      <c r="C367">
        <v>3.15</v>
      </c>
      <c r="D367">
        <v>0</v>
      </c>
      <c r="E367" s="13">
        <v>159890.18</v>
      </c>
      <c r="F367">
        <v>0</v>
      </c>
      <c r="G367" s="13">
        <v>6086.82</v>
      </c>
      <c r="H367">
        <v>0</v>
      </c>
      <c r="I367" s="13">
        <v>20117.240000000002</v>
      </c>
      <c r="J367">
        <v>868.84</v>
      </c>
      <c r="K367" s="13">
        <v>22000.78</v>
      </c>
      <c r="L367" s="13">
        <v>42401.35</v>
      </c>
      <c r="M367" s="13">
        <v>91475.03</v>
      </c>
      <c r="N367" s="13">
        <v>251365.21</v>
      </c>
    </row>
    <row r="368" spans="1:14" x14ac:dyDescent="0.2">
      <c r="A368">
        <v>77101</v>
      </c>
      <c r="B368" s="14">
        <v>9242577</v>
      </c>
      <c r="C368">
        <v>3.23</v>
      </c>
      <c r="D368">
        <v>0</v>
      </c>
      <c r="E368" s="13">
        <v>306780.63</v>
      </c>
      <c r="F368" s="13">
        <v>3051.15</v>
      </c>
      <c r="G368" s="13">
        <v>24391.49</v>
      </c>
      <c r="H368">
        <v>0</v>
      </c>
      <c r="I368" s="13">
        <v>54875.1</v>
      </c>
      <c r="J368">
        <v>953.1</v>
      </c>
      <c r="K368" s="13">
        <v>4791.54</v>
      </c>
      <c r="L368" s="13">
        <v>148766.29</v>
      </c>
      <c r="M368" s="13">
        <v>236828.66</v>
      </c>
      <c r="N368" s="13">
        <v>543609.29</v>
      </c>
    </row>
    <row r="369" spans="1:14" x14ac:dyDescent="0.2">
      <c r="A369">
        <v>77102</v>
      </c>
      <c r="B369" s="14">
        <v>33977316</v>
      </c>
      <c r="C369">
        <v>3</v>
      </c>
      <c r="D369">
        <v>0</v>
      </c>
      <c r="E369" s="13">
        <v>1130459.28</v>
      </c>
      <c r="F369">
        <v>0</v>
      </c>
      <c r="G369" s="13">
        <v>48338.43</v>
      </c>
      <c r="H369">
        <v>0</v>
      </c>
      <c r="I369" s="13">
        <v>110563.07</v>
      </c>
      <c r="J369">
        <v>0</v>
      </c>
      <c r="K369" s="13">
        <v>8124.6</v>
      </c>
      <c r="L369" s="13">
        <v>263734.32</v>
      </c>
      <c r="M369" s="13">
        <v>430760.42</v>
      </c>
      <c r="N369" s="13">
        <v>1561219.7</v>
      </c>
    </row>
    <row r="370" spans="1:14" x14ac:dyDescent="0.2">
      <c r="A370">
        <v>77103</v>
      </c>
      <c r="B370" s="14">
        <v>10855996</v>
      </c>
      <c r="C370">
        <v>2.94</v>
      </c>
      <c r="D370">
        <v>0</v>
      </c>
      <c r="E370" s="13">
        <v>361413.26</v>
      </c>
      <c r="F370">
        <v>0</v>
      </c>
      <c r="G370" s="13">
        <v>17190.900000000001</v>
      </c>
      <c r="H370">
        <v>0</v>
      </c>
      <c r="I370" s="13">
        <v>36960.879999999997</v>
      </c>
      <c r="J370">
        <v>0</v>
      </c>
      <c r="K370">
        <v>0</v>
      </c>
      <c r="L370" s="13">
        <v>101638.96</v>
      </c>
      <c r="M370" s="13">
        <v>155790.74</v>
      </c>
      <c r="N370" s="13">
        <v>517204</v>
      </c>
    </row>
    <row r="371" spans="1:14" x14ac:dyDescent="0.2">
      <c r="A371">
        <v>77104</v>
      </c>
      <c r="B371" s="14">
        <v>14098386</v>
      </c>
      <c r="C371">
        <v>2.91</v>
      </c>
      <c r="D371">
        <v>0</v>
      </c>
      <c r="E371" s="13">
        <v>469502.62</v>
      </c>
      <c r="F371" s="13">
        <v>3982.68</v>
      </c>
      <c r="G371" s="13">
        <v>9062.6299999999992</v>
      </c>
      <c r="H371">
        <v>0</v>
      </c>
      <c r="I371" s="13">
        <v>28458.54</v>
      </c>
      <c r="J371" s="13">
        <v>2605.3200000000002</v>
      </c>
      <c r="K371" s="13">
        <v>4452.2</v>
      </c>
      <c r="L371" s="13">
        <v>74643.289999999994</v>
      </c>
      <c r="M371" s="13">
        <v>123204.66</v>
      </c>
      <c r="N371" s="13">
        <v>592707.28</v>
      </c>
    </row>
    <row r="372" spans="1:14" x14ac:dyDescent="0.2">
      <c r="A372">
        <v>78001</v>
      </c>
      <c r="B372" s="14">
        <v>15415980</v>
      </c>
      <c r="C372">
        <v>2.4</v>
      </c>
      <c r="D372">
        <v>0</v>
      </c>
      <c r="E372" s="13">
        <v>516077.68</v>
      </c>
      <c r="F372">
        <v>0</v>
      </c>
      <c r="G372" s="13">
        <v>59184.3</v>
      </c>
      <c r="H372">
        <v>0</v>
      </c>
      <c r="I372" s="13">
        <v>87256.27</v>
      </c>
      <c r="J372">
        <v>706.56</v>
      </c>
      <c r="K372">
        <v>0</v>
      </c>
      <c r="L372" s="13">
        <v>165476.53</v>
      </c>
      <c r="M372" s="13">
        <v>312623.65999999997</v>
      </c>
      <c r="N372" s="13">
        <v>828701.34</v>
      </c>
    </row>
    <row r="373" spans="1:14" x14ac:dyDescent="0.2">
      <c r="A373">
        <v>78002</v>
      </c>
      <c r="B373" s="14">
        <v>21976870</v>
      </c>
      <c r="C373">
        <v>2.2599999999999998</v>
      </c>
      <c r="D373">
        <v>0</v>
      </c>
      <c r="E373" s="13">
        <v>736770.61</v>
      </c>
      <c r="F373" s="13">
        <v>2234.2199999999998</v>
      </c>
      <c r="G373" s="13">
        <v>130519.96</v>
      </c>
      <c r="H373" s="13">
        <v>13120.03</v>
      </c>
      <c r="I373" s="13">
        <v>192427.47</v>
      </c>
      <c r="J373" s="13">
        <v>3330.71</v>
      </c>
      <c r="K373">
        <v>0</v>
      </c>
      <c r="L373" s="13">
        <v>369713.26</v>
      </c>
      <c r="M373" s="13">
        <v>711345.65</v>
      </c>
      <c r="N373" s="13">
        <v>1448116.26</v>
      </c>
    </row>
    <row r="374" spans="1:14" x14ac:dyDescent="0.2">
      <c r="A374">
        <v>78003</v>
      </c>
      <c r="B374" s="14">
        <v>8069830</v>
      </c>
      <c r="C374">
        <v>2.34</v>
      </c>
      <c r="D374">
        <v>0</v>
      </c>
      <c r="E374" s="13">
        <v>270318.15999999997</v>
      </c>
      <c r="F374">
        <v>0</v>
      </c>
      <c r="G374" s="13">
        <v>29306.23</v>
      </c>
      <c r="H374">
        <v>0</v>
      </c>
      <c r="I374" s="13">
        <v>43206.61</v>
      </c>
      <c r="J374">
        <v>910.37</v>
      </c>
      <c r="K374">
        <v>0</v>
      </c>
      <c r="L374" s="13">
        <v>85692.52</v>
      </c>
      <c r="M374" s="13">
        <v>159115.73000000001</v>
      </c>
      <c r="N374" s="13">
        <v>429433.89</v>
      </c>
    </row>
    <row r="375" spans="1:14" x14ac:dyDescent="0.2">
      <c r="A375">
        <v>78004</v>
      </c>
      <c r="B375" s="14">
        <v>5793378</v>
      </c>
      <c r="C375">
        <v>2.25</v>
      </c>
      <c r="D375">
        <v>0</v>
      </c>
      <c r="E375" s="13">
        <v>194241.83</v>
      </c>
      <c r="F375">
        <v>0</v>
      </c>
      <c r="G375" s="13">
        <v>39027.33</v>
      </c>
      <c r="H375">
        <v>0</v>
      </c>
      <c r="I375" s="13">
        <v>57538.55</v>
      </c>
      <c r="J375">
        <v>312.07</v>
      </c>
      <c r="K375">
        <v>0</v>
      </c>
      <c r="L375" s="13">
        <v>114833.64</v>
      </c>
      <c r="M375" s="13">
        <v>211711.59</v>
      </c>
      <c r="N375" s="13">
        <v>405953.42</v>
      </c>
    </row>
    <row r="376" spans="1:14" x14ac:dyDescent="0.2">
      <c r="A376">
        <v>78005</v>
      </c>
      <c r="B376" s="14">
        <v>21905327</v>
      </c>
      <c r="C376">
        <v>2.31</v>
      </c>
      <c r="D376">
        <v>0</v>
      </c>
      <c r="E376" s="13">
        <v>733996.47</v>
      </c>
      <c r="F376">
        <v>0</v>
      </c>
      <c r="G376" s="13">
        <v>111935.52</v>
      </c>
      <c r="H376">
        <v>0</v>
      </c>
      <c r="I376" s="13">
        <v>165028.16</v>
      </c>
      <c r="J376">
        <v>0</v>
      </c>
      <c r="K376">
        <v>0</v>
      </c>
      <c r="L376" s="13">
        <v>315181.69</v>
      </c>
      <c r="M376" s="13">
        <v>592145.37</v>
      </c>
      <c r="N376" s="13">
        <v>1326141.8400000001</v>
      </c>
    </row>
    <row r="377" spans="1:14" x14ac:dyDescent="0.2">
      <c r="A377">
        <v>78009</v>
      </c>
      <c r="B377" s="14">
        <v>9212880</v>
      </c>
      <c r="C377">
        <v>2.2799999999999998</v>
      </c>
      <c r="D377">
        <v>0</v>
      </c>
      <c r="E377" s="13">
        <v>308796.94</v>
      </c>
      <c r="F377">
        <v>0</v>
      </c>
      <c r="G377" s="13">
        <v>36772.1</v>
      </c>
      <c r="H377">
        <v>0</v>
      </c>
      <c r="I377" s="13">
        <v>56099.58</v>
      </c>
      <c r="J377">
        <v>422.53</v>
      </c>
      <c r="K377">
        <v>0</v>
      </c>
      <c r="L377" s="13">
        <v>107628.85</v>
      </c>
      <c r="M377" s="13">
        <v>200923.06</v>
      </c>
      <c r="N377" s="13">
        <v>509720</v>
      </c>
    </row>
    <row r="378" spans="1:14" x14ac:dyDescent="0.2">
      <c r="A378">
        <v>78012</v>
      </c>
      <c r="B378" s="14">
        <v>40469912</v>
      </c>
      <c r="C378">
        <v>2.25</v>
      </c>
      <c r="D378">
        <v>0</v>
      </c>
      <c r="E378" s="13">
        <v>1356885.33</v>
      </c>
      <c r="F378">
        <v>0</v>
      </c>
      <c r="G378" s="13">
        <v>221440.76</v>
      </c>
      <c r="H378">
        <v>0</v>
      </c>
      <c r="I378" s="13">
        <v>326473.33</v>
      </c>
      <c r="J378">
        <v>0</v>
      </c>
      <c r="K378">
        <v>0</v>
      </c>
      <c r="L378" s="13">
        <v>628928.61</v>
      </c>
      <c r="M378" s="13">
        <v>1176842.7</v>
      </c>
      <c r="N378" s="13">
        <v>2533728.0299999998</v>
      </c>
    </row>
    <row r="379" spans="1:14" x14ac:dyDescent="0.2">
      <c r="A379">
        <v>79077</v>
      </c>
      <c r="B379" s="14">
        <v>208692559</v>
      </c>
      <c r="C379">
        <v>2.69</v>
      </c>
      <c r="D379">
        <v>0</v>
      </c>
      <c r="E379" s="13">
        <v>6965600.4100000001</v>
      </c>
      <c r="F379" s="13">
        <v>11458.69</v>
      </c>
      <c r="G379" s="13">
        <v>286319.06</v>
      </c>
      <c r="H379">
        <v>791.53</v>
      </c>
      <c r="I379" s="13">
        <v>401268.99</v>
      </c>
      <c r="J379" s="13">
        <v>315482.02</v>
      </c>
      <c r="K379">
        <v>0</v>
      </c>
      <c r="L379" s="13">
        <v>856414.01</v>
      </c>
      <c r="M379" s="13">
        <v>1871734.3</v>
      </c>
      <c r="N379" s="13">
        <v>8837334.7100000009</v>
      </c>
    </row>
    <row r="380" spans="1:14" x14ac:dyDescent="0.2">
      <c r="A380">
        <v>79078</v>
      </c>
      <c r="B380" s="14">
        <v>12583103</v>
      </c>
      <c r="C380">
        <v>2.65</v>
      </c>
      <c r="D380">
        <v>0</v>
      </c>
      <c r="E380" s="13">
        <v>420163.02</v>
      </c>
      <c r="F380" s="13">
        <v>4766.6499999999996</v>
      </c>
      <c r="G380" s="13">
        <v>17644.27</v>
      </c>
      <c r="H380">
        <v>0</v>
      </c>
      <c r="I380" s="13">
        <v>23049.35</v>
      </c>
      <c r="J380" s="13">
        <v>25066.94</v>
      </c>
      <c r="K380">
        <v>0</v>
      </c>
      <c r="L380" s="13">
        <v>52877.760000000002</v>
      </c>
      <c r="M380" s="13">
        <v>123404.96</v>
      </c>
      <c r="N380" s="13">
        <v>543567.98</v>
      </c>
    </row>
    <row r="381" spans="1:14" x14ac:dyDescent="0.2">
      <c r="A381">
        <v>80116</v>
      </c>
      <c r="B381" s="14">
        <v>18363386</v>
      </c>
      <c r="C381">
        <v>1.86</v>
      </c>
      <c r="D381">
        <v>0</v>
      </c>
      <c r="E381" s="13">
        <v>618148.67000000004</v>
      </c>
      <c r="F381">
        <v>0</v>
      </c>
      <c r="G381" s="13">
        <v>17807.36</v>
      </c>
      <c r="H381">
        <v>0</v>
      </c>
      <c r="I381" s="13">
        <v>67092.38</v>
      </c>
      <c r="J381">
        <v>264.89</v>
      </c>
      <c r="K381">
        <v>0</v>
      </c>
      <c r="L381" s="13">
        <v>162286.54</v>
      </c>
      <c r="M381" s="13">
        <v>247451.16</v>
      </c>
      <c r="N381" s="13">
        <v>865599.83</v>
      </c>
    </row>
    <row r="382" spans="1:14" x14ac:dyDescent="0.2">
      <c r="A382">
        <v>80118</v>
      </c>
      <c r="B382" s="14">
        <v>14375378</v>
      </c>
      <c r="C382">
        <v>1.95</v>
      </c>
      <c r="D382">
        <v>0</v>
      </c>
      <c r="E382" s="13">
        <v>483460.49</v>
      </c>
      <c r="F382">
        <v>0</v>
      </c>
      <c r="G382" s="13">
        <v>14581.76</v>
      </c>
      <c r="H382">
        <v>0</v>
      </c>
      <c r="I382" s="13">
        <v>61407.4</v>
      </c>
      <c r="J382">
        <v>0</v>
      </c>
      <c r="K382">
        <v>0</v>
      </c>
      <c r="L382" s="13">
        <v>147014.79</v>
      </c>
      <c r="M382" s="13">
        <v>223003.94</v>
      </c>
      <c r="N382" s="13">
        <v>706464.43</v>
      </c>
    </row>
    <row r="383" spans="1:14" x14ac:dyDescent="0.2">
      <c r="A383">
        <v>80119</v>
      </c>
      <c r="B383" s="14">
        <v>28151328</v>
      </c>
      <c r="C383">
        <v>1.95</v>
      </c>
      <c r="D383">
        <v>0</v>
      </c>
      <c r="E383" s="13">
        <v>946761.53</v>
      </c>
      <c r="F383">
        <v>0</v>
      </c>
      <c r="G383" s="13">
        <v>25906.97</v>
      </c>
      <c r="H383">
        <v>0</v>
      </c>
      <c r="I383" s="13">
        <v>103730.22</v>
      </c>
      <c r="J383">
        <v>0</v>
      </c>
      <c r="K383">
        <v>0</v>
      </c>
      <c r="L383" s="13">
        <v>225872.25</v>
      </c>
      <c r="M383" s="13">
        <v>355509.44</v>
      </c>
      <c r="N383" s="13">
        <v>1302270.97</v>
      </c>
    </row>
    <row r="384" spans="1:14" x14ac:dyDescent="0.2">
      <c r="A384">
        <v>80121</v>
      </c>
      <c r="B384" s="14">
        <v>17019500</v>
      </c>
      <c r="C384">
        <v>1.97</v>
      </c>
      <c r="D384">
        <v>0</v>
      </c>
      <c r="E384" s="13">
        <v>572268.6</v>
      </c>
      <c r="F384">
        <v>0</v>
      </c>
      <c r="G384" s="13">
        <v>15880.2</v>
      </c>
      <c r="H384">
        <v>0</v>
      </c>
      <c r="I384" s="13">
        <v>63132.85</v>
      </c>
      <c r="J384">
        <v>0</v>
      </c>
      <c r="K384">
        <v>0</v>
      </c>
      <c r="L384" s="13">
        <v>154057.29999999999</v>
      </c>
      <c r="M384" s="13">
        <v>233070.35</v>
      </c>
      <c r="N384" s="13">
        <v>805338.95</v>
      </c>
    </row>
    <row r="385" spans="1:14" x14ac:dyDescent="0.2">
      <c r="A385">
        <v>80122</v>
      </c>
      <c r="B385" s="14">
        <v>44495700</v>
      </c>
      <c r="C385">
        <v>1.93</v>
      </c>
      <c r="D385">
        <v>0</v>
      </c>
      <c r="E385" s="13">
        <v>1496746.8</v>
      </c>
      <c r="F385">
        <v>0</v>
      </c>
      <c r="G385" s="13">
        <v>8386.56</v>
      </c>
      <c r="H385">
        <v>0</v>
      </c>
      <c r="I385" s="13">
        <v>35036.92</v>
      </c>
      <c r="J385" s="13">
        <v>85987.64</v>
      </c>
      <c r="K385">
        <v>0</v>
      </c>
      <c r="L385" s="13">
        <v>84997.64</v>
      </c>
      <c r="M385" s="13">
        <v>214408.76</v>
      </c>
      <c r="N385" s="13">
        <v>1711155.56</v>
      </c>
    </row>
    <row r="386" spans="1:14" x14ac:dyDescent="0.2">
      <c r="A386">
        <v>80125</v>
      </c>
      <c r="B386" s="14">
        <v>262178959</v>
      </c>
      <c r="C386">
        <v>1.95</v>
      </c>
      <c r="D386">
        <v>0</v>
      </c>
      <c r="E386" s="13">
        <v>8817379.9000000004</v>
      </c>
      <c r="F386">
        <v>0</v>
      </c>
      <c r="G386" s="13">
        <v>167999.99</v>
      </c>
      <c r="H386">
        <v>0</v>
      </c>
      <c r="I386" s="13">
        <v>685852.11</v>
      </c>
      <c r="J386">
        <v>0</v>
      </c>
      <c r="K386">
        <v>0</v>
      </c>
      <c r="L386" s="13">
        <v>1644844.73</v>
      </c>
      <c r="M386" s="13">
        <v>2498696.8199999998</v>
      </c>
      <c r="N386" s="13">
        <v>11316076.720000001</v>
      </c>
    </row>
    <row r="387" spans="1:14" x14ac:dyDescent="0.2">
      <c r="A387">
        <v>81094</v>
      </c>
      <c r="B387" s="14">
        <v>67908288</v>
      </c>
      <c r="C387">
        <v>2.0099999999999998</v>
      </c>
      <c r="D387">
        <v>0</v>
      </c>
      <c r="E387" s="13">
        <v>2282436.27</v>
      </c>
      <c r="F387">
        <v>0</v>
      </c>
      <c r="G387" s="13">
        <v>140183.63</v>
      </c>
      <c r="H387">
        <v>0</v>
      </c>
      <c r="I387" s="13">
        <v>167184.46</v>
      </c>
      <c r="J387">
        <v>39.979999999999997</v>
      </c>
      <c r="K387">
        <v>0</v>
      </c>
      <c r="L387" s="13">
        <v>699175.05</v>
      </c>
      <c r="M387" s="13">
        <v>1006583.12</v>
      </c>
      <c r="N387" s="13">
        <v>3289019.39</v>
      </c>
    </row>
    <row r="388" spans="1:14" x14ac:dyDescent="0.2">
      <c r="A388">
        <v>81095</v>
      </c>
      <c r="B388" s="14">
        <v>15406082</v>
      </c>
      <c r="C388">
        <v>2.57</v>
      </c>
      <c r="D388">
        <v>0</v>
      </c>
      <c r="E388" s="13">
        <v>514848</v>
      </c>
      <c r="F388">
        <v>0</v>
      </c>
      <c r="G388" s="13">
        <v>31607.68</v>
      </c>
      <c r="H388">
        <v>0</v>
      </c>
      <c r="I388" s="13">
        <v>36354.75</v>
      </c>
      <c r="J388">
        <v>0</v>
      </c>
      <c r="K388" s="13">
        <v>50374.27</v>
      </c>
      <c r="L388" s="13">
        <v>206658.69</v>
      </c>
      <c r="M388" s="13">
        <v>324995.38</v>
      </c>
      <c r="N388" s="13">
        <v>839843.38</v>
      </c>
    </row>
    <row r="389" spans="1:14" x14ac:dyDescent="0.2">
      <c r="A389">
        <v>81096</v>
      </c>
      <c r="B389" s="14">
        <v>234669435</v>
      </c>
      <c r="C389">
        <v>2.66</v>
      </c>
      <c r="D389">
        <v>0</v>
      </c>
      <c r="E389" s="13">
        <v>7835053.9199999999</v>
      </c>
      <c r="F389">
        <v>0</v>
      </c>
      <c r="G389" s="13">
        <v>315375.07</v>
      </c>
      <c r="H389">
        <v>0</v>
      </c>
      <c r="I389" s="13">
        <v>299941.94</v>
      </c>
      <c r="J389">
        <v>0</v>
      </c>
      <c r="K389" s="13">
        <v>1535.33</v>
      </c>
      <c r="L389" s="13">
        <v>1558827.38</v>
      </c>
      <c r="M389" s="13">
        <v>2175679.7200000002</v>
      </c>
      <c r="N389" s="13">
        <v>10010733.640000001</v>
      </c>
    </row>
    <row r="390" spans="1:14" x14ac:dyDescent="0.2">
      <c r="A390">
        <v>81097</v>
      </c>
      <c r="B390" s="14">
        <v>9787102</v>
      </c>
      <c r="C390">
        <v>2.54</v>
      </c>
      <c r="D390">
        <v>0</v>
      </c>
      <c r="E390" s="13">
        <v>327170.88</v>
      </c>
      <c r="F390">
        <v>0</v>
      </c>
      <c r="G390" s="13">
        <v>16659.43</v>
      </c>
      <c r="H390">
        <v>0</v>
      </c>
      <c r="I390" s="13">
        <v>20865.53</v>
      </c>
      <c r="J390" s="13">
        <v>1218.3</v>
      </c>
      <c r="K390" s="13">
        <v>41179.26</v>
      </c>
      <c r="L390" s="13">
        <v>109229.9</v>
      </c>
      <c r="M390" s="13">
        <v>189152.42</v>
      </c>
      <c r="N390" s="13">
        <v>516323.3</v>
      </c>
    </row>
    <row r="391" spans="1:14" x14ac:dyDescent="0.2">
      <c r="A391">
        <v>82100</v>
      </c>
      <c r="B391" s="14">
        <v>67547142</v>
      </c>
      <c r="C391">
        <v>2.62</v>
      </c>
      <c r="D391">
        <v>0</v>
      </c>
      <c r="E391" s="13">
        <v>2256165.06</v>
      </c>
      <c r="F391">
        <v>0</v>
      </c>
      <c r="G391" s="13">
        <v>64713.120000000003</v>
      </c>
      <c r="H391" s="13">
        <v>22241</v>
      </c>
      <c r="I391" s="13">
        <v>770403.78</v>
      </c>
      <c r="J391">
        <v>0</v>
      </c>
      <c r="K391">
        <v>0</v>
      </c>
      <c r="L391" s="13">
        <v>651140.43999999994</v>
      </c>
      <c r="M391" s="13">
        <v>1508498.34</v>
      </c>
      <c r="N391" s="13">
        <v>3764663.4</v>
      </c>
    </row>
    <row r="392" spans="1:14" x14ac:dyDescent="0.2">
      <c r="A392">
        <v>82101</v>
      </c>
      <c r="B392" s="14">
        <v>34129765</v>
      </c>
      <c r="C392">
        <v>2.41</v>
      </c>
      <c r="D392">
        <v>0</v>
      </c>
      <c r="E392" s="13">
        <v>1142438.25</v>
      </c>
      <c r="F392">
        <v>0</v>
      </c>
      <c r="G392" s="13">
        <v>24208.57</v>
      </c>
      <c r="H392">
        <v>0</v>
      </c>
      <c r="I392" s="13">
        <v>236114.12</v>
      </c>
      <c r="J392">
        <v>0</v>
      </c>
      <c r="K392" s="13">
        <v>10442.24</v>
      </c>
      <c r="L392" s="13">
        <v>209462.75</v>
      </c>
      <c r="M392" s="13">
        <v>480227.68</v>
      </c>
      <c r="N392" s="13">
        <v>1622665.93</v>
      </c>
    </row>
    <row r="393" spans="1:14" x14ac:dyDescent="0.2">
      <c r="A393">
        <v>82105</v>
      </c>
      <c r="B393" s="14">
        <v>8930636</v>
      </c>
      <c r="C393">
        <v>2.66</v>
      </c>
      <c r="D393">
        <v>0</v>
      </c>
      <c r="E393" s="13">
        <v>298172.68</v>
      </c>
      <c r="F393">
        <v>0</v>
      </c>
      <c r="G393" s="13">
        <v>2899.33</v>
      </c>
      <c r="H393">
        <v>0</v>
      </c>
      <c r="I393" s="13">
        <v>34516.300000000003</v>
      </c>
      <c r="J393" s="13">
        <v>7373.7</v>
      </c>
      <c r="K393">
        <v>0</v>
      </c>
      <c r="L393" s="13">
        <v>25865.88</v>
      </c>
      <c r="M393" s="13">
        <v>70655.210000000006</v>
      </c>
      <c r="N393" s="13">
        <v>368827.89</v>
      </c>
    </row>
    <row r="394" spans="1:14" x14ac:dyDescent="0.2">
      <c r="A394">
        <v>82108</v>
      </c>
      <c r="B394" s="14">
        <v>40223596</v>
      </c>
      <c r="C394">
        <v>2.6</v>
      </c>
      <c r="D394">
        <v>0</v>
      </c>
      <c r="E394" s="13">
        <v>1343797.94</v>
      </c>
      <c r="F394">
        <v>0</v>
      </c>
      <c r="G394" s="13">
        <v>34235.07</v>
      </c>
      <c r="H394">
        <v>0</v>
      </c>
      <c r="I394" s="13">
        <v>407565.36</v>
      </c>
      <c r="J394">
        <v>0</v>
      </c>
      <c r="K394">
        <v>61.73</v>
      </c>
      <c r="L394" s="13">
        <v>335374.48</v>
      </c>
      <c r="M394" s="13">
        <v>777236.64</v>
      </c>
      <c r="N394" s="13">
        <v>2121034.58</v>
      </c>
    </row>
    <row r="395" spans="1:14" x14ac:dyDescent="0.2">
      <c r="A395">
        <v>83001</v>
      </c>
      <c r="B395" s="14">
        <v>41152701</v>
      </c>
      <c r="C395">
        <v>1.52</v>
      </c>
      <c r="D395">
        <v>0</v>
      </c>
      <c r="E395" s="13">
        <v>1390082.27</v>
      </c>
      <c r="F395">
        <v>0</v>
      </c>
      <c r="G395" s="13">
        <v>45181.64</v>
      </c>
      <c r="H395">
        <v>0</v>
      </c>
      <c r="I395" s="13">
        <v>179129.3</v>
      </c>
      <c r="J395">
        <v>0</v>
      </c>
      <c r="K395">
        <v>0</v>
      </c>
      <c r="L395" s="13">
        <v>279944.59000000003</v>
      </c>
      <c r="M395" s="13">
        <v>504255.53</v>
      </c>
      <c r="N395" s="13">
        <v>1894337.8</v>
      </c>
    </row>
    <row r="396" spans="1:14" x14ac:dyDescent="0.2">
      <c r="A396">
        <v>83002</v>
      </c>
      <c r="B396" s="14">
        <v>61511506</v>
      </c>
      <c r="C396">
        <v>1.1200000000000001</v>
      </c>
      <c r="D396">
        <v>0</v>
      </c>
      <c r="E396" s="13">
        <v>2086214.4</v>
      </c>
      <c r="F396">
        <v>0</v>
      </c>
      <c r="G396" s="13">
        <v>46641.54</v>
      </c>
      <c r="H396">
        <v>0</v>
      </c>
      <c r="I396" s="13">
        <v>187859.09</v>
      </c>
      <c r="J396">
        <v>0</v>
      </c>
      <c r="K396">
        <v>0</v>
      </c>
      <c r="L396" s="13">
        <v>283102.17</v>
      </c>
      <c r="M396" s="13">
        <v>517602.8</v>
      </c>
      <c r="N396" s="13">
        <v>2603817.2000000002</v>
      </c>
    </row>
    <row r="397" spans="1:14" x14ac:dyDescent="0.2">
      <c r="A397">
        <v>83003</v>
      </c>
      <c r="B397" s="14">
        <v>304256903</v>
      </c>
      <c r="C397">
        <v>1.58</v>
      </c>
      <c r="D397">
        <v>0</v>
      </c>
      <c r="E397" s="13">
        <v>10271122.789999999</v>
      </c>
      <c r="F397">
        <v>0</v>
      </c>
      <c r="G397" s="13">
        <v>224747.92</v>
      </c>
      <c r="H397">
        <v>0</v>
      </c>
      <c r="I397" s="13">
        <v>623403.78</v>
      </c>
      <c r="J397">
        <v>0</v>
      </c>
      <c r="K397">
        <v>0</v>
      </c>
      <c r="L397" s="13">
        <v>956451.17</v>
      </c>
      <c r="M397" s="13">
        <v>1804602.86</v>
      </c>
      <c r="N397" s="13">
        <v>12075725.65</v>
      </c>
    </row>
    <row r="398" spans="1:14" x14ac:dyDescent="0.2">
      <c r="A398">
        <v>83005</v>
      </c>
      <c r="B398" s="14">
        <v>999732055</v>
      </c>
      <c r="C398">
        <v>1.55</v>
      </c>
      <c r="D398">
        <v>0</v>
      </c>
      <c r="E398" s="13">
        <v>33759301.939999998</v>
      </c>
      <c r="F398">
        <v>0</v>
      </c>
      <c r="G398" s="13">
        <v>688497.64</v>
      </c>
      <c r="H398">
        <v>0</v>
      </c>
      <c r="I398" s="13">
        <v>2557369.58</v>
      </c>
      <c r="J398">
        <v>0</v>
      </c>
      <c r="K398">
        <v>0</v>
      </c>
      <c r="L398" s="13">
        <v>3647943.06</v>
      </c>
      <c r="M398" s="13">
        <v>6893810.2800000003</v>
      </c>
      <c r="N398" s="13">
        <v>40653112.219999999</v>
      </c>
    </row>
    <row r="399" spans="1:14" x14ac:dyDescent="0.2">
      <c r="A399">
        <v>84001</v>
      </c>
      <c r="B399" s="14">
        <v>115670500</v>
      </c>
      <c r="C399">
        <v>2.59</v>
      </c>
      <c r="D399">
        <v>0</v>
      </c>
      <c r="E399" s="13">
        <v>3864739.95</v>
      </c>
      <c r="F399" s="13">
        <v>6505.91</v>
      </c>
      <c r="G399" s="13">
        <v>117896.83</v>
      </c>
      <c r="H399">
        <v>0</v>
      </c>
      <c r="I399" s="13">
        <v>248005.88</v>
      </c>
      <c r="J399">
        <v>0</v>
      </c>
      <c r="K399">
        <v>256.37</v>
      </c>
      <c r="L399" s="13">
        <v>921803.87</v>
      </c>
      <c r="M399" s="13">
        <v>1294468.8600000001</v>
      </c>
      <c r="N399" s="13">
        <v>5159208.8099999996</v>
      </c>
    </row>
    <row r="400" spans="1:14" x14ac:dyDescent="0.2">
      <c r="A400">
        <v>84002</v>
      </c>
      <c r="B400" s="14">
        <v>13687060</v>
      </c>
      <c r="C400">
        <v>2.57</v>
      </c>
      <c r="D400">
        <v>0</v>
      </c>
      <c r="E400" s="13">
        <v>457400.88</v>
      </c>
      <c r="F400">
        <v>0</v>
      </c>
      <c r="G400" s="13">
        <v>18820.849999999999</v>
      </c>
      <c r="H400">
        <v>0</v>
      </c>
      <c r="I400" s="13">
        <v>38696.22</v>
      </c>
      <c r="J400">
        <v>0</v>
      </c>
      <c r="K400">
        <v>594.41999999999996</v>
      </c>
      <c r="L400" s="13">
        <v>157117.28</v>
      </c>
      <c r="M400" s="13">
        <v>215228.77</v>
      </c>
      <c r="N400" s="13">
        <v>672629.65</v>
      </c>
    </row>
    <row r="401" spans="1:14" x14ac:dyDescent="0.2">
      <c r="A401">
        <v>84003</v>
      </c>
      <c r="B401" s="14">
        <v>13907190</v>
      </c>
      <c r="C401">
        <v>2.5099999999999998</v>
      </c>
      <c r="D401">
        <v>0</v>
      </c>
      <c r="E401" s="13">
        <v>465043.5</v>
      </c>
      <c r="F401">
        <v>0</v>
      </c>
      <c r="G401" s="13">
        <v>13696.1</v>
      </c>
      <c r="H401">
        <v>0</v>
      </c>
      <c r="I401" s="13">
        <v>29596.76</v>
      </c>
      <c r="J401">
        <v>0</v>
      </c>
      <c r="K401">
        <v>0</v>
      </c>
      <c r="L401" s="13">
        <v>116304.91</v>
      </c>
      <c r="M401" s="13">
        <v>159597.76999999999</v>
      </c>
      <c r="N401" s="13">
        <v>624641.27</v>
      </c>
    </row>
    <row r="402" spans="1:14" x14ac:dyDescent="0.2">
      <c r="A402">
        <v>84004</v>
      </c>
      <c r="B402" s="14">
        <v>16372099</v>
      </c>
      <c r="C402">
        <v>2.57</v>
      </c>
      <c r="D402">
        <v>0</v>
      </c>
      <c r="E402" s="13">
        <v>547130.82999999996</v>
      </c>
      <c r="F402">
        <v>0</v>
      </c>
      <c r="G402" s="13">
        <v>19103.25</v>
      </c>
      <c r="H402">
        <v>0</v>
      </c>
      <c r="I402" s="13">
        <v>41603.69</v>
      </c>
      <c r="J402">
        <v>0</v>
      </c>
      <c r="K402">
        <v>110.52</v>
      </c>
      <c r="L402" s="13">
        <v>162859.51999999999</v>
      </c>
      <c r="M402" s="13">
        <v>223676.98</v>
      </c>
      <c r="N402" s="13">
        <v>770807.81</v>
      </c>
    </row>
    <row r="403" spans="1:14" x14ac:dyDescent="0.2">
      <c r="A403">
        <v>84005</v>
      </c>
      <c r="B403" s="14">
        <v>23705470</v>
      </c>
      <c r="C403">
        <v>2.4900000000000002</v>
      </c>
      <c r="D403">
        <v>0</v>
      </c>
      <c r="E403" s="13">
        <v>792851.49</v>
      </c>
      <c r="F403">
        <v>0</v>
      </c>
      <c r="G403" s="13">
        <v>32280.73</v>
      </c>
      <c r="H403">
        <v>0</v>
      </c>
      <c r="I403" s="13">
        <v>67403.759999999995</v>
      </c>
      <c r="J403">
        <v>0</v>
      </c>
      <c r="K403">
        <v>274.24</v>
      </c>
      <c r="L403" s="13">
        <v>263998.36</v>
      </c>
      <c r="M403" s="13">
        <v>363957.08</v>
      </c>
      <c r="N403" s="13">
        <v>1156808.57</v>
      </c>
    </row>
    <row r="404" spans="1:14" x14ac:dyDescent="0.2">
      <c r="A404">
        <v>84006</v>
      </c>
      <c r="B404" s="14">
        <v>29362750</v>
      </c>
      <c r="C404">
        <v>2.13</v>
      </c>
      <c r="D404">
        <v>0</v>
      </c>
      <c r="E404" s="13">
        <v>985690.19</v>
      </c>
      <c r="F404">
        <v>0</v>
      </c>
      <c r="G404" s="13">
        <v>44540.75</v>
      </c>
      <c r="H404">
        <v>0</v>
      </c>
      <c r="I404" s="13">
        <v>88672.51</v>
      </c>
      <c r="J404">
        <v>0</v>
      </c>
      <c r="K404">
        <v>0</v>
      </c>
      <c r="L404" s="13">
        <v>395066.9</v>
      </c>
      <c r="M404" s="13">
        <v>528280.16</v>
      </c>
      <c r="N404" s="13">
        <v>1513970.35</v>
      </c>
    </row>
    <row r="405" spans="1:14" x14ac:dyDescent="0.2">
      <c r="A405">
        <v>85043</v>
      </c>
      <c r="B405" s="14">
        <v>3090430</v>
      </c>
      <c r="C405">
        <v>2.59</v>
      </c>
      <c r="D405">
        <v>0</v>
      </c>
      <c r="E405" s="13">
        <v>103256.3</v>
      </c>
      <c r="F405">
        <v>0</v>
      </c>
      <c r="G405" s="13">
        <v>4094.63</v>
      </c>
      <c r="H405">
        <v>0</v>
      </c>
      <c r="I405" s="13">
        <v>5817.82</v>
      </c>
      <c r="J405">
        <v>0</v>
      </c>
      <c r="K405" s="13">
        <v>1289.19</v>
      </c>
      <c r="L405" s="13">
        <v>33522.01</v>
      </c>
      <c r="M405" s="13">
        <v>44723.64</v>
      </c>
      <c r="N405" s="13">
        <v>147979.94</v>
      </c>
    </row>
    <row r="406" spans="1:14" x14ac:dyDescent="0.2">
      <c r="A406">
        <v>85044</v>
      </c>
      <c r="B406" s="14">
        <v>20886011</v>
      </c>
      <c r="C406">
        <v>2.46</v>
      </c>
      <c r="D406">
        <v>0</v>
      </c>
      <c r="E406" s="13">
        <v>698766.98</v>
      </c>
      <c r="F406">
        <v>0</v>
      </c>
      <c r="G406" s="13">
        <v>33952.11</v>
      </c>
      <c r="H406">
        <v>0</v>
      </c>
      <c r="I406" s="13">
        <v>50539.72</v>
      </c>
      <c r="J406">
        <v>0</v>
      </c>
      <c r="K406" s="13">
        <v>6952.77</v>
      </c>
      <c r="L406" s="13">
        <v>257955.59</v>
      </c>
      <c r="M406" s="13">
        <v>349400.19</v>
      </c>
      <c r="N406" s="13">
        <v>1048167.17</v>
      </c>
    </row>
    <row r="407" spans="1:14" x14ac:dyDescent="0.2">
      <c r="A407">
        <v>85045</v>
      </c>
      <c r="B407" s="14">
        <v>18627510</v>
      </c>
      <c r="C407">
        <v>2.5299999999999998</v>
      </c>
      <c r="D407">
        <v>0</v>
      </c>
      <c r="E407" s="13">
        <v>622758.82999999996</v>
      </c>
      <c r="F407">
        <v>0</v>
      </c>
      <c r="G407" s="13">
        <v>35689.24</v>
      </c>
      <c r="H407">
        <v>0</v>
      </c>
      <c r="I407" s="13">
        <v>43827.63</v>
      </c>
      <c r="J407" s="13">
        <v>10454.290000000001</v>
      </c>
      <c r="K407" s="13">
        <v>9162.5300000000007</v>
      </c>
      <c r="L407" s="13">
        <v>284178.81</v>
      </c>
      <c r="M407" s="13">
        <v>383312.5</v>
      </c>
      <c r="N407" s="13">
        <v>1006071.33</v>
      </c>
    </row>
    <row r="408" spans="1:14" x14ac:dyDescent="0.2">
      <c r="A408">
        <v>85046</v>
      </c>
      <c r="B408" s="14">
        <v>126986856</v>
      </c>
      <c r="C408">
        <v>2.6</v>
      </c>
      <c r="D408">
        <v>0</v>
      </c>
      <c r="E408" s="13">
        <v>4242402.28</v>
      </c>
      <c r="F408" s="13">
        <v>20474.88</v>
      </c>
      <c r="G408" s="13">
        <v>247655.12</v>
      </c>
      <c r="H408">
        <v>0</v>
      </c>
      <c r="I408" s="13">
        <v>207102.99</v>
      </c>
      <c r="J408" s="13">
        <v>44266.86</v>
      </c>
      <c r="K408" s="13">
        <v>45892.73</v>
      </c>
      <c r="L408" s="13">
        <v>2095805.32</v>
      </c>
      <c r="M408" s="13">
        <v>2661197.9</v>
      </c>
      <c r="N408" s="13">
        <v>6903600.1799999997</v>
      </c>
    </row>
    <row r="409" spans="1:14" x14ac:dyDescent="0.2">
      <c r="A409">
        <v>85048</v>
      </c>
      <c r="B409" s="14">
        <v>38010984</v>
      </c>
      <c r="C409">
        <v>2.48</v>
      </c>
      <c r="D409">
        <v>0</v>
      </c>
      <c r="E409" s="13">
        <v>1271443.0900000001</v>
      </c>
      <c r="F409">
        <v>0</v>
      </c>
      <c r="G409" s="13">
        <v>47420.4</v>
      </c>
      <c r="H409">
        <v>0</v>
      </c>
      <c r="I409" s="13">
        <v>109908.44</v>
      </c>
      <c r="J409">
        <v>0</v>
      </c>
      <c r="K409" s="13">
        <v>11974.19</v>
      </c>
      <c r="L409" s="13">
        <v>428292.3</v>
      </c>
      <c r="M409" s="13">
        <v>597595.31999999995</v>
      </c>
      <c r="N409" s="13">
        <v>1869038.41</v>
      </c>
    </row>
    <row r="410" spans="1:14" x14ac:dyDescent="0.2">
      <c r="A410">
        <v>85049</v>
      </c>
      <c r="B410" s="14">
        <v>17638090</v>
      </c>
      <c r="C410">
        <v>2.56</v>
      </c>
      <c r="D410">
        <v>0</v>
      </c>
      <c r="E410" s="13">
        <v>589498.82999999996</v>
      </c>
      <c r="F410">
        <v>0</v>
      </c>
      <c r="G410" s="13">
        <v>28955.81</v>
      </c>
      <c r="H410">
        <v>0</v>
      </c>
      <c r="I410" s="13">
        <v>34131.25</v>
      </c>
      <c r="J410">
        <v>0</v>
      </c>
      <c r="K410" s="13">
        <v>5714.01</v>
      </c>
      <c r="L410" s="13">
        <v>213985.56</v>
      </c>
      <c r="M410" s="13">
        <v>282786.62</v>
      </c>
      <c r="N410" s="13">
        <v>872285.45</v>
      </c>
    </row>
    <row r="411" spans="1:14" x14ac:dyDescent="0.2">
      <c r="A411">
        <v>85050</v>
      </c>
      <c r="B411">
        <v>0</v>
      </c>
      <c r="C411">
        <v>0</v>
      </c>
      <c r="D411">
        <v>0</v>
      </c>
      <c r="E411">
        <v>0</v>
      </c>
      <c r="F411">
        <v>0</v>
      </c>
      <c r="G411">
        <v>0</v>
      </c>
      <c r="H411">
        <v>0</v>
      </c>
      <c r="I411">
        <v>0</v>
      </c>
      <c r="J411">
        <v>0</v>
      </c>
      <c r="K411">
        <v>0</v>
      </c>
      <c r="L411">
        <v>0</v>
      </c>
      <c r="M411">
        <v>0</v>
      </c>
      <c r="N411">
        <v>0</v>
      </c>
    </row>
    <row r="412" spans="1:14" x14ac:dyDescent="0.2">
      <c r="A412">
        <v>86100</v>
      </c>
      <c r="B412" s="14">
        <v>50734342</v>
      </c>
      <c r="C412">
        <v>4.2</v>
      </c>
      <c r="D412">
        <v>0</v>
      </c>
      <c r="E412" s="13">
        <v>1667100.04</v>
      </c>
      <c r="F412">
        <v>0</v>
      </c>
      <c r="G412" s="13">
        <v>38720.949999999997</v>
      </c>
      <c r="H412">
        <v>0</v>
      </c>
      <c r="I412" s="13">
        <v>144822.98000000001</v>
      </c>
      <c r="J412">
        <v>0</v>
      </c>
      <c r="K412">
        <v>0</v>
      </c>
      <c r="L412" s="13">
        <v>340100.22</v>
      </c>
      <c r="M412" s="13">
        <v>523644.15</v>
      </c>
      <c r="N412" s="13">
        <v>2190744.19</v>
      </c>
    </row>
    <row r="413" spans="1:14" x14ac:dyDescent="0.2">
      <c r="A413">
        <v>87083</v>
      </c>
      <c r="B413" s="14">
        <v>53477341</v>
      </c>
      <c r="C413">
        <v>2.63</v>
      </c>
      <c r="D413">
        <v>0</v>
      </c>
      <c r="E413" s="13">
        <v>1786031.42</v>
      </c>
      <c r="F413" s="13">
        <v>15679.36</v>
      </c>
      <c r="G413" s="13">
        <v>82788.7</v>
      </c>
      <c r="H413">
        <v>0</v>
      </c>
      <c r="I413" s="13">
        <v>294604.53000000003</v>
      </c>
      <c r="J413" s="13">
        <v>2974.21</v>
      </c>
      <c r="K413" s="13">
        <v>3851.26</v>
      </c>
      <c r="L413" s="13">
        <v>354900.71</v>
      </c>
      <c r="M413" s="13">
        <v>754798.77</v>
      </c>
      <c r="N413" s="13">
        <v>2540830.19</v>
      </c>
    </row>
    <row r="414" spans="1:14" x14ac:dyDescent="0.2">
      <c r="A414">
        <v>88072</v>
      </c>
      <c r="B414" s="14">
        <v>15035997</v>
      </c>
      <c r="C414">
        <v>2.92</v>
      </c>
      <c r="D414">
        <v>0</v>
      </c>
      <c r="E414" s="13">
        <v>500675.24</v>
      </c>
      <c r="F414">
        <v>0</v>
      </c>
      <c r="G414" s="13">
        <v>28717.45</v>
      </c>
      <c r="H414">
        <v>0</v>
      </c>
      <c r="I414" s="13">
        <v>131763.29999999999</v>
      </c>
      <c r="J414">
        <v>0</v>
      </c>
      <c r="K414">
        <v>0</v>
      </c>
      <c r="L414" s="13">
        <v>174888.1</v>
      </c>
      <c r="M414" s="13">
        <v>335368.84000000003</v>
      </c>
      <c r="N414" s="13">
        <v>836044.08</v>
      </c>
    </row>
    <row r="415" spans="1:14" x14ac:dyDescent="0.2">
      <c r="A415">
        <v>88073</v>
      </c>
      <c r="B415" s="14">
        <v>8614884</v>
      </c>
      <c r="C415">
        <v>2.92</v>
      </c>
      <c r="D415">
        <v>0</v>
      </c>
      <c r="E415" s="13">
        <v>286862.2</v>
      </c>
      <c r="F415">
        <v>0</v>
      </c>
      <c r="G415" s="13">
        <v>13717.78</v>
      </c>
      <c r="H415">
        <v>171.79</v>
      </c>
      <c r="I415" s="13">
        <v>61874.26</v>
      </c>
      <c r="J415">
        <v>521.49</v>
      </c>
      <c r="K415">
        <v>0</v>
      </c>
      <c r="L415" s="13">
        <v>83518.39</v>
      </c>
      <c r="M415" s="13">
        <v>159803.71</v>
      </c>
      <c r="N415" s="13">
        <v>446665.91</v>
      </c>
    </row>
    <row r="416" spans="1:14" x14ac:dyDescent="0.2">
      <c r="A416">
        <v>88075</v>
      </c>
      <c r="B416" s="14">
        <v>7503114</v>
      </c>
      <c r="C416">
        <v>2.88</v>
      </c>
      <c r="D416">
        <v>0</v>
      </c>
      <c r="E416" s="13">
        <v>249944.93</v>
      </c>
      <c r="F416">
        <v>0</v>
      </c>
      <c r="G416" s="13">
        <v>14445.96</v>
      </c>
      <c r="H416">
        <v>29.52</v>
      </c>
      <c r="I416" s="13">
        <v>64305.13</v>
      </c>
      <c r="J416">
        <v>601.87</v>
      </c>
      <c r="K416">
        <v>0</v>
      </c>
      <c r="L416" s="13">
        <v>81803.62</v>
      </c>
      <c r="M416" s="13">
        <v>161186.1</v>
      </c>
      <c r="N416" s="13">
        <v>411131.03</v>
      </c>
    </row>
    <row r="417" spans="1:14" x14ac:dyDescent="0.2">
      <c r="A417">
        <v>88080</v>
      </c>
      <c r="B417" s="14">
        <v>95380674</v>
      </c>
      <c r="C417">
        <v>2.94</v>
      </c>
      <c r="D417">
        <v>0</v>
      </c>
      <c r="E417" s="13">
        <v>3175373.34</v>
      </c>
      <c r="F417">
        <v>0</v>
      </c>
      <c r="G417" s="13">
        <v>47721.91</v>
      </c>
      <c r="H417">
        <v>0</v>
      </c>
      <c r="I417" s="13">
        <v>215358.48</v>
      </c>
      <c r="J417">
        <v>371.04</v>
      </c>
      <c r="K417">
        <v>0</v>
      </c>
      <c r="L417" s="13">
        <v>270748.24</v>
      </c>
      <c r="M417" s="13">
        <v>534199.67000000004</v>
      </c>
      <c r="N417" s="13">
        <v>3709573.01</v>
      </c>
    </row>
    <row r="418" spans="1:14" x14ac:dyDescent="0.2">
      <c r="A418">
        <v>88081</v>
      </c>
      <c r="B418" s="14">
        <v>123503429</v>
      </c>
      <c r="C418">
        <v>2.93</v>
      </c>
      <c r="D418">
        <v>0</v>
      </c>
      <c r="E418" s="13">
        <v>4112047.9</v>
      </c>
      <c r="F418">
        <v>0</v>
      </c>
      <c r="G418" s="13">
        <v>146097.70000000001</v>
      </c>
      <c r="H418">
        <v>0</v>
      </c>
      <c r="I418" s="13">
        <v>670171.12</v>
      </c>
      <c r="J418">
        <v>0</v>
      </c>
      <c r="K418">
        <v>0</v>
      </c>
      <c r="L418" s="13">
        <v>842252.25</v>
      </c>
      <c r="M418" s="13">
        <v>1658521.06</v>
      </c>
      <c r="N418" s="13">
        <v>5770568.96</v>
      </c>
    </row>
    <row r="419" spans="1:14" x14ac:dyDescent="0.2">
      <c r="A419">
        <v>89080</v>
      </c>
      <c r="B419" s="14">
        <v>57128443</v>
      </c>
      <c r="C419">
        <v>2.5</v>
      </c>
      <c r="D419">
        <v>0</v>
      </c>
      <c r="E419" s="13">
        <v>1910517.96</v>
      </c>
      <c r="F419">
        <v>0</v>
      </c>
      <c r="G419" s="13">
        <v>44114.36</v>
      </c>
      <c r="H419">
        <v>0</v>
      </c>
      <c r="I419" s="13">
        <v>288743.05</v>
      </c>
      <c r="J419">
        <v>0</v>
      </c>
      <c r="K419">
        <v>0</v>
      </c>
      <c r="L419" s="13">
        <v>561851.79</v>
      </c>
      <c r="M419" s="13">
        <v>894709.2</v>
      </c>
      <c r="N419" s="13">
        <v>2805227.16</v>
      </c>
    </row>
    <row r="420" spans="1:14" x14ac:dyDescent="0.2">
      <c r="A420">
        <v>89087</v>
      </c>
      <c r="B420" s="14">
        <v>19077733</v>
      </c>
      <c r="C420">
        <v>2.5299999999999998</v>
      </c>
      <c r="D420">
        <v>0</v>
      </c>
      <c r="E420" s="13">
        <v>637810.78</v>
      </c>
      <c r="F420">
        <v>0</v>
      </c>
      <c r="G420" s="13">
        <v>14776.86</v>
      </c>
      <c r="H420">
        <v>0</v>
      </c>
      <c r="I420" s="13">
        <v>107610.9</v>
      </c>
      <c r="J420">
        <v>0</v>
      </c>
      <c r="K420">
        <v>0</v>
      </c>
      <c r="L420" s="13">
        <v>182255.73</v>
      </c>
      <c r="M420" s="13">
        <v>304643.48</v>
      </c>
      <c r="N420" s="13">
        <v>942454.26</v>
      </c>
    </row>
    <row r="421" spans="1:14" x14ac:dyDescent="0.2">
      <c r="A421">
        <v>89088</v>
      </c>
      <c r="B421" s="14">
        <v>11618266</v>
      </c>
      <c r="C421">
        <v>2.59</v>
      </c>
      <c r="D421">
        <v>0</v>
      </c>
      <c r="E421" s="13">
        <v>388185.2</v>
      </c>
      <c r="F421">
        <v>0</v>
      </c>
      <c r="G421" s="13">
        <v>8788.34</v>
      </c>
      <c r="H421">
        <v>163.92</v>
      </c>
      <c r="I421" s="13">
        <v>66779.41</v>
      </c>
      <c r="J421" s="13">
        <v>6998.46</v>
      </c>
      <c r="K421">
        <v>0</v>
      </c>
      <c r="L421" s="13">
        <v>104476.52</v>
      </c>
      <c r="M421" s="13">
        <v>187206.64</v>
      </c>
      <c r="N421" s="13">
        <v>575391.84</v>
      </c>
    </row>
    <row r="422" spans="1:14" x14ac:dyDescent="0.2">
      <c r="A422">
        <v>89089</v>
      </c>
      <c r="B422" s="14">
        <v>92779258</v>
      </c>
      <c r="C422">
        <v>2.54</v>
      </c>
      <c r="D422">
        <v>0</v>
      </c>
      <c r="E422" s="13">
        <v>3101497.4</v>
      </c>
      <c r="F422">
        <v>0</v>
      </c>
      <c r="G422" s="13">
        <v>57645.3</v>
      </c>
      <c r="H422">
        <v>0</v>
      </c>
      <c r="I422" s="13">
        <v>405034.73</v>
      </c>
      <c r="J422">
        <v>7.06</v>
      </c>
      <c r="K422">
        <v>0</v>
      </c>
      <c r="L422" s="13">
        <v>672115.72</v>
      </c>
      <c r="M422" s="13">
        <v>1134802.81</v>
      </c>
      <c r="N422" s="13">
        <v>4236300.21</v>
      </c>
    </row>
    <row r="423" spans="1:14" x14ac:dyDescent="0.2">
      <c r="A423">
        <v>90075</v>
      </c>
      <c r="B423" s="14">
        <v>5270203</v>
      </c>
      <c r="C423">
        <v>2.58</v>
      </c>
      <c r="D423">
        <v>0</v>
      </c>
      <c r="E423" s="13">
        <v>176104.15</v>
      </c>
      <c r="F423">
        <v>0</v>
      </c>
      <c r="G423" s="13">
        <v>6430.27</v>
      </c>
      <c r="H423">
        <v>0</v>
      </c>
      <c r="I423" s="13">
        <v>15750.69</v>
      </c>
      <c r="J423">
        <v>466.42</v>
      </c>
      <c r="K423" s="13">
        <v>35344.81</v>
      </c>
      <c r="L423" s="13">
        <v>41031.839999999997</v>
      </c>
      <c r="M423" s="13">
        <v>99024.02</v>
      </c>
      <c r="N423" s="13">
        <v>275128.17</v>
      </c>
    </row>
    <row r="424" spans="1:14" x14ac:dyDescent="0.2">
      <c r="A424">
        <v>90076</v>
      </c>
      <c r="B424" s="14">
        <v>24965368</v>
      </c>
      <c r="C424">
        <v>2.74</v>
      </c>
      <c r="D424">
        <v>0</v>
      </c>
      <c r="E424" s="13">
        <v>832849.17</v>
      </c>
      <c r="F424">
        <v>0</v>
      </c>
      <c r="G424" s="13">
        <v>35134.86</v>
      </c>
      <c r="H424" s="13">
        <v>2187.34</v>
      </c>
      <c r="I424" s="13">
        <v>79665.19</v>
      </c>
      <c r="J424" s="13">
        <v>1659.65</v>
      </c>
      <c r="K424" s="13">
        <v>6957.25</v>
      </c>
      <c r="L424" s="13">
        <v>215533.99</v>
      </c>
      <c r="M424" s="13">
        <v>341138.28</v>
      </c>
      <c r="N424" s="13">
        <v>1173987.45</v>
      </c>
    </row>
    <row r="425" spans="1:14" x14ac:dyDescent="0.2">
      <c r="A425">
        <v>90077</v>
      </c>
      <c r="B425" s="14">
        <v>32894298</v>
      </c>
      <c r="C425">
        <v>2.15</v>
      </c>
      <c r="D425">
        <v>0</v>
      </c>
      <c r="E425" s="13">
        <v>1104016.52</v>
      </c>
      <c r="F425">
        <v>0</v>
      </c>
      <c r="G425" s="13">
        <v>17237</v>
      </c>
      <c r="H425">
        <v>0</v>
      </c>
      <c r="I425" s="13">
        <v>33773.050000000003</v>
      </c>
      <c r="J425">
        <v>460.06</v>
      </c>
      <c r="K425" s="13">
        <v>149492.92000000001</v>
      </c>
      <c r="L425" s="13">
        <v>112298</v>
      </c>
      <c r="M425" s="13">
        <v>313261.02</v>
      </c>
      <c r="N425" s="13">
        <v>1417277.54</v>
      </c>
    </row>
    <row r="426" spans="1:14" x14ac:dyDescent="0.2">
      <c r="A426">
        <v>90078</v>
      </c>
      <c r="B426" s="14">
        <v>23682903</v>
      </c>
      <c r="C426">
        <v>1.3</v>
      </c>
      <c r="D426">
        <v>0</v>
      </c>
      <c r="E426" s="13">
        <v>801763.37</v>
      </c>
      <c r="F426">
        <v>0</v>
      </c>
      <c r="G426" s="13">
        <v>15823.5</v>
      </c>
      <c r="H426">
        <v>0</v>
      </c>
      <c r="I426" s="13">
        <v>38759.06</v>
      </c>
      <c r="J426">
        <v>0</v>
      </c>
      <c r="K426" s="13">
        <v>49815.93</v>
      </c>
      <c r="L426" s="13">
        <v>107055.76</v>
      </c>
      <c r="M426" s="13">
        <v>211454.25</v>
      </c>
      <c r="N426" s="13">
        <v>1013217.62</v>
      </c>
    </row>
    <row r="427" spans="1:14" x14ac:dyDescent="0.2">
      <c r="A427">
        <v>91091</v>
      </c>
      <c r="B427" s="14">
        <v>8233968</v>
      </c>
      <c r="C427">
        <v>2.77</v>
      </c>
      <c r="D427">
        <v>0</v>
      </c>
      <c r="E427" s="13">
        <v>274601.93</v>
      </c>
      <c r="F427">
        <v>0</v>
      </c>
      <c r="G427" s="13">
        <v>11607.16</v>
      </c>
      <c r="H427">
        <v>0</v>
      </c>
      <c r="I427" s="13">
        <v>21829.27</v>
      </c>
      <c r="J427">
        <v>912.57</v>
      </c>
      <c r="K427">
        <v>0</v>
      </c>
      <c r="L427" s="13">
        <v>155691.09</v>
      </c>
      <c r="M427" s="13">
        <v>190040.08</v>
      </c>
      <c r="N427" s="13">
        <v>464642.01</v>
      </c>
    </row>
    <row r="428" spans="1:14" x14ac:dyDescent="0.2">
      <c r="A428">
        <v>91092</v>
      </c>
      <c r="B428" s="14">
        <v>50869307</v>
      </c>
      <c r="C428">
        <v>2.76</v>
      </c>
      <c r="D428">
        <v>0</v>
      </c>
      <c r="E428" s="13">
        <v>1696660.27</v>
      </c>
      <c r="F428">
        <v>0</v>
      </c>
      <c r="G428" s="13">
        <v>46387.01</v>
      </c>
      <c r="H428">
        <v>0</v>
      </c>
      <c r="I428" s="13">
        <v>80964.399999999994</v>
      </c>
      <c r="J428">
        <v>0</v>
      </c>
      <c r="K428" s="13">
        <v>29224.240000000002</v>
      </c>
      <c r="L428" s="13">
        <v>640534.15</v>
      </c>
      <c r="M428" s="13">
        <v>797109.8</v>
      </c>
      <c r="N428" s="13">
        <v>2493770.0699999998</v>
      </c>
    </row>
    <row r="429" spans="1:14" x14ac:dyDescent="0.2">
      <c r="A429">
        <v>91093</v>
      </c>
      <c r="B429" s="14">
        <v>4363404</v>
      </c>
      <c r="C429">
        <v>2.7</v>
      </c>
      <c r="D429">
        <v>0</v>
      </c>
      <c r="E429" s="13">
        <v>145623.81</v>
      </c>
      <c r="F429">
        <v>0</v>
      </c>
      <c r="G429" s="13">
        <v>6160.95</v>
      </c>
      <c r="H429">
        <v>0</v>
      </c>
      <c r="I429" s="13">
        <v>10753.39</v>
      </c>
      <c r="J429">
        <v>0</v>
      </c>
      <c r="K429" s="13">
        <v>115168.03</v>
      </c>
      <c r="L429" s="13">
        <v>85871.38</v>
      </c>
      <c r="M429" s="13">
        <v>217953.75</v>
      </c>
      <c r="N429" s="13">
        <v>363577.56</v>
      </c>
    </row>
    <row r="430" spans="1:14" x14ac:dyDescent="0.2">
      <c r="A430">
        <v>91095</v>
      </c>
      <c r="B430" s="14">
        <v>4010024</v>
      </c>
      <c r="C430">
        <v>2.81</v>
      </c>
      <c r="D430">
        <v>0</v>
      </c>
      <c r="E430" s="13">
        <v>133678.84</v>
      </c>
      <c r="F430">
        <v>0</v>
      </c>
      <c r="G430" s="13">
        <v>4412.2299999999996</v>
      </c>
      <c r="H430">
        <v>0</v>
      </c>
      <c r="I430" s="13">
        <v>7701.17</v>
      </c>
      <c r="J430">
        <v>0</v>
      </c>
      <c r="K430" s="13">
        <v>11288.1</v>
      </c>
      <c r="L430" s="13">
        <v>62346.26</v>
      </c>
      <c r="M430" s="13">
        <v>85747.76</v>
      </c>
      <c r="N430" s="13">
        <v>219426.6</v>
      </c>
    </row>
    <row r="431" spans="1:14" x14ac:dyDescent="0.2">
      <c r="A431">
        <v>92087</v>
      </c>
      <c r="B431" s="14">
        <v>1618083443</v>
      </c>
      <c r="C431">
        <v>1.56</v>
      </c>
      <c r="D431">
        <v>0</v>
      </c>
      <c r="E431" s="13">
        <v>54634458.009999998</v>
      </c>
      <c r="F431">
        <v>0</v>
      </c>
      <c r="G431" s="13">
        <v>532939.46</v>
      </c>
      <c r="H431">
        <v>0</v>
      </c>
      <c r="I431" s="13">
        <v>1695739.69</v>
      </c>
      <c r="J431">
        <v>0</v>
      </c>
      <c r="K431">
        <v>0</v>
      </c>
      <c r="L431" s="13">
        <v>6885070.5</v>
      </c>
      <c r="M431" s="13">
        <v>9113749.6500000004</v>
      </c>
      <c r="N431" s="13">
        <v>63748207.659999996</v>
      </c>
    </row>
    <row r="432" spans="1:14" x14ac:dyDescent="0.2">
      <c r="A432">
        <v>92088</v>
      </c>
      <c r="B432" s="14">
        <v>1717662410</v>
      </c>
      <c r="C432">
        <v>1.54</v>
      </c>
      <c r="D432">
        <v>0</v>
      </c>
      <c r="E432" s="13">
        <v>58008517.020000003</v>
      </c>
      <c r="F432">
        <v>0</v>
      </c>
      <c r="G432" s="13">
        <v>555148.09</v>
      </c>
      <c r="H432">
        <v>0</v>
      </c>
      <c r="I432" s="13">
        <v>1936309.89</v>
      </c>
      <c r="J432">
        <v>0</v>
      </c>
      <c r="K432">
        <v>0</v>
      </c>
      <c r="L432" s="13">
        <v>7380721.6600000001</v>
      </c>
      <c r="M432" s="13">
        <v>9872179.6400000006</v>
      </c>
      <c r="N432" s="13">
        <v>67880696.659999996</v>
      </c>
    </row>
    <row r="433" spans="1:14" x14ac:dyDescent="0.2">
      <c r="A433">
        <v>92089</v>
      </c>
      <c r="B433" s="14">
        <v>924202246</v>
      </c>
      <c r="C433">
        <v>1.54</v>
      </c>
      <c r="D433">
        <v>0</v>
      </c>
      <c r="E433" s="13">
        <v>31211954.93</v>
      </c>
      <c r="F433">
        <v>0</v>
      </c>
      <c r="G433" s="13">
        <v>225337.51</v>
      </c>
      <c r="H433">
        <v>28.19</v>
      </c>
      <c r="I433" s="13">
        <v>743442.05</v>
      </c>
      <c r="J433">
        <v>0</v>
      </c>
      <c r="K433">
        <v>0</v>
      </c>
      <c r="L433" s="13">
        <v>2884903.34</v>
      </c>
      <c r="M433" s="13">
        <v>3853711.08</v>
      </c>
      <c r="N433" s="13">
        <v>35065666.009999998</v>
      </c>
    </row>
    <row r="434" spans="1:14" x14ac:dyDescent="0.2">
      <c r="A434">
        <v>92090</v>
      </c>
      <c r="B434" s="14">
        <v>765183835</v>
      </c>
      <c r="C434">
        <v>1.56</v>
      </c>
      <c r="D434">
        <v>0</v>
      </c>
      <c r="E434" s="13">
        <v>25836370.969999999</v>
      </c>
      <c r="F434">
        <v>0</v>
      </c>
      <c r="G434" s="13">
        <v>178034.48</v>
      </c>
      <c r="H434" s="13">
        <v>133357.78</v>
      </c>
      <c r="I434" s="13">
        <v>556258.62</v>
      </c>
      <c r="J434">
        <v>0</v>
      </c>
      <c r="K434">
        <v>0</v>
      </c>
      <c r="L434" s="13">
        <v>2305880.5</v>
      </c>
      <c r="M434" s="13">
        <v>3173531.38</v>
      </c>
      <c r="N434" s="13">
        <v>29009902.350000001</v>
      </c>
    </row>
    <row r="435" spans="1:14" x14ac:dyDescent="0.2">
      <c r="A435">
        <v>92091</v>
      </c>
      <c r="B435" s="14">
        <v>172254451</v>
      </c>
      <c r="C435">
        <v>1.43</v>
      </c>
      <c r="D435">
        <v>0</v>
      </c>
      <c r="E435" s="13">
        <v>5823838.5800000001</v>
      </c>
      <c r="F435">
        <v>0</v>
      </c>
      <c r="G435" s="13">
        <v>38007.49</v>
      </c>
      <c r="H435" s="13">
        <v>272515.78000000003</v>
      </c>
      <c r="I435" s="13">
        <v>119082.36</v>
      </c>
      <c r="J435" s="13">
        <v>222223.53</v>
      </c>
      <c r="K435" s="13">
        <v>21941.87</v>
      </c>
      <c r="L435" s="13">
        <v>463988.54</v>
      </c>
      <c r="M435" s="13">
        <v>1137759.57</v>
      </c>
      <c r="N435" s="13">
        <v>6961598.1500000004</v>
      </c>
    </row>
    <row r="436" spans="1:14" x14ac:dyDescent="0.2">
      <c r="A436">
        <v>93120</v>
      </c>
      <c r="B436" s="14">
        <v>19083740</v>
      </c>
      <c r="C436">
        <v>2.64</v>
      </c>
      <c r="D436">
        <v>0</v>
      </c>
      <c r="E436" s="13">
        <v>637291.56999999995</v>
      </c>
      <c r="F436" s="13">
        <v>3083.43</v>
      </c>
      <c r="G436" s="13">
        <v>51971.33</v>
      </c>
      <c r="H436">
        <v>265.88</v>
      </c>
      <c r="I436" s="13">
        <v>57637.41</v>
      </c>
      <c r="J436" s="13">
        <v>2772.36</v>
      </c>
      <c r="K436" s="13">
        <v>1269.4000000000001</v>
      </c>
      <c r="L436" s="13">
        <v>164505.19</v>
      </c>
      <c r="M436" s="13">
        <v>281505</v>
      </c>
      <c r="N436" s="13">
        <v>918796.57</v>
      </c>
    </row>
    <row r="437" spans="1:14" x14ac:dyDescent="0.2">
      <c r="A437">
        <v>93121</v>
      </c>
      <c r="B437" s="14">
        <v>5410920</v>
      </c>
      <c r="C437">
        <v>2.61</v>
      </c>
      <c r="D437">
        <v>0</v>
      </c>
      <c r="E437" s="13">
        <v>180750.54</v>
      </c>
      <c r="F437">
        <v>0</v>
      </c>
      <c r="G437" s="13">
        <v>12652.04</v>
      </c>
      <c r="H437">
        <v>152.85</v>
      </c>
      <c r="I437" s="13">
        <v>12938.1</v>
      </c>
      <c r="J437">
        <v>375.27</v>
      </c>
      <c r="K437">
        <v>141.36000000000001</v>
      </c>
      <c r="L437" s="13">
        <v>33733.33</v>
      </c>
      <c r="M437" s="13">
        <v>59992.94</v>
      </c>
      <c r="N437" s="13">
        <v>240743.48</v>
      </c>
    </row>
    <row r="438" spans="1:14" x14ac:dyDescent="0.2">
      <c r="A438">
        <v>93123</v>
      </c>
      <c r="B438" s="14">
        <v>23401794</v>
      </c>
      <c r="C438">
        <v>2.71</v>
      </c>
      <c r="D438">
        <v>0</v>
      </c>
      <c r="E438" s="13">
        <v>780928.86</v>
      </c>
      <c r="F438">
        <v>0</v>
      </c>
      <c r="G438" s="13">
        <v>49658.75</v>
      </c>
      <c r="H438">
        <v>0</v>
      </c>
      <c r="I438" s="13">
        <v>72748.259999999995</v>
      </c>
      <c r="J438">
        <v>0</v>
      </c>
      <c r="K438">
        <v>153.66999999999999</v>
      </c>
      <c r="L438" s="13">
        <v>179232.49</v>
      </c>
      <c r="M438" s="13">
        <v>301793.17</v>
      </c>
      <c r="N438" s="13">
        <v>1082722.03</v>
      </c>
    </row>
    <row r="439" spans="1:14" x14ac:dyDescent="0.2">
      <c r="A439">
        <v>93124</v>
      </c>
      <c r="B439" s="14">
        <v>22448582</v>
      </c>
      <c r="C439">
        <v>2.58</v>
      </c>
      <c r="D439">
        <v>0</v>
      </c>
      <c r="E439" s="13">
        <v>750120.71</v>
      </c>
      <c r="F439">
        <v>0</v>
      </c>
      <c r="G439" s="13">
        <v>67021.97</v>
      </c>
      <c r="H439">
        <v>0</v>
      </c>
      <c r="I439" s="13">
        <v>68571.91</v>
      </c>
      <c r="J439">
        <v>0</v>
      </c>
      <c r="K439">
        <v>507</v>
      </c>
      <c r="L439" s="13">
        <v>204512.88</v>
      </c>
      <c r="M439" s="13">
        <v>340613.76</v>
      </c>
      <c r="N439" s="13">
        <v>1090734.47</v>
      </c>
    </row>
    <row r="440" spans="1:14" x14ac:dyDescent="0.2">
      <c r="A440">
        <v>94076</v>
      </c>
      <c r="B440" s="14">
        <v>19537589</v>
      </c>
      <c r="C440">
        <v>1.53</v>
      </c>
      <c r="D440">
        <v>0</v>
      </c>
      <c r="E440" s="13">
        <v>659886.17000000004</v>
      </c>
      <c r="F440">
        <v>0</v>
      </c>
      <c r="G440" s="13">
        <v>23139.16</v>
      </c>
      <c r="H440">
        <v>0</v>
      </c>
      <c r="I440" s="13">
        <v>126299.72</v>
      </c>
      <c r="J440">
        <v>0</v>
      </c>
      <c r="K440">
        <v>0</v>
      </c>
      <c r="L440" s="13">
        <v>243996.61</v>
      </c>
      <c r="M440" s="13">
        <v>393435.48</v>
      </c>
      <c r="N440" s="13">
        <v>1053321.6499999999</v>
      </c>
    </row>
    <row r="441" spans="1:14" x14ac:dyDescent="0.2">
      <c r="A441">
        <v>94078</v>
      </c>
      <c r="B441" s="14">
        <v>231293614</v>
      </c>
      <c r="C441">
        <v>1.77</v>
      </c>
      <c r="D441">
        <v>0</v>
      </c>
      <c r="E441" s="13">
        <v>7792950.29</v>
      </c>
      <c r="F441">
        <v>0</v>
      </c>
      <c r="G441" s="13">
        <v>159053.64000000001</v>
      </c>
      <c r="H441">
        <v>0</v>
      </c>
      <c r="I441" s="13">
        <v>781466.42</v>
      </c>
      <c r="J441">
        <v>0</v>
      </c>
      <c r="K441" s="13">
        <v>16064.23</v>
      </c>
      <c r="L441" s="13">
        <v>1466921.37</v>
      </c>
      <c r="M441" s="13">
        <v>2423505.66</v>
      </c>
      <c r="N441" s="13">
        <v>10216455.949999999</v>
      </c>
    </row>
    <row r="442" spans="1:14" x14ac:dyDescent="0.2">
      <c r="A442">
        <v>94083</v>
      </c>
      <c r="B442" s="14">
        <v>123790878</v>
      </c>
      <c r="C442">
        <v>1.67</v>
      </c>
      <c r="D442">
        <v>0</v>
      </c>
      <c r="E442" s="13">
        <v>4175118.46</v>
      </c>
      <c r="F442">
        <v>0</v>
      </c>
      <c r="G442" s="13">
        <v>115614.36</v>
      </c>
      <c r="H442">
        <v>0</v>
      </c>
      <c r="I442" s="13">
        <v>658993.68999999994</v>
      </c>
      <c r="J442">
        <v>0</v>
      </c>
      <c r="K442">
        <v>0</v>
      </c>
      <c r="L442" s="13">
        <v>1173810.05</v>
      </c>
      <c r="M442" s="13">
        <v>1948418.1</v>
      </c>
      <c r="N442" s="13">
        <v>6123536.5599999996</v>
      </c>
    </row>
    <row r="443" spans="1:14" x14ac:dyDescent="0.2">
      <c r="A443">
        <v>94086</v>
      </c>
      <c r="B443" s="14">
        <v>68767545</v>
      </c>
      <c r="C443">
        <v>1.6</v>
      </c>
      <c r="D443">
        <v>0</v>
      </c>
      <c r="E443" s="13">
        <v>2320987.16</v>
      </c>
      <c r="F443">
        <v>0</v>
      </c>
      <c r="G443" s="13">
        <v>75289.990000000005</v>
      </c>
      <c r="H443">
        <v>0</v>
      </c>
      <c r="I443" s="13">
        <v>400425.99</v>
      </c>
      <c r="J443">
        <v>0</v>
      </c>
      <c r="K443">
        <v>0</v>
      </c>
      <c r="L443" s="13">
        <v>737727.6</v>
      </c>
      <c r="M443" s="13">
        <v>1213443.58</v>
      </c>
      <c r="N443" s="13">
        <v>3534430.74</v>
      </c>
    </row>
    <row r="444" spans="1:14" x14ac:dyDescent="0.2">
      <c r="A444">
        <v>94087</v>
      </c>
      <c r="B444" s="14">
        <v>31234275</v>
      </c>
      <c r="C444">
        <v>1.73</v>
      </c>
      <c r="D444">
        <v>0</v>
      </c>
      <c r="E444" s="13">
        <v>1052801.53</v>
      </c>
      <c r="F444">
        <v>0</v>
      </c>
      <c r="G444" s="13">
        <v>35087.15</v>
      </c>
      <c r="H444">
        <v>0</v>
      </c>
      <c r="I444" s="13">
        <v>249904.29</v>
      </c>
      <c r="J444">
        <v>0</v>
      </c>
      <c r="K444">
        <v>0</v>
      </c>
      <c r="L444" s="13">
        <v>406648.59</v>
      </c>
      <c r="M444" s="13">
        <v>691640.03</v>
      </c>
      <c r="N444" s="13">
        <v>1744441.56</v>
      </c>
    </row>
    <row r="445" spans="1:14" x14ac:dyDescent="0.2">
      <c r="A445">
        <v>95059</v>
      </c>
      <c r="B445" s="14">
        <v>222267680</v>
      </c>
      <c r="C445">
        <v>2.7</v>
      </c>
      <c r="D445">
        <v>0</v>
      </c>
      <c r="E445" s="13">
        <v>7417939.3300000001</v>
      </c>
      <c r="F445">
        <v>0</v>
      </c>
      <c r="G445" s="13">
        <v>193728.44</v>
      </c>
      <c r="H445">
        <v>0</v>
      </c>
      <c r="I445" s="13">
        <v>540260.56000000006</v>
      </c>
      <c r="J445">
        <v>0</v>
      </c>
      <c r="K445">
        <v>0</v>
      </c>
      <c r="L445" s="13">
        <v>804653.88</v>
      </c>
      <c r="M445" s="13">
        <v>1538642.88</v>
      </c>
      <c r="N445" s="13">
        <v>8956582.2100000009</v>
      </c>
    </row>
    <row r="446" spans="1:14" x14ac:dyDescent="0.2">
      <c r="A446">
        <v>96088</v>
      </c>
      <c r="B446" s="14">
        <v>1584129700</v>
      </c>
      <c r="C446">
        <v>1.42</v>
      </c>
      <c r="D446">
        <v>0</v>
      </c>
      <c r="E446" s="13">
        <v>53564082.5</v>
      </c>
      <c r="F446">
        <v>0</v>
      </c>
      <c r="G446" s="13">
        <v>215651.52</v>
      </c>
      <c r="H446">
        <v>0</v>
      </c>
      <c r="I446" s="13">
        <v>1783228.74</v>
      </c>
      <c r="J446">
        <v>0</v>
      </c>
      <c r="K446">
        <v>0</v>
      </c>
      <c r="L446" s="13">
        <v>7178244.8099999996</v>
      </c>
      <c r="M446" s="13">
        <v>9177125.0700000003</v>
      </c>
      <c r="N446" s="13">
        <v>62741207.57</v>
      </c>
    </row>
    <row r="447" spans="1:14" x14ac:dyDescent="0.2">
      <c r="A447">
        <v>96089</v>
      </c>
      <c r="B447" s="14">
        <v>886604530</v>
      </c>
      <c r="C447">
        <v>1.41</v>
      </c>
      <c r="D447">
        <v>0</v>
      </c>
      <c r="E447" s="13">
        <v>29981746.829999998</v>
      </c>
      <c r="F447" s="13">
        <v>36601.64</v>
      </c>
      <c r="G447" s="13">
        <v>137500.79999999999</v>
      </c>
      <c r="H447" s="13">
        <v>20200.52</v>
      </c>
      <c r="I447" s="13">
        <v>1149584.3400000001</v>
      </c>
      <c r="J447">
        <v>0</v>
      </c>
      <c r="K447">
        <v>0</v>
      </c>
      <c r="L447" s="13">
        <v>4751429.54</v>
      </c>
      <c r="M447" s="13">
        <v>6095316.8399999999</v>
      </c>
      <c r="N447" s="13">
        <v>36077063.670000002</v>
      </c>
    </row>
    <row r="448" spans="1:14" x14ac:dyDescent="0.2">
      <c r="A448">
        <v>96090</v>
      </c>
      <c r="B448" s="14">
        <v>1180192310</v>
      </c>
      <c r="C448">
        <v>1.45</v>
      </c>
      <c r="D448">
        <v>0</v>
      </c>
      <c r="E448" s="13">
        <v>39893627.590000004</v>
      </c>
      <c r="F448" s="13">
        <v>16480.16</v>
      </c>
      <c r="G448" s="13">
        <v>69951.98</v>
      </c>
      <c r="H448" s="13">
        <v>15214.93</v>
      </c>
      <c r="I448" s="13">
        <v>542511.68999999994</v>
      </c>
      <c r="J448" s="13">
        <v>6173467.04</v>
      </c>
      <c r="K448">
        <v>0</v>
      </c>
      <c r="L448" s="13">
        <v>2207795.2599999998</v>
      </c>
      <c r="M448" s="13">
        <v>9025421.0600000005</v>
      </c>
      <c r="N448" s="13">
        <v>48919048.649999999</v>
      </c>
    </row>
    <row r="449" spans="1:14" x14ac:dyDescent="0.2">
      <c r="A449">
        <v>96091</v>
      </c>
      <c r="B449" s="14">
        <v>2534340330</v>
      </c>
      <c r="C449">
        <v>1.47</v>
      </c>
      <c r="D449">
        <v>0</v>
      </c>
      <c r="E449" s="13">
        <v>85650033.579999998</v>
      </c>
      <c r="F449">
        <v>0</v>
      </c>
      <c r="G449" s="13">
        <v>252393.12</v>
      </c>
      <c r="H449" s="13">
        <v>350911.46</v>
      </c>
      <c r="I449" s="13">
        <v>2056368.58</v>
      </c>
      <c r="J449">
        <v>0</v>
      </c>
      <c r="K449">
        <v>0</v>
      </c>
      <c r="L449" s="13">
        <v>7412087.8700000001</v>
      </c>
      <c r="M449" s="13">
        <v>10071761.02</v>
      </c>
      <c r="N449" s="13">
        <v>95721794.599999994</v>
      </c>
    </row>
    <row r="450" spans="1:14" x14ac:dyDescent="0.2">
      <c r="A450">
        <v>96092</v>
      </c>
      <c r="B450" s="14">
        <v>903801870</v>
      </c>
      <c r="C450">
        <v>1.47</v>
      </c>
      <c r="D450">
        <v>0</v>
      </c>
      <c r="E450" s="13">
        <v>30544698.199999999</v>
      </c>
      <c r="F450" s="13">
        <v>5709.38</v>
      </c>
      <c r="G450" s="13">
        <v>56836.47</v>
      </c>
      <c r="H450" s="13">
        <v>380403.79</v>
      </c>
      <c r="I450" s="13">
        <v>470160.07</v>
      </c>
      <c r="J450" s="13">
        <v>1259658.8899999999</v>
      </c>
      <c r="K450">
        <v>0</v>
      </c>
      <c r="L450" s="13">
        <v>1646649.37</v>
      </c>
      <c r="M450" s="13">
        <v>3819417.97</v>
      </c>
      <c r="N450" s="13">
        <v>34364116.170000002</v>
      </c>
    </row>
    <row r="451" spans="1:14" x14ac:dyDescent="0.2">
      <c r="A451">
        <v>96093</v>
      </c>
      <c r="B451" s="14">
        <v>1005911360</v>
      </c>
      <c r="C451">
        <v>1.47</v>
      </c>
      <c r="D451">
        <v>0</v>
      </c>
      <c r="E451" s="13">
        <v>33995569.079999998</v>
      </c>
      <c r="F451" s="13">
        <v>59587.16</v>
      </c>
      <c r="G451" s="13">
        <v>59076.74</v>
      </c>
      <c r="H451" s="13">
        <v>3622.15</v>
      </c>
      <c r="I451" s="13">
        <v>480934.97</v>
      </c>
      <c r="J451" s="13">
        <v>1470798.17</v>
      </c>
      <c r="K451">
        <v>0</v>
      </c>
      <c r="L451" s="13">
        <v>1856167.86</v>
      </c>
      <c r="M451" s="13">
        <v>3930187.04</v>
      </c>
      <c r="N451" s="13">
        <v>37925756.119999997</v>
      </c>
    </row>
    <row r="452" spans="1:14" x14ac:dyDescent="0.2">
      <c r="A452">
        <v>96094</v>
      </c>
      <c r="B452" s="14">
        <v>1376521790</v>
      </c>
      <c r="C452">
        <v>1.45</v>
      </c>
      <c r="D452">
        <v>0</v>
      </c>
      <c r="E452" s="13">
        <v>46530084.280000001</v>
      </c>
      <c r="F452">
        <v>0</v>
      </c>
      <c r="G452" s="13">
        <v>132358.10999999999</v>
      </c>
      <c r="H452">
        <v>0</v>
      </c>
      <c r="I452" s="13">
        <v>1089865.57</v>
      </c>
      <c r="J452">
        <v>0</v>
      </c>
      <c r="K452">
        <v>0</v>
      </c>
      <c r="L452" s="13">
        <v>3810770.98</v>
      </c>
      <c r="M452" s="13">
        <v>5032994.66</v>
      </c>
      <c r="N452" s="13">
        <v>51563078.939999998</v>
      </c>
    </row>
    <row r="453" spans="1:14" x14ac:dyDescent="0.2">
      <c r="A453">
        <v>96095</v>
      </c>
      <c r="B453" s="14">
        <v>3476588940</v>
      </c>
      <c r="C453">
        <v>1.46</v>
      </c>
      <c r="D453">
        <v>0</v>
      </c>
      <c r="E453" s="13">
        <v>117505994.43000001</v>
      </c>
      <c r="F453" s="13">
        <v>881745.67</v>
      </c>
      <c r="G453" s="13">
        <v>221054.14</v>
      </c>
      <c r="H453" s="13">
        <v>9794.61</v>
      </c>
      <c r="I453" s="13">
        <v>1805894.52</v>
      </c>
      <c r="J453" s="13">
        <v>3669451.68</v>
      </c>
      <c r="K453">
        <v>0</v>
      </c>
      <c r="L453" s="13">
        <v>6584533.7599999998</v>
      </c>
      <c r="M453" s="13">
        <v>13172474.380000001</v>
      </c>
      <c r="N453" s="13">
        <v>130678468.81</v>
      </c>
    </row>
    <row r="454" spans="1:14" x14ac:dyDescent="0.2">
      <c r="A454">
        <v>96098</v>
      </c>
      <c r="B454" s="14">
        <v>336430110</v>
      </c>
      <c r="C454">
        <v>1.46</v>
      </c>
      <c r="D454">
        <v>0</v>
      </c>
      <c r="E454" s="13">
        <v>11371075.300000001</v>
      </c>
      <c r="F454">
        <v>0</v>
      </c>
      <c r="G454" s="13">
        <v>28833.360000000001</v>
      </c>
      <c r="H454">
        <v>0</v>
      </c>
      <c r="I454" s="13">
        <v>236301.5</v>
      </c>
      <c r="J454">
        <v>0</v>
      </c>
      <c r="K454">
        <v>0</v>
      </c>
      <c r="L454" s="13">
        <v>852220.07</v>
      </c>
      <c r="M454" s="13">
        <v>1117354.92</v>
      </c>
      <c r="N454" s="13">
        <v>12488430.220000001</v>
      </c>
    </row>
    <row r="455" spans="1:14" x14ac:dyDescent="0.2">
      <c r="A455">
        <v>96099</v>
      </c>
      <c r="B455" s="14">
        <v>126646250</v>
      </c>
      <c r="C455">
        <v>1.42</v>
      </c>
      <c r="D455">
        <v>0</v>
      </c>
      <c r="E455" s="13">
        <v>4282282.05</v>
      </c>
      <c r="F455" s="13">
        <v>55707.8</v>
      </c>
      <c r="G455" s="13">
        <v>17007.689999999999</v>
      </c>
      <c r="H455">
        <v>96.94</v>
      </c>
      <c r="I455" s="13">
        <v>147970.38</v>
      </c>
      <c r="J455" s="13">
        <v>37756.449999999997</v>
      </c>
      <c r="K455">
        <v>0</v>
      </c>
      <c r="L455" s="13">
        <v>532194.43999999994</v>
      </c>
      <c r="M455" s="13">
        <v>790733.7</v>
      </c>
      <c r="N455" s="13">
        <v>5073015.75</v>
      </c>
    </row>
    <row r="456" spans="1:14" x14ac:dyDescent="0.2">
      <c r="A456">
        <v>96101</v>
      </c>
      <c r="B456" s="14">
        <v>222010070</v>
      </c>
      <c r="C456">
        <v>1.48</v>
      </c>
      <c r="D456">
        <v>0</v>
      </c>
      <c r="E456" s="13">
        <v>7502244.21</v>
      </c>
      <c r="F456" s="13">
        <v>111421.82</v>
      </c>
      <c r="G456" s="13">
        <v>9968.76</v>
      </c>
      <c r="H456" s="13">
        <v>1844.54</v>
      </c>
      <c r="I456" s="13">
        <v>79614.149999999994</v>
      </c>
      <c r="J456" s="13">
        <v>898145.67</v>
      </c>
      <c r="K456">
        <v>0</v>
      </c>
      <c r="L456" s="13">
        <v>247962.78</v>
      </c>
      <c r="M456" s="13">
        <v>1348957.72</v>
      </c>
      <c r="N456" s="13">
        <v>8851201.9299999997</v>
      </c>
    </row>
    <row r="457" spans="1:14" x14ac:dyDescent="0.2">
      <c r="A457">
        <v>96102</v>
      </c>
      <c r="B457" s="14">
        <v>824241790</v>
      </c>
      <c r="C457">
        <v>1.48</v>
      </c>
      <c r="D457">
        <v>0</v>
      </c>
      <c r="E457" s="13">
        <v>27853075.289999999</v>
      </c>
      <c r="F457" s="13">
        <v>96215.31</v>
      </c>
      <c r="G457" s="13">
        <v>28328.87</v>
      </c>
      <c r="H457" s="13">
        <v>2164.5</v>
      </c>
      <c r="I457" s="13">
        <v>231875.8</v>
      </c>
      <c r="J457" s="13">
        <v>872867.76</v>
      </c>
      <c r="K457">
        <v>0</v>
      </c>
      <c r="L457" s="13">
        <v>805263.03</v>
      </c>
      <c r="M457" s="13">
        <v>2036715.26</v>
      </c>
      <c r="N457" s="13">
        <v>29889790.550000001</v>
      </c>
    </row>
    <row r="458" spans="1:14" x14ac:dyDescent="0.2">
      <c r="A458">
        <v>96103</v>
      </c>
      <c r="B458" s="14">
        <v>52683530</v>
      </c>
      <c r="C458">
        <v>1.34</v>
      </c>
      <c r="D458">
        <v>0</v>
      </c>
      <c r="E458" s="13">
        <v>1782830.67</v>
      </c>
      <c r="F458">
        <v>414.77</v>
      </c>
      <c r="G458" s="13">
        <v>20795.07</v>
      </c>
      <c r="H458">
        <v>0</v>
      </c>
      <c r="I458" s="13">
        <v>173049.53</v>
      </c>
      <c r="J458" s="13">
        <v>59936.09</v>
      </c>
      <c r="K458">
        <v>0</v>
      </c>
      <c r="L458" s="13">
        <v>607621.96</v>
      </c>
      <c r="M458" s="13">
        <v>861817.42</v>
      </c>
      <c r="N458" s="13">
        <v>2644648.09</v>
      </c>
    </row>
    <row r="459" spans="1:14" x14ac:dyDescent="0.2">
      <c r="A459">
        <v>96104</v>
      </c>
      <c r="B459" s="14">
        <v>94089190</v>
      </c>
      <c r="C459">
        <v>1.26</v>
      </c>
      <c r="D459">
        <v>0</v>
      </c>
      <c r="E459" s="13">
        <v>3186595.75</v>
      </c>
      <c r="F459">
        <v>0</v>
      </c>
      <c r="G459" s="13">
        <v>36219.550000000003</v>
      </c>
      <c r="H459">
        <v>0</v>
      </c>
      <c r="I459" s="13">
        <v>311883.86</v>
      </c>
      <c r="J459">
        <v>0</v>
      </c>
      <c r="K459">
        <v>0</v>
      </c>
      <c r="L459" s="13">
        <v>1291358.1499999999</v>
      </c>
      <c r="M459" s="13">
        <v>1639461.56</v>
      </c>
      <c r="N459" s="13">
        <v>4826057.3099999996</v>
      </c>
    </row>
    <row r="460" spans="1:14" x14ac:dyDescent="0.2">
      <c r="A460">
        <v>96106</v>
      </c>
      <c r="B460" s="14">
        <v>1158805550</v>
      </c>
      <c r="C460">
        <v>1.46</v>
      </c>
      <c r="D460">
        <v>0</v>
      </c>
      <c r="E460" s="13">
        <v>39166723.719999999</v>
      </c>
      <c r="F460" s="13">
        <v>12071.36</v>
      </c>
      <c r="G460" s="13">
        <v>37577.53</v>
      </c>
      <c r="H460" s="13">
        <v>2548.64</v>
      </c>
      <c r="I460" s="13">
        <v>306937.78999999998</v>
      </c>
      <c r="J460" s="13">
        <v>1029131.84</v>
      </c>
      <c r="K460">
        <v>0</v>
      </c>
      <c r="L460" s="13">
        <v>1242430.74</v>
      </c>
      <c r="M460" s="13">
        <v>2630697.9</v>
      </c>
      <c r="N460" s="13">
        <v>41797421.619999997</v>
      </c>
    </row>
    <row r="461" spans="1:14" x14ac:dyDescent="0.2">
      <c r="A461">
        <v>96107</v>
      </c>
      <c r="B461" s="14">
        <v>182960790</v>
      </c>
      <c r="C461">
        <v>1.45</v>
      </c>
      <c r="D461">
        <v>0</v>
      </c>
      <c r="E461" s="13">
        <v>6184559.5499999998</v>
      </c>
      <c r="F461" s="13">
        <v>4625.22</v>
      </c>
      <c r="G461" s="13">
        <v>12481.92</v>
      </c>
      <c r="H461" s="13">
        <v>1264.43</v>
      </c>
      <c r="I461" s="13">
        <v>96038.6</v>
      </c>
      <c r="J461" s="13">
        <v>622781.43999999994</v>
      </c>
      <c r="K461">
        <v>0</v>
      </c>
      <c r="L461" s="13">
        <v>370058.72</v>
      </c>
      <c r="M461" s="13">
        <v>1107250.32</v>
      </c>
      <c r="N461" s="13">
        <v>7291809.8700000001</v>
      </c>
    </row>
    <row r="462" spans="1:14" x14ac:dyDescent="0.2">
      <c r="A462">
        <v>96109</v>
      </c>
      <c r="B462" s="14">
        <v>214920510</v>
      </c>
      <c r="C462">
        <v>1.3</v>
      </c>
      <c r="D462">
        <v>0</v>
      </c>
      <c r="E462" s="13">
        <v>7275940.4400000004</v>
      </c>
      <c r="F462">
        <v>475.69</v>
      </c>
      <c r="G462" s="13">
        <v>76343.320000000007</v>
      </c>
      <c r="H462" s="13">
        <v>1461.63</v>
      </c>
      <c r="I462" s="13">
        <v>583429.6</v>
      </c>
      <c r="J462" s="13">
        <v>257099.7</v>
      </c>
      <c r="K462">
        <v>0</v>
      </c>
      <c r="L462" s="13">
        <v>2453307.4700000002</v>
      </c>
      <c r="M462" s="13">
        <v>3372117.41</v>
      </c>
      <c r="N462" s="13">
        <v>10648057.85</v>
      </c>
    </row>
    <row r="463" spans="1:14" x14ac:dyDescent="0.2">
      <c r="A463">
        <v>96110</v>
      </c>
      <c r="B463" s="14">
        <v>492730360</v>
      </c>
      <c r="C463">
        <v>1.41</v>
      </c>
      <c r="D463">
        <v>0</v>
      </c>
      <c r="E463" s="13">
        <v>16662352.16</v>
      </c>
      <c r="F463" s="13">
        <v>10405.31</v>
      </c>
      <c r="G463" s="13">
        <v>72444.89</v>
      </c>
      <c r="H463" s="13">
        <v>2892.27</v>
      </c>
      <c r="I463" s="13">
        <v>584877.56999999995</v>
      </c>
      <c r="J463" s="13">
        <v>966703.03</v>
      </c>
      <c r="K463">
        <v>0</v>
      </c>
      <c r="L463" s="13">
        <v>2371820.1800000002</v>
      </c>
      <c r="M463" s="13">
        <v>4009143.24</v>
      </c>
      <c r="N463" s="13">
        <v>20671495.399999999</v>
      </c>
    </row>
    <row r="464" spans="1:14" x14ac:dyDescent="0.2">
      <c r="A464">
        <v>96111</v>
      </c>
      <c r="B464" s="14">
        <v>221989240</v>
      </c>
      <c r="C464">
        <v>1.28</v>
      </c>
      <c r="D464">
        <v>0</v>
      </c>
      <c r="E464" s="13">
        <v>7516768.7800000003</v>
      </c>
      <c r="F464">
        <v>820.55</v>
      </c>
      <c r="G464" s="13">
        <v>89976.26</v>
      </c>
      <c r="H464">
        <v>280.63</v>
      </c>
      <c r="I464" s="13">
        <v>756513.82</v>
      </c>
      <c r="J464">
        <v>0</v>
      </c>
      <c r="K464">
        <v>0</v>
      </c>
      <c r="L464" s="13">
        <v>3107023.78</v>
      </c>
      <c r="M464" s="13">
        <v>3954615.04</v>
      </c>
      <c r="N464" s="13">
        <v>11471383.82</v>
      </c>
    </row>
    <row r="465" spans="1:14" x14ac:dyDescent="0.2">
      <c r="A465">
        <v>96112</v>
      </c>
      <c r="B465" s="14">
        <v>458051770</v>
      </c>
      <c r="C465">
        <v>1.4</v>
      </c>
      <c r="D465">
        <v>0</v>
      </c>
      <c r="E465" s="13">
        <v>15491219.25</v>
      </c>
      <c r="F465">
        <v>0</v>
      </c>
      <c r="G465" s="13">
        <v>48470.11</v>
      </c>
      <c r="H465">
        <v>966.04</v>
      </c>
      <c r="I465" s="13">
        <v>382163.18</v>
      </c>
      <c r="J465">
        <v>0</v>
      </c>
      <c r="K465">
        <v>0</v>
      </c>
      <c r="L465" s="13">
        <v>1555317.1</v>
      </c>
      <c r="M465" s="13">
        <v>1986916.43</v>
      </c>
      <c r="N465" s="13">
        <v>17478135.68</v>
      </c>
    </row>
    <row r="466" spans="1:14" x14ac:dyDescent="0.2">
      <c r="A466">
        <v>96113</v>
      </c>
      <c r="B466" s="14">
        <v>122063590</v>
      </c>
      <c r="C466">
        <v>1.43</v>
      </c>
      <c r="D466">
        <v>0</v>
      </c>
      <c r="E466" s="13">
        <v>4126910.17</v>
      </c>
      <c r="F466">
        <v>0</v>
      </c>
      <c r="G466" s="13">
        <v>12077.04</v>
      </c>
      <c r="H466" s="13">
        <v>1158.4100000000001</v>
      </c>
      <c r="I466" s="13">
        <v>101352.33</v>
      </c>
      <c r="J466" s="13">
        <v>27226.18</v>
      </c>
      <c r="K466">
        <v>0</v>
      </c>
      <c r="L466" s="13">
        <v>322093.90999999997</v>
      </c>
      <c r="M466" s="13">
        <v>463907.86</v>
      </c>
      <c r="N466" s="13">
        <v>4590818.03</v>
      </c>
    </row>
    <row r="467" spans="1:14" x14ac:dyDescent="0.2">
      <c r="A467">
        <v>96114</v>
      </c>
      <c r="B467" s="14">
        <v>544175640</v>
      </c>
      <c r="C467">
        <v>1.43</v>
      </c>
      <c r="D467">
        <v>0</v>
      </c>
      <c r="E467" s="13">
        <v>18398311.739999998</v>
      </c>
      <c r="F467">
        <v>0</v>
      </c>
      <c r="G467" s="13">
        <v>45992.82</v>
      </c>
      <c r="H467" s="13">
        <v>1819.4</v>
      </c>
      <c r="I467" s="13">
        <v>386847.83</v>
      </c>
      <c r="J467">
        <v>0.03</v>
      </c>
      <c r="K467">
        <v>0</v>
      </c>
      <c r="L467" s="13">
        <v>1385727.16</v>
      </c>
      <c r="M467" s="13">
        <v>1820387.24</v>
      </c>
      <c r="N467" s="13">
        <v>20218698.98</v>
      </c>
    </row>
    <row r="468" spans="1:14" x14ac:dyDescent="0.2">
      <c r="A468">
        <v>96119</v>
      </c>
      <c r="B468">
        <v>0</v>
      </c>
      <c r="C468">
        <v>1.46</v>
      </c>
      <c r="D468">
        <v>0</v>
      </c>
      <c r="E468">
        <v>0</v>
      </c>
      <c r="F468">
        <v>0</v>
      </c>
      <c r="G468" s="13">
        <v>32112.9</v>
      </c>
      <c r="H468">
        <v>0</v>
      </c>
      <c r="I468" s="13">
        <v>3246888.99</v>
      </c>
      <c r="J468">
        <v>0</v>
      </c>
      <c r="K468">
        <v>0</v>
      </c>
      <c r="L468" s="13">
        <v>999933.74</v>
      </c>
      <c r="M468" s="13">
        <v>4278935.62</v>
      </c>
      <c r="N468" s="13">
        <v>4278935.62</v>
      </c>
    </row>
    <row r="469" spans="1:14" x14ac:dyDescent="0.2">
      <c r="A469">
        <v>96121</v>
      </c>
      <c r="B469">
        <v>0</v>
      </c>
      <c r="C469">
        <v>0</v>
      </c>
      <c r="D469">
        <v>0</v>
      </c>
      <c r="E469">
        <v>0</v>
      </c>
      <c r="F469">
        <v>0</v>
      </c>
      <c r="G469">
        <v>0</v>
      </c>
      <c r="H469">
        <v>0</v>
      </c>
      <c r="I469">
        <v>0</v>
      </c>
      <c r="J469">
        <v>0</v>
      </c>
      <c r="K469">
        <v>0</v>
      </c>
      <c r="L469" s="13">
        <v>4135636</v>
      </c>
      <c r="M469" s="13">
        <v>4135636</v>
      </c>
      <c r="N469" s="13">
        <v>4135636</v>
      </c>
    </row>
    <row r="470" spans="1:14" x14ac:dyDescent="0.2">
      <c r="A470">
        <v>96901</v>
      </c>
      <c r="B470">
        <v>0</v>
      </c>
      <c r="C470">
        <v>0</v>
      </c>
      <c r="D470">
        <v>0</v>
      </c>
      <c r="E470">
        <v>0</v>
      </c>
      <c r="F470">
        <v>0</v>
      </c>
      <c r="G470">
        <v>0</v>
      </c>
      <c r="H470">
        <v>0</v>
      </c>
      <c r="I470">
        <v>0</v>
      </c>
      <c r="J470">
        <v>0</v>
      </c>
      <c r="K470">
        <v>0</v>
      </c>
      <c r="L470">
        <v>0</v>
      </c>
      <c r="M470">
        <v>0</v>
      </c>
      <c r="N470">
        <v>0</v>
      </c>
    </row>
    <row r="471" spans="1:14" x14ac:dyDescent="0.2">
      <c r="A471">
        <v>97116</v>
      </c>
      <c r="B471" s="14">
        <v>7500768</v>
      </c>
      <c r="C471">
        <v>1.79</v>
      </c>
      <c r="D471">
        <v>0</v>
      </c>
      <c r="E471" s="13">
        <v>252671.1</v>
      </c>
      <c r="F471">
        <v>0</v>
      </c>
      <c r="G471" s="13">
        <v>10991.48</v>
      </c>
      <c r="H471">
        <v>0</v>
      </c>
      <c r="I471" s="13">
        <v>44739.22</v>
      </c>
      <c r="J471">
        <v>0</v>
      </c>
      <c r="K471">
        <v>0</v>
      </c>
      <c r="L471" s="13">
        <v>48740.74</v>
      </c>
      <c r="M471" s="13">
        <v>104471.44</v>
      </c>
      <c r="N471" s="13">
        <v>357142.54</v>
      </c>
    </row>
    <row r="472" spans="1:14" x14ac:dyDescent="0.2">
      <c r="A472">
        <v>97118</v>
      </c>
      <c r="B472" s="14">
        <v>4806177</v>
      </c>
      <c r="C472">
        <v>1.77</v>
      </c>
      <c r="D472">
        <v>0</v>
      </c>
      <c r="E472" s="13">
        <v>161933.99</v>
      </c>
      <c r="F472">
        <v>0</v>
      </c>
      <c r="G472" s="13">
        <v>6607.55</v>
      </c>
      <c r="H472">
        <v>0</v>
      </c>
      <c r="I472" s="13">
        <v>26421.25</v>
      </c>
      <c r="J472">
        <v>0</v>
      </c>
      <c r="K472">
        <v>0</v>
      </c>
      <c r="L472" s="13">
        <v>27137.85</v>
      </c>
      <c r="M472" s="13">
        <v>60166.64</v>
      </c>
      <c r="N472" s="13">
        <v>222100.63</v>
      </c>
    </row>
    <row r="473" spans="1:14" x14ac:dyDescent="0.2">
      <c r="A473">
        <v>97119</v>
      </c>
      <c r="B473" s="14">
        <v>7825886</v>
      </c>
      <c r="C473">
        <v>1.78</v>
      </c>
      <c r="D473">
        <v>0</v>
      </c>
      <c r="E473" s="13">
        <v>263649.87</v>
      </c>
      <c r="F473">
        <v>0</v>
      </c>
      <c r="G473" s="13">
        <v>10553.73</v>
      </c>
      <c r="H473">
        <v>0</v>
      </c>
      <c r="I473" s="13">
        <v>42543.13</v>
      </c>
      <c r="J473">
        <v>0</v>
      </c>
      <c r="K473">
        <v>0</v>
      </c>
      <c r="L473" s="13">
        <v>50886.51</v>
      </c>
      <c r="M473" s="13">
        <v>103983.36</v>
      </c>
      <c r="N473" s="13">
        <v>367633.23</v>
      </c>
    </row>
    <row r="474" spans="1:14" x14ac:dyDescent="0.2">
      <c r="A474">
        <v>97122</v>
      </c>
      <c r="B474" s="14">
        <v>5708638</v>
      </c>
      <c r="C474">
        <v>1.88</v>
      </c>
      <c r="D474">
        <v>0</v>
      </c>
      <c r="E474" s="13">
        <v>192125.13</v>
      </c>
      <c r="F474">
        <v>0</v>
      </c>
      <c r="G474" s="13">
        <v>8184.39</v>
      </c>
      <c r="H474">
        <v>0</v>
      </c>
      <c r="I474" s="13">
        <v>32880.839999999997</v>
      </c>
      <c r="J474">
        <v>185.84</v>
      </c>
      <c r="K474">
        <v>0</v>
      </c>
      <c r="L474" s="13">
        <v>33814.589999999997</v>
      </c>
      <c r="M474" s="13">
        <v>75065.66</v>
      </c>
      <c r="N474" s="13">
        <v>267190.78999999998</v>
      </c>
    </row>
    <row r="475" spans="1:14" x14ac:dyDescent="0.2">
      <c r="A475">
        <v>97127</v>
      </c>
      <c r="B475" s="14">
        <v>2424038</v>
      </c>
      <c r="C475">
        <v>1.82</v>
      </c>
      <c r="D475">
        <v>0</v>
      </c>
      <c r="E475" s="13">
        <v>81631.27</v>
      </c>
      <c r="F475">
        <v>0</v>
      </c>
      <c r="G475" s="13">
        <v>5689.84</v>
      </c>
      <c r="H475">
        <v>0</v>
      </c>
      <c r="I475" s="13">
        <v>23159.64</v>
      </c>
      <c r="J475" s="13">
        <v>1798.8</v>
      </c>
      <c r="K475">
        <v>0</v>
      </c>
      <c r="L475" s="13">
        <v>27068.71</v>
      </c>
      <c r="M475" s="13">
        <v>57716.98</v>
      </c>
      <c r="N475" s="13">
        <v>139348.25</v>
      </c>
    </row>
    <row r="476" spans="1:14" x14ac:dyDescent="0.2">
      <c r="A476">
        <v>97129</v>
      </c>
      <c r="B476" s="14">
        <v>117579655</v>
      </c>
      <c r="C476">
        <v>2.0099999999999998</v>
      </c>
      <c r="D476">
        <v>0</v>
      </c>
      <c r="E476" s="13">
        <v>3951919.22</v>
      </c>
      <c r="F476">
        <v>0</v>
      </c>
      <c r="G476" s="13">
        <v>217507.81</v>
      </c>
      <c r="H476">
        <v>0</v>
      </c>
      <c r="I476" s="13">
        <v>885333.76</v>
      </c>
      <c r="J476">
        <v>0</v>
      </c>
      <c r="K476">
        <v>0</v>
      </c>
      <c r="L476" s="13">
        <v>968459.75</v>
      </c>
      <c r="M476" s="13">
        <v>2071301.32</v>
      </c>
      <c r="N476" s="13">
        <v>6023220.54</v>
      </c>
    </row>
    <row r="477" spans="1:14" x14ac:dyDescent="0.2">
      <c r="A477">
        <v>97130</v>
      </c>
      <c r="B477" s="14">
        <v>15899038</v>
      </c>
      <c r="C477">
        <v>1.86</v>
      </c>
      <c r="D477">
        <v>0</v>
      </c>
      <c r="E477" s="13">
        <v>535193.74</v>
      </c>
      <c r="F477">
        <v>0</v>
      </c>
      <c r="G477" s="13">
        <v>33090.080000000002</v>
      </c>
      <c r="H477">
        <v>0</v>
      </c>
      <c r="I477" s="13">
        <v>134102.19</v>
      </c>
      <c r="J477">
        <v>0</v>
      </c>
      <c r="K477">
        <v>0</v>
      </c>
      <c r="L477" s="13">
        <v>140350.34</v>
      </c>
      <c r="M477" s="13">
        <v>307542.59999999998</v>
      </c>
      <c r="N477" s="13">
        <v>842736.34</v>
      </c>
    </row>
    <row r="478" spans="1:14" x14ac:dyDescent="0.2">
      <c r="A478">
        <v>97131</v>
      </c>
      <c r="B478" s="14">
        <v>21147470</v>
      </c>
      <c r="C478">
        <v>1.88</v>
      </c>
      <c r="D478">
        <v>0</v>
      </c>
      <c r="E478" s="13">
        <v>711721.49</v>
      </c>
      <c r="F478">
        <v>0</v>
      </c>
      <c r="G478" s="13">
        <v>36177.910000000003</v>
      </c>
      <c r="H478">
        <v>0</v>
      </c>
      <c r="I478" s="13">
        <v>145801.29999999999</v>
      </c>
      <c r="J478">
        <v>0</v>
      </c>
      <c r="K478">
        <v>0</v>
      </c>
      <c r="L478" s="13">
        <v>159970.19</v>
      </c>
      <c r="M478" s="13">
        <v>341949.4</v>
      </c>
      <c r="N478" s="13">
        <v>1053670.8899999999</v>
      </c>
    </row>
    <row r="479" spans="1:14" x14ac:dyDescent="0.2">
      <c r="A479">
        <v>98080</v>
      </c>
      <c r="B479" s="14">
        <v>30297290</v>
      </c>
      <c r="C479">
        <v>2.37</v>
      </c>
      <c r="D479">
        <v>0</v>
      </c>
      <c r="E479" s="13">
        <v>1014568.08</v>
      </c>
      <c r="F479">
        <v>0</v>
      </c>
      <c r="G479" s="13">
        <v>50237.53</v>
      </c>
      <c r="H479">
        <v>0</v>
      </c>
      <c r="I479" s="13">
        <v>166195.16</v>
      </c>
      <c r="J479">
        <v>0</v>
      </c>
      <c r="K479">
        <v>0</v>
      </c>
      <c r="L479" s="13">
        <v>280891.46000000002</v>
      </c>
      <c r="M479" s="13">
        <v>497324.14</v>
      </c>
      <c r="N479" s="13">
        <v>1511892.22</v>
      </c>
    </row>
    <row r="480" spans="1:14" x14ac:dyDescent="0.2">
      <c r="A480">
        <v>99082</v>
      </c>
      <c r="B480" s="14">
        <v>41341644</v>
      </c>
      <c r="C480">
        <v>2.94</v>
      </c>
      <c r="D480">
        <v>0</v>
      </c>
      <c r="E480" s="13">
        <v>1376328.65</v>
      </c>
      <c r="F480" s="13">
        <v>1228.43</v>
      </c>
      <c r="G480" s="13">
        <v>26056.47</v>
      </c>
      <c r="H480">
        <v>0</v>
      </c>
      <c r="I480" s="13">
        <v>197654.65</v>
      </c>
      <c r="J480" s="13">
        <v>2404.87</v>
      </c>
      <c r="K480">
        <v>0</v>
      </c>
      <c r="L480" s="13">
        <v>296700.09000000003</v>
      </c>
      <c r="M480" s="13">
        <v>524044.51</v>
      </c>
      <c r="N480" s="13">
        <v>1900373.16</v>
      </c>
    </row>
    <row r="481" spans="1:14" x14ac:dyDescent="0.2">
      <c r="A481">
        <v>100059</v>
      </c>
      <c r="B481" s="14">
        <v>43214740</v>
      </c>
      <c r="C481">
        <v>2.5099999999999998</v>
      </c>
      <c r="D481">
        <v>0</v>
      </c>
      <c r="E481" s="13">
        <v>1445060.72</v>
      </c>
      <c r="F481">
        <v>0</v>
      </c>
      <c r="G481" s="13">
        <v>27308.51</v>
      </c>
      <c r="H481">
        <v>0</v>
      </c>
      <c r="I481" s="13">
        <v>149174.24</v>
      </c>
      <c r="J481">
        <v>0</v>
      </c>
      <c r="K481">
        <v>0</v>
      </c>
      <c r="L481" s="13">
        <v>397883.23</v>
      </c>
      <c r="M481" s="13">
        <v>574365.98</v>
      </c>
      <c r="N481" s="13">
        <v>2019426.7</v>
      </c>
    </row>
    <row r="482" spans="1:14" x14ac:dyDescent="0.2">
      <c r="A482">
        <v>100060</v>
      </c>
      <c r="B482" s="14">
        <v>20642830</v>
      </c>
      <c r="C482">
        <v>2.59</v>
      </c>
      <c r="D482">
        <v>0</v>
      </c>
      <c r="E482" s="13">
        <v>689710.6</v>
      </c>
      <c r="F482">
        <v>0</v>
      </c>
      <c r="G482" s="13">
        <v>16368.46</v>
      </c>
      <c r="H482" s="13">
        <v>8678.86</v>
      </c>
      <c r="I482" s="13">
        <v>85573.04</v>
      </c>
      <c r="J482" s="13">
        <v>5514.99</v>
      </c>
      <c r="K482">
        <v>0</v>
      </c>
      <c r="L482" s="13">
        <v>212482.26</v>
      </c>
      <c r="M482" s="13">
        <v>328617.59999999998</v>
      </c>
      <c r="N482" s="13">
        <v>1018328.2</v>
      </c>
    </row>
    <row r="483" spans="1:14" x14ac:dyDescent="0.2">
      <c r="A483">
        <v>100061</v>
      </c>
      <c r="B483" s="14">
        <v>41988330</v>
      </c>
      <c r="C483">
        <v>2.61</v>
      </c>
      <c r="D483">
        <v>0</v>
      </c>
      <c r="E483" s="13">
        <v>1402610.51</v>
      </c>
      <c r="F483">
        <v>0</v>
      </c>
      <c r="G483" s="13">
        <v>27064.13</v>
      </c>
      <c r="H483">
        <v>0</v>
      </c>
      <c r="I483" s="13">
        <v>154189.32999999999</v>
      </c>
      <c r="J483">
        <v>0</v>
      </c>
      <c r="K483">
        <v>0</v>
      </c>
      <c r="L483" s="13">
        <v>400703.28</v>
      </c>
      <c r="M483" s="13">
        <v>581956.74</v>
      </c>
      <c r="N483" s="13">
        <v>1984567.25</v>
      </c>
    </row>
    <row r="484" spans="1:14" x14ac:dyDescent="0.2">
      <c r="A484">
        <v>100062</v>
      </c>
      <c r="B484" s="14">
        <v>12755570</v>
      </c>
      <c r="C484">
        <v>2.56</v>
      </c>
      <c r="D484">
        <v>0</v>
      </c>
      <c r="E484" s="13">
        <v>426315.64</v>
      </c>
      <c r="F484">
        <v>0</v>
      </c>
      <c r="G484" s="13">
        <v>11651.77</v>
      </c>
      <c r="H484">
        <v>0</v>
      </c>
      <c r="I484" s="13">
        <v>60083.78</v>
      </c>
      <c r="J484" s="13">
        <v>1538.8</v>
      </c>
      <c r="K484">
        <v>0</v>
      </c>
      <c r="L484" s="13">
        <v>170572.48</v>
      </c>
      <c r="M484" s="13">
        <v>243846.83</v>
      </c>
      <c r="N484" s="13">
        <v>670162.47</v>
      </c>
    </row>
    <row r="485" spans="1:14" x14ac:dyDescent="0.2">
      <c r="A485">
        <v>100063</v>
      </c>
      <c r="B485" s="14">
        <v>194164229</v>
      </c>
      <c r="C485">
        <v>2.61</v>
      </c>
      <c r="D485">
        <v>0</v>
      </c>
      <c r="E485" s="13">
        <v>6486011.4100000001</v>
      </c>
      <c r="F485">
        <v>0</v>
      </c>
      <c r="G485" s="13">
        <v>117218.09</v>
      </c>
      <c r="H485">
        <v>0</v>
      </c>
      <c r="I485" s="13">
        <v>620303.56000000006</v>
      </c>
      <c r="J485">
        <v>0</v>
      </c>
      <c r="K485">
        <v>0</v>
      </c>
      <c r="L485" s="13">
        <v>1536123.11</v>
      </c>
      <c r="M485" s="13">
        <v>2273644.7599999998</v>
      </c>
      <c r="N485" s="13">
        <v>8759656.1699999999</v>
      </c>
    </row>
    <row r="486" spans="1:14" x14ac:dyDescent="0.2">
      <c r="A486">
        <v>100064</v>
      </c>
      <c r="B486" s="14">
        <v>18936960</v>
      </c>
      <c r="C486">
        <v>2.68</v>
      </c>
      <c r="D486">
        <v>0</v>
      </c>
      <c r="E486" s="13">
        <v>632130.12</v>
      </c>
      <c r="F486">
        <v>259.02</v>
      </c>
      <c r="G486" s="13">
        <v>6284.82</v>
      </c>
      <c r="H486">
        <v>0</v>
      </c>
      <c r="I486" s="13">
        <v>28947.119999999999</v>
      </c>
      <c r="J486" s="13">
        <v>2033.63</v>
      </c>
      <c r="K486">
        <v>0</v>
      </c>
      <c r="L486" s="13">
        <v>71664.62</v>
      </c>
      <c r="M486" s="13">
        <v>109189.21</v>
      </c>
      <c r="N486" s="13">
        <v>741319.33</v>
      </c>
    </row>
    <row r="487" spans="1:14" x14ac:dyDescent="0.2">
      <c r="A487">
        <v>100065</v>
      </c>
      <c r="B487" s="14">
        <v>16448340</v>
      </c>
      <c r="C487">
        <v>2.61</v>
      </c>
      <c r="D487">
        <v>0</v>
      </c>
      <c r="E487" s="13">
        <v>549453.01</v>
      </c>
      <c r="F487">
        <v>0</v>
      </c>
      <c r="G487" s="13">
        <v>9450.69</v>
      </c>
      <c r="H487">
        <v>0</v>
      </c>
      <c r="I487" s="13">
        <v>53292.51</v>
      </c>
      <c r="J487">
        <v>0</v>
      </c>
      <c r="K487">
        <v>0</v>
      </c>
      <c r="L487" s="13">
        <v>146892.85</v>
      </c>
      <c r="M487" s="13">
        <v>209636.04</v>
      </c>
      <c r="N487" s="13">
        <v>759089.05</v>
      </c>
    </row>
    <row r="488" spans="1:14" x14ac:dyDescent="0.2">
      <c r="A488">
        <v>101105</v>
      </c>
      <c r="B488" s="14">
        <v>13468954</v>
      </c>
      <c r="C488">
        <v>3.24</v>
      </c>
      <c r="D488">
        <v>0</v>
      </c>
      <c r="E488" s="13">
        <v>447016.8</v>
      </c>
      <c r="F488">
        <v>0</v>
      </c>
      <c r="G488" s="13">
        <v>83509.7</v>
      </c>
      <c r="H488">
        <v>0</v>
      </c>
      <c r="I488" s="13">
        <v>41939.65</v>
      </c>
      <c r="J488">
        <v>0</v>
      </c>
      <c r="K488">
        <v>0</v>
      </c>
      <c r="L488" s="13">
        <v>250701.74</v>
      </c>
      <c r="M488" s="13">
        <v>376151.09</v>
      </c>
      <c r="N488" s="13">
        <v>823167.89</v>
      </c>
    </row>
    <row r="489" spans="1:14" x14ac:dyDescent="0.2">
      <c r="A489">
        <v>101107</v>
      </c>
      <c r="B489" s="14">
        <v>15592215</v>
      </c>
      <c r="C489">
        <v>3.18</v>
      </c>
      <c r="D489">
        <v>0</v>
      </c>
      <c r="E489" s="13">
        <v>517805.92</v>
      </c>
      <c r="F489">
        <v>0</v>
      </c>
      <c r="G489" s="13">
        <v>42644.55</v>
      </c>
      <c r="H489">
        <v>0</v>
      </c>
      <c r="I489" s="13">
        <v>17306.63</v>
      </c>
      <c r="J489">
        <v>0</v>
      </c>
      <c r="K489">
        <v>0</v>
      </c>
      <c r="L489" s="13">
        <v>111623.5</v>
      </c>
      <c r="M489" s="13">
        <v>171574.68</v>
      </c>
      <c r="N489" s="13">
        <v>689380.6</v>
      </c>
    </row>
    <row r="490" spans="1:14" x14ac:dyDescent="0.2">
      <c r="A490">
        <v>102081</v>
      </c>
      <c r="B490" s="14">
        <v>23478719</v>
      </c>
      <c r="C490">
        <v>2.65</v>
      </c>
      <c r="D490">
        <v>0</v>
      </c>
      <c r="E490" s="13">
        <v>783979.08</v>
      </c>
      <c r="F490">
        <v>0</v>
      </c>
      <c r="G490" s="13">
        <v>32606.29</v>
      </c>
      <c r="H490">
        <v>0</v>
      </c>
      <c r="I490" s="13">
        <v>69091.520000000004</v>
      </c>
      <c r="J490" s="13">
        <v>6422.51</v>
      </c>
      <c r="K490">
        <v>0</v>
      </c>
      <c r="L490" s="13">
        <v>160701.4</v>
      </c>
      <c r="M490" s="13">
        <v>268821.71999999997</v>
      </c>
      <c r="N490" s="13">
        <v>1052800.8</v>
      </c>
    </row>
    <row r="491" spans="1:14" x14ac:dyDescent="0.2">
      <c r="A491">
        <v>102085</v>
      </c>
      <c r="B491" s="14">
        <v>45947703</v>
      </c>
      <c r="C491">
        <v>2.5099999999999998</v>
      </c>
      <c r="D491">
        <v>0</v>
      </c>
      <c r="E491" s="13">
        <v>1536448.46</v>
      </c>
      <c r="F491">
        <v>0</v>
      </c>
      <c r="G491" s="13">
        <v>80764.06</v>
      </c>
      <c r="H491">
        <v>0</v>
      </c>
      <c r="I491" s="13">
        <v>154138.9</v>
      </c>
      <c r="J491">
        <v>0</v>
      </c>
      <c r="K491">
        <v>74.489999999999995</v>
      </c>
      <c r="L491" s="13">
        <v>314275.24</v>
      </c>
      <c r="M491" s="13">
        <v>549252.68999999994</v>
      </c>
      <c r="N491" s="13">
        <v>2085701.15</v>
      </c>
    </row>
    <row r="492" spans="1:14" x14ac:dyDescent="0.2">
      <c r="A492">
        <v>103127</v>
      </c>
      <c r="B492" s="14">
        <v>20001457</v>
      </c>
      <c r="C492">
        <v>1.18</v>
      </c>
      <c r="D492">
        <v>0</v>
      </c>
      <c r="E492" s="13">
        <v>677954.59</v>
      </c>
      <c r="F492">
        <v>0</v>
      </c>
      <c r="G492" s="13">
        <v>7122.88</v>
      </c>
      <c r="H492">
        <v>0</v>
      </c>
      <c r="I492" s="13">
        <v>88359.84</v>
      </c>
      <c r="J492" s="13">
        <v>3028.44</v>
      </c>
      <c r="K492">
        <v>0</v>
      </c>
      <c r="L492" s="13">
        <v>169495.54</v>
      </c>
      <c r="M492" s="13">
        <v>268006.7</v>
      </c>
      <c r="N492" s="13">
        <v>945961.29</v>
      </c>
    </row>
    <row r="493" spans="1:14" x14ac:dyDescent="0.2">
      <c r="A493">
        <v>103128</v>
      </c>
      <c r="B493" s="14">
        <v>19377270</v>
      </c>
      <c r="C493">
        <v>1.21</v>
      </c>
      <c r="D493">
        <v>0</v>
      </c>
      <c r="E493" s="13">
        <v>656598.21</v>
      </c>
      <c r="F493">
        <v>13.39</v>
      </c>
      <c r="G493" s="13">
        <v>5788.34</v>
      </c>
      <c r="H493">
        <v>0</v>
      </c>
      <c r="I493" s="13">
        <v>66813.960000000006</v>
      </c>
      <c r="J493" s="13">
        <v>1027.07</v>
      </c>
      <c r="K493">
        <v>0</v>
      </c>
      <c r="L493" s="13">
        <v>128268.62</v>
      </c>
      <c r="M493" s="13">
        <v>201911.38</v>
      </c>
      <c r="N493" s="13">
        <v>858509.59</v>
      </c>
    </row>
    <row r="494" spans="1:14" x14ac:dyDescent="0.2">
      <c r="A494">
        <v>103129</v>
      </c>
      <c r="B494" s="14">
        <v>25201184</v>
      </c>
      <c r="C494">
        <v>1.31</v>
      </c>
      <c r="D494">
        <v>0</v>
      </c>
      <c r="E494" s="13">
        <v>853076.96</v>
      </c>
      <c r="F494">
        <v>0</v>
      </c>
      <c r="G494" s="13">
        <v>11057.91</v>
      </c>
      <c r="H494">
        <v>0</v>
      </c>
      <c r="I494" s="13">
        <v>96408.2</v>
      </c>
      <c r="J494">
        <v>0</v>
      </c>
      <c r="K494">
        <v>0</v>
      </c>
      <c r="L494" s="13">
        <v>188863.51</v>
      </c>
      <c r="M494" s="13">
        <v>296329.62</v>
      </c>
      <c r="N494" s="13">
        <v>1149406.58</v>
      </c>
    </row>
    <row r="495" spans="1:14" x14ac:dyDescent="0.2">
      <c r="A495">
        <v>103130</v>
      </c>
      <c r="B495" s="14">
        <v>32441582</v>
      </c>
      <c r="C495">
        <v>1.85</v>
      </c>
      <c r="D495">
        <v>0</v>
      </c>
      <c r="E495" s="13">
        <v>1092160.46</v>
      </c>
      <c r="F495">
        <v>0</v>
      </c>
      <c r="G495" s="13">
        <v>31475.43</v>
      </c>
      <c r="H495">
        <v>0</v>
      </c>
      <c r="I495" s="13">
        <v>187201.54</v>
      </c>
      <c r="J495" s="13">
        <v>5169.34</v>
      </c>
      <c r="K495" s="13">
        <v>2037.02</v>
      </c>
      <c r="L495" s="13">
        <v>401995.8</v>
      </c>
      <c r="M495" s="13">
        <v>627879.12</v>
      </c>
      <c r="N495" s="13">
        <v>1720039.58</v>
      </c>
    </row>
    <row r="496" spans="1:14" x14ac:dyDescent="0.2">
      <c r="A496">
        <v>103131</v>
      </c>
      <c r="B496" s="14">
        <v>34863604</v>
      </c>
      <c r="C496">
        <v>1.0900000000000001</v>
      </c>
      <c r="D496">
        <v>0</v>
      </c>
      <c r="E496" s="13">
        <v>1182787.1599999999</v>
      </c>
      <c r="F496">
        <v>0</v>
      </c>
      <c r="G496" s="13">
        <v>16319.85</v>
      </c>
      <c r="H496">
        <v>0</v>
      </c>
      <c r="I496" s="13">
        <v>175413.86</v>
      </c>
      <c r="J496">
        <v>0</v>
      </c>
      <c r="K496">
        <v>0</v>
      </c>
      <c r="L496" s="13">
        <v>338938.11</v>
      </c>
      <c r="M496" s="13">
        <v>530671.81999999995</v>
      </c>
      <c r="N496" s="13">
        <v>1713458.98</v>
      </c>
    </row>
    <row r="497" spans="1:14" x14ac:dyDescent="0.2">
      <c r="A497">
        <v>103132</v>
      </c>
      <c r="B497" s="14">
        <v>135872661</v>
      </c>
      <c r="C497">
        <v>1.17</v>
      </c>
      <c r="D497">
        <v>0</v>
      </c>
      <c r="E497" s="13">
        <v>4605905.21</v>
      </c>
      <c r="F497">
        <v>0</v>
      </c>
      <c r="G497" s="13">
        <v>53814.94</v>
      </c>
      <c r="H497">
        <v>0</v>
      </c>
      <c r="I497" s="13">
        <v>448545.87</v>
      </c>
      <c r="J497">
        <v>0</v>
      </c>
      <c r="K497">
        <v>0</v>
      </c>
      <c r="L497" s="13">
        <v>817483.11</v>
      </c>
      <c r="M497" s="13">
        <v>1319843.92</v>
      </c>
      <c r="N497" s="13">
        <v>5925749.1299999999</v>
      </c>
    </row>
    <row r="498" spans="1:14" x14ac:dyDescent="0.2">
      <c r="A498">
        <v>103135</v>
      </c>
      <c r="B498" s="14">
        <v>27531923</v>
      </c>
      <c r="C498">
        <v>1.2</v>
      </c>
      <c r="D498">
        <v>0</v>
      </c>
      <c r="E498" s="13">
        <v>933012.82</v>
      </c>
      <c r="F498">
        <v>0</v>
      </c>
      <c r="G498" s="13">
        <v>13490.53</v>
      </c>
      <c r="H498">
        <v>0</v>
      </c>
      <c r="I498" s="13">
        <v>126140.1</v>
      </c>
      <c r="J498">
        <v>0</v>
      </c>
      <c r="K498">
        <v>0</v>
      </c>
      <c r="L498" s="13">
        <v>232821.25</v>
      </c>
      <c r="M498" s="13">
        <v>372451.88</v>
      </c>
      <c r="N498" s="13">
        <v>1305464.7</v>
      </c>
    </row>
    <row r="499" spans="1:14" x14ac:dyDescent="0.2">
      <c r="A499">
        <v>104041</v>
      </c>
      <c r="B499" s="14">
        <v>7770031</v>
      </c>
      <c r="C499">
        <v>2.62</v>
      </c>
      <c r="D499">
        <v>0</v>
      </c>
      <c r="E499" s="13">
        <v>259529.45</v>
      </c>
      <c r="F499">
        <v>0</v>
      </c>
      <c r="G499" s="13">
        <v>12243.98</v>
      </c>
      <c r="H499">
        <v>0</v>
      </c>
      <c r="I499" s="13">
        <v>26477.25</v>
      </c>
      <c r="J499">
        <v>0</v>
      </c>
      <c r="K499">
        <v>0</v>
      </c>
      <c r="L499" s="13">
        <v>110526.35</v>
      </c>
      <c r="M499" s="13">
        <v>149247.57999999999</v>
      </c>
      <c r="N499" s="13">
        <v>408777.03</v>
      </c>
    </row>
    <row r="500" spans="1:14" x14ac:dyDescent="0.2">
      <c r="A500">
        <v>104042</v>
      </c>
      <c r="B500" s="14">
        <v>20716732</v>
      </c>
      <c r="C500">
        <v>2.57</v>
      </c>
      <c r="D500">
        <v>0</v>
      </c>
      <c r="E500" s="13">
        <v>692321.9</v>
      </c>
      <c r="F500">
        <v>0</v>
      </c>
      <c r="G500" s="13">
        <v>44310.77</v>
      </c>
      <c r="H500">
        <v>0</v>
      </c>
      <c r="I500" s="13">
        <v>51534.7</v>
      </c>
      <c r="J500">
        <v>0</v>
      </c>
      <c r="K500">
        <v>326.60000000000002</v>
      </c>
      <c r="L500" s="13">
        <v>221678.32</v>
      </c>
      <c r="M500" s="13">
        <v>317850.38</v>
      </c>
      <c r="N500" s="13">
        <v>1010172.28</v>
      </c>
    </row>
    <row r="501" spans="1:14" x14ac:dyDescent="0.2">
      <c r="A501">
        <v>104043</v>
      </c>
      <c r="B501" s="14">
        <v>18493232</v>
      </c>
      <c r="C501">
        <v>2.52</v>
      </c>
      <c r="D501">
        <v>0</v>
      </c>
      <c r="E501" s="13">
        <v>618333.05000000005</v>
      </c>
      <c r="F501">
        <v>0</v>
      </c>
      <c r="G501" s="13">
        <v>15713.27</v>
      </c>
      <c r="H501">
        <v>0</v>
      </c>
      <c r="I501" s="13">
        <v>63729.75</v>
      </c>
      <c r="J501">
        <v>0</v>
      </c>
      <c r="K501">
        <v>0</v>
      </c>
      <c r="L501" s="13">
        <v>293021.69</v>
      </c>
      <c r="M501" s="13">
        <v>372464.71</v>
      </c>
      <c r="N501" s="13">
        <v>990797.76</v>
      </c>
    </row>
    <row r="502" spans="1:14" x14ac:dyDescent="0.2">
      <c r="A502">
        <v>104044</v>
      </c>
      <c r="B502" s="14">
        <v>223885247</v>
      </c>
      <c r="C502">
        <v>2.66</v>
      </c>
      <c r="D502">
        <v>0</v>
      </c>
      <c r="E502" s="13">
        <v>7474995.5499999998</v>
      </c>
      <c r="F502">
        <v>0</v>
      </c>
      <c r="G502" s="13">
        <v>56587.32</v>
      </c>
      <c r="H502">
        <v>0</v>
      </c>
      <c r="I502" s="13">
        <v>204711.94</v>
      </c>
      <c r="J502">
        <v>0</v>
      </c>
      <c r="K502" s="13">
        <v>82251.839999999997</v>
      </c>
      <c r="L502" s="13">
        <v>789317.39</v>
      </c>
      <c r="M502" s="13">
        <v>1132868.49</v>
      </c>
      <c r="N502" s="13">
        <v>8607864.0399999991</v>
      </c>
    </row>
    <row r="503" spans="1:14" x14ac:dyDescent="0.2">
      <c r="A503">
        <v>104045</v>
      </c>
      <c r="B503" s="14">
        <v>63575703</v>
      </c>
      <c r="C503">
        <v>2.66</v>
      </c>
      <c r="D503">
        <v>0</v>
      </c>
      <c r="E503" s="13">
        <v>2122641.41</v>
      </c>
      <c r="F503">
        <v>0</v>
      </c>
      <c r="G503" s="13">
        <v>25778.69</v>
      </c>
      <c r="H503">
        <v>0</v>
      </c>
      <c r="I503" s="13">
        <v>67972.539999999994</v>
      </c>
      <c r="J503">
        <v>0</v>
      </c>
      <c r="K503" s="13">
        <v>34766.69</v>
      </c>
      <c r="L503" s="13">
        <v>278197.32</v>
      </c>
      <c r="M503" s="13">
        <v>406715.24</v>
      </c>
      <c r="N503" s="13">
        <v>2529356.65</v>
      </c>
    </row>
    <row r="504" spans="1:14" x14ac:dyDescent="0.2">
      <c r="A504">
        <v>105123</v>
      </c>
      <c r="B504" s="14">
        <v>17200957</v>
      </c>
      <c r="C504">
        <v>2.2400000000000002</v>
      </c>
      <c r="D504">
        <v>0</v>
      </c>
      <c r="E504" s="13">
        <v>576776.99</v>
      </c>
      <c r="F504">
        <v>0</v>
      </c>
      <c r="G504" s="13">
        <v>19984.95</v>
      </c>
      <c r="H504">
        <v>0</v>
      </c>
      <c r="I504" s="13">
        <v>52626.96</v>
      </c>
      <c r="J504">
        <v>0</v>
      </c>
      <c r="K504">
        <v>0</v>
      </c>
      <c r="L504" s="13">
        <v>137034.06</v>
      </c>
      <c r="M504" s="13">
        <v>209645.96</v>
      </c>
      <c r="N504" s="13">
        <v>786422.95</v>
      </c>
    </row>
    <row r="505" spans="1:14" x14ac:dyDescent="0.2">
      <c r="A505">
        <v>105124</v>
      </c>
      <c r="B505" s="14">
        <v>30994315</v>
      </c>
      <c r="C505">
        <v>2.19</v>
      </c>
      <c r="D505">
        <v>0</v>
      </c>
      <c r="E505" s="13">
        <v>1039823</v>
      </c>
      <c r="F505">
        <v>0</v>
      </c>
      <c r="G505" s="13">
        <v>42949</v>
      </c>
      <c r="H505">
        <v>0</v>
      </c>
      <c r="I505" s="13">
        <v>113098.94</v>
      </c>
      <c r="J505">
        <v>0</v>
      </c>
      <c r="K505">
        <v>0</v>
      </c>
      <c r="L505" s="13">
        <v>292533.96999999997</v>
      </c>
      <c r="M505" s="13">
        <v>448581.91</v>
      </c>
      <c r="N505" s="13">
        <v>1488404.91</v>
      </c>
    </row>
    <row r="506" spans="1:14" x14ac:dyDescent="0.2">
      <c r="A506">
        <v>105125</v>
      </c>
      <c r="B506" s="14">
        <v>9241370</v>
      </c>
      <c r="C506">
        <v>2.2799999999999998</v>
      </c>
      <c r="D506">
        <v>0</v>
      </c>
      <c r="E506" s="13">
        <v>309751.87</v>
      </c>
      <c r="F506">
        <v>0</v>
      </c>
      <c r="G506" s="13">
        <v>7458.31</v>
      </c>
      <c r="H506">
        <v>0</v>
      </c>
      <c r="I506" s="13">
        <v>23112.37</v>
      </c>
      <c r="J506">
        <v>0</v>
      </c>
      <c r="K506">
        <v>0</v>
      </c>
      <c r="L506" s="13">
        <v>48228.77</v>
      </c>
      <c r="M506" s="13">
        <v>78799.44</v>
      </c>
      <c r="N506" s="13">
        <v>388551.31</v>
      </c>
    </row>
    <row r="507" spans="1:14" x14ac:dyDescent="0.2">
      <c r="A507">
        <v>106001</v>
      </c>
      <c r="B507" s="14">
        <v>6332694</v>
      </c>
      <c r="C507">
        <v>2.44</v>
      </c>
      <c r="D507">
        <v>0</v>
      </c>
      <c r="E507" s="13">
        <v>211911.45</v>
      </c>
      <c r="F507">
        <v>0</v>
      </c>
      <c r="G507" s="13">
        <v>4683.51</v>
      </c>
      <c r="H507">
        <v>0</v>
      </c>
      <c r="I507" s="13">
        <v>15675.31</v>
      </c>
      <c r="J507">
        <v>0</v>
      </c>
      <c r="K507" s="13">
        <v>63036.34</v>
      </c>
      <c r="L507" s="13">
        <v>61988.67</v>
      </c>
      <c r="M507" s="13">
        <v>145383.82999999999</v>
      </c>
      <c r="N507" s="13">
        <v>357295.28</v>
      </c>
    </row>
    <row r="508" spans="1:14" x14ac:dyDescent="0.2">
      <c r="A508">
        <v>106002</v>
      </c>
      <c r="B508" s="14">
        <v>7863685</v>
      </c>
      <c r="C508">
        <v>1.88</v>
      </c>
      <c r="D508">
        <v>0</v>
      </c>
      <c r="E508" s="13">
        <v>264653.58</v>
      </c>
      <c r="F508">
        <v>0</v>
      </c>
      <c r="G508" s="13">
        <v>7755.81</v>
      </c>
      <c r="H508">
        <v>0</v>
      </c>
      <c r="I508" s="13">
        <v>35738.21</v>
      </c>
      <c r="J508">
        <v>0</v>
      </c>
      <c r="K508" s="13">
        <v>3809.18</v>
      </c>
      <c r="L508" s="13">
        <v>121734.13</v>
      </c>
      <c r="M508" s="13">
        <v>169037.32</v>
      </c>
      <c r="N508" s="13">
        <v>433690.9</v>
      </c>
    </row>
    <row r="509" spans="1:14" x14ac:dyDescent="0.2">
      <c r="A509">
        <v>106003</v>
      </c>
      <c r="B509" s="14">
        <v>57012409</v>
      </c>
      <c r="C509">
        <v>1.9</v>
      </c>
      <c r="D509">
        <v>0</v>
      </c>
      <c r="E509" s="13">
        <v>1918370.64</v>
      </c>
      <c r="F509">
        <v>0</v>
      </c>
      <c r="G509" s="13">
        <v>27918.720000000001</v>
      </c>
      <c r="H509">
        <v>0</v>
      </c>
      <c r="I509" s="13">
        <v>128647.37</v>
      </c>
      <c r="J509">
        <v>0</v>
      </c>
      <c r="K509" s="13">
        <v>38105.47</v>
      </c>
      <c r="L509" s="13">
        <v>427422.4</v>
      </c>
      <c r="M509" s="13">
        <v>622093.96</v>
      </c>
      <c r="N509" s="13">
        <v>2540464.6</v>
      </c>
    </row>
    <row r="510" spans="1:14" x14ac:dyDescent="0.2">
      <c r="A510">
        <v>106004</v>
      </c>
      <c r="B510" s="14">
        <v>474284709</v>
      </c>
      <c r="C510">
        <v>1.86</v>
      </c>
      <c r="D510">
        <v>0</v>
      </c>
      <c r="E510" s="13">
        <v>15965381.359999999</v>
      </c>
      <c r="F510">
        <v>0</v>
      </c>
      <c r="G510" s="13">
        <v>104989.26</v>
      </c>
      <c r="H510">
        <v>0</v>
      </c>
      <c r="I510" s="13">
        <v>392323.46</v>
      </c>
      <c r="J510">
        <v>0</v>
      </c>
      <c r="K510">
        <v>0</v>
      </c>
      <c r="L510" s="13">
        <v>1228320.96</v>
      </c>
      <c r="M510" s="13">
        <v>1725633.68</v>
      </c>
      <c r="N510" s="13">
        <v>17691015.039999999</v>
      </c>
    </row>
    <row r="511" spans="1:14" x14ac:dyDescent="0.2">
      <c r="A511">
        <v>106005</v>
      </c>
      <c r="B511" s="14">
        <v>103302527</v>
      </c>
      <c r="C511">
        <v>1.92</v>
      </c>
      <c r="D511">
        <v>0</v>
      </c>
      <c r="E511" s="13">
        <v>3475245.76</v>
      </c>
      <c r="F511">
        <v>0</v>
      </c>
      <c r="G511" s="13">
        <v>30260.85</v>
      </c>
      <c r="H511">
        <v>0</v>
      </c>
      <c r="I511" s="13">
        <v>135135.29999999999</v>
      </c>
      <c r="J511">
        <v>0</v>
      </c>
      <c r="K511" s="13">
        <v>7710.69</v>
      </c>
      <c r="L511" s="13">
        <v>454946.54</v>
      </c>
      <c r="M511" s="13">
        <v>628053.38</v>
      </c>
      <c r="N511" s="13">
        <v>4103299.14</v>
      </c>
    </row>
    <row r="512" spans="1:14" x14ac:dyDescent="0.2">
      <c r="A512">
        <v>106006</v>
      </c>
      <c r="B512" s="14">
        <v>25676559</v>
      </c>
      <c r="C512">
        <v>1.9</v>
      </c>
      <c r="D512">
        <v>0</v>
      </c>
      <c r="E512" s="13">
        <v>863972.56</v>
      </c>
      <c r="F512">
        <v>0</v>
      </c>
      <c r="G512" s="13">
        <v>12711.13</v>
      </c>
      <c r="H512">
        <v>0</v>
      </c>
      <c r="I512" s="13">
        <v>58571.96</v>
      </c>
      <c r="J512">
        <v>0</v>
      </c>
      <c r="K512" s="13">
        <v>5440.61</v>
      </c>
      <c r="L512" s="13">
        <v>195641.76</v>
      </c>
      <c r="M512" s="13">
        <v>272365.46000000002</v>
      </c>
      <c r="N512" s="13">
        <v>1136338.02</v>
      </c>
    </row>
    <row r="513" spans="1:14" x14ac:dyDescent="0.2">
      <c r="A513">
        <v>106008</v>
      </c>
      <c r="B513" s="14">
        <v>4990676</v>
      </c>
      <c r="C513">
        <v>1.88</v>
      </c>
      <c r="D513">
        <v>0</v>
      </c>
      <c r="E513" s="13">
        <v>167962</v>
      </c>
      <c r="F513">
        <v>0</v>
      </c>
      <c r="G513" s="13">
        <v>1786.93</v>
      </c>
      <c r="H513">
        <v>0</v>
      </c>
      <c r="I513" s="13">
        <v>8234.0499999999993</v>
      </c>
      <c r="J513">
        <v>0</v>
      </c>
      <c r="K513" s="13">
        <v>41017.18</v>
      </c>
      <c r="L513" s="13">
        <v>27324.79</v>
      </c>
      <c r="M513" s="13">
        <v>78362.95</v>
      </c>
      <c r="N513" s="13">
        <v>246324.95</v>
      </c>
    </row>
    <row r="514" spans="1:14" x14ac:dyDescent="0.2">
      <c r="A514">
        <v>107151</v>
      </c>
      <c r="B514" s="14">
        <v>5363550</v>
      </c>
      <c r="C514">
        <v>2.5099999999999998</v>
      </c>
      <c r="D514">
        <v>0</v>
      </c>
      <c r="E514" s="13">
        <v>179352.12</v>
      </c>
      <c r="F514">
        <v>0</v>
      </c>
      <c r="G514" s="13">
        <v>10097.799999999999</v>
      </c>
      <c r="H514">
        <v>0</v>
      </c>
      <c r="I514" s="13">
        <v>11081.79</v>
      </c>
      <c r="J514">
        <v>45.75</v>
      </c>
      <c r="K514" s="13">
        <v>26854</v>
      </c>
      <c r="L514" s="13">
        <v>66568.56</v>
      </c>
      <c r="M514" s="13">
        <v>114647.9</v>
      </c>
      <c r="N514" s="13">
        <v>294000.02</v>
      </c>
    </row>
    <row r="515" spans="1:14" x14ac:dyDescent="0.2">
      <c r="A515">
        <v>107152</v>
      </c>
      <c r="B515" s="14">
        <v>39473159</v>
      </c>
      <c r="C515">
        <v>2.2599999999999998</v>
      </c>
      <c r="D515">
        <v>0</v>
      </c>
      <c r="E515" s="13">
        <v>1323330.55</v>
      </c>
      <c r="F515" s="13">
        <v>5480.93</v>
      </c>
      <c r="G515" s="13">
        <v>75021.83</v>
      </c>
      <c r="H515">
        <v>51.1</v>
      </c>
      <c r="I515" s="13">
        <v>61878.61</v>
      </c>
      <c r="J515" s="13">
        <v>46237.97</v>
      </c>
      <c r="K515">
        <v>0</v>
      </c>
      <c r="L515" s="13">
        <v>386057.63</v>
      </c>
      <c r="M515" s="13">
        <v>574728.06000000006</v>
      </c>
      <c r="N515" s="13">
        <v>1898058.61</v>
      </c>
    </row>
    <row r="516" spans="1:14" x14ac:dyDescent="0.2">
      <c r="A516">
        <v>107153</v>
      </c>
      <c r="B516" s="14">
        <v>18848349</v>
      </c>
      <c r="C516">
        <v>3.05</v>
      </c>
      <c r="D516">
        <v>0</v>
      </c>
      <c r="E516" s="13">
        <v>626780.17000000004</v>
      </c>
      <c r="F516">
        <v>0</v>
      </c>
      <c r="G516" s="13">
        <v>36702.239999999998</v>
      </c>
      <c r="H516">
        <v>0</v>
      </c>
      <c r="I516" s="13">
        <v>33613.360000000001</v>
      </c>
      <c r="J516">
        <v>0</v>
      </c>
      <c r="K516">
        <v>0</v>
      </c>
      <c r="L516" s="13">
        <v>206642.51</v>
      </c>
      <c r="M516" s="13">
        <v>276958.09999999998</v>
      </c>
      <c r="N516" s="13">
        <v>903738.27</v>
      </c>
    </row>
    <row r="517" spans="1:14" x14ac:dyDescent="0.2">
      <c r="A517">
        <v>107154</v>
      </c>
      <c r="B517" s="14">
        <v>25231005</v>
      </c>
      <c r="C517">
        <v>2.38</v>
      </c>
      <c r="D517">
        <v>0</v>
      </c>
      <c r="E517" s="13">
        <v>844826.39</v>
      </c>
      <c r="F517">
        <v>0</v>
      </c>
      <c r="G517" s="13">
        <v>61420.57</v>
      </c>
      <c r="H517">
        <v>0</v>
      </c>
      <c r="I517" s="13">
        <v>51878.97</v>
      </c>
      <c r="J517" s="13">
        <v>18983.240000000002</v>
      </c>
      <c r="K517" s="13">
        <v>18026.849999999999</v>
      </c>
      <c r="L517" s="13">
        <v>336130.14</v>
      </c>
      <c r="M517" s="13">
        <v>486439.77</v>
      </c>
      <c r="N517" s="13">
        <v>1331266.1599999999</v>
      </c>
    </row>
    <row r="518" spans="1:14" x14ac:dyDescent="0.2">
      <c r="A518">
        <v>107155</v>
      </c>
      <c r="B518" s="14">
        <v>33226466</v>
      </c>
      <c r="C518">
        <v>2.44</v>
      </c>
      <c r="D518">
        <v>0</v>
      </c>
      <c r="E518" s="13">
        <v>1111859.8899999999</v>
      </c>
      <c r="F518">
        <v>0</v>
      </c>
      <c r="G518" s="13">
        <v>56420.37</v>
      </c>
      <c r="H518">
        <v>0</v>
      </c>
      <c r="I518" s="13">
        <v>60244.37</v>
      </c>
      <c r="J518">
        <v>0</v>
      </c>
      <c r="K518" s="13">
        <v>20925.580000000002</v>
      </c>
      <c r="L518" s="13">
        <v>348036.89</v>
      </c>
      <c r="M518" s="13">
        <v>485627.21</v>
      </c>
      <c r="N518" s="13">
        <v>1597487.1</v>
      </c>
    </row>
    <row r="519" spans="1:14" x14ac:dyDescent="0.2">
      <c r="A519">
        <v>107156</v>
      </c>
      <c r="B519" s="14">
        <v>19245679</v>
      </c>
      <c r="C519">
        <v>2.6</v>
      </c>
      <c r="D519">
        <v>0</v>
      </c>
      <c r="E519" s="13">
        <v>642963.49</v>
      </c>
      <c r="F519">
        <v>0</v>
      </c>
      <c r="G519" s="13">
        <v>37203.57</v>
      </c>
      <c r="H519">
        <v>0</v>
      </c>
      <c r="I519" s="13">
        <v>35689.58</v>
      </c>
      <c r="J519">
        <v>0</v>
      </c>
      <c r="K519" s="13">
        <v>83175.83</v>
      </c>
      <c r="L519" s="13">
        <v>225672.83</v>
      </c>
      <c r="M519" s="13">
        <v>381741.8</v>
      </c>
      <c r="N519" s="13">
        <v>1024705.29</v>
      </c>
    </row>
    <row r="520" spans="1:14" x14ac:dyDescent="0.2">
      <c r="A520">
        <v>107158</v>
      </c>
      <c r="B520" s="14">
        <v>6016816</v>
      </c>
      <c r="C520">
        <v>2.29</v>
      </c>
      <c r="D520">
        <v>0</v>
      </c>
      <c r="E520" s="13">
        <v>201650.76</v>
      </c>
      <c r="F520">
        <v>0</v>
      </c>
      <c r="G520" s="13">
        <v>15140</v>
      </c>
      <c r="H520">
        <v>0</v>
      </c>
      <c r="I520" s="13">
        <v>11222.3</v>
      </c>
      <c r="J520" s="13">
        <v>1548.4</v>
      </c>
      <c r="K520">
        <v>0</v>
      </c>
      <c r="L520" s="13">
        <v>74801.679999999993</v>
      </c>
      <c r="M520" s="13">
        <v>102712.38</v>
      </c>
      <c r="N520" s="13">
        <v>304363.14</v>
      </c>
    </row>
    <row r="521" spans="1:14" x14ac:dyDescent="0.2">
      <c r="A521">
        <v>108142</v>
      </c>
      <c r="B521" s="14">
        <v>134787867</v>
      </c>
      <c r="C521">
        <v>2.12</v>
      </c>
      <c r="D521">
        <v>0</v>
      </c>
      <c r="E521" s="13">
        <v>4525211.49</v>
      </c>
      <c r="F521" s="13">
        <v>21941.07</v>
      </c>
      <c r="G521" s="13">
        <v>77721.460000000006</v>
      </c>
      <c r="H521" s="13">
        <v>4092.82</v>
      </c>
      <c r="I521" s="13">
        <v>401967.96</v>
      </c>
      <c r="J521">
        <v>0</v>
      </c>
      <c r="K521">
        <v>0</v>
      </c>
      <c r="L521" s="13">
        <v>1062129.8799999999</v>
      </c>
      <c r="M521" s="13">
        <v>1567853.19</v>
      </c>
      <c r="N521" s="13">
        <v>6093064.6799999997</v>
      </c>
    </row>
    <row r="522" spans="1:14" x14ac:dyDescent="0.2">
      <c r="A522">
        <v>108143</v>
      </c>
      <c r="B522" s="14">
        <v>10130724</v>
      </c>
      <c r="C522">
        <v>2.4300000000000002</v>
      </c>
      <c r="D522">
        <v>0</v>
      </c>
      <c r="E522" s="13">
        <v>339039.98</v>
      </c>
      <c r="F522">
        <v>0</v>
      </c>
      <c r="G522" s="13">
        <v>6675.97</v>
      </c>
      <c r="H522" s="13">
        <v>5659.96</v>
      </c>
      <c r="I522" s="13">
        <v>36194.03</v>
      </c>
      <c r="J522">
        <v>615.01</v>
      </c>
      <c r="K522">
        <v>0</v>
      </c>
      <c r="L522" s="13">
        <v>94596.3</v>
      </c>
      <c r="M522" s="13">
        <v>143741.26999999999</v>
      </c>
      <c r="N522" s="13">
        <v>482781.25</v>
      </c>
    </row>
    <row r="523" spans="1:14" x14ac:dyDescent="0.2">
      <c r="A523">
        <v>108144</v>
      </c>
      <c r="B523" s="14">
        <v>8525129</v>
      </c>
      <c r="C523">
        <v>2.2999999999999998</v>
      </c>
      <c r="D523">
        <v>0</v>
      </c>
      <c r="E523" s="13">
        <v>285686.45</v>
      </c>
      <c r="F523">
        <v>0</v>
      </c>
      <c r="G523" s="13">
        <v>6302.44</v>
      </c>
      <c r="H523">
        <v>379.01</v>
      </c>
      <c r="I523" s="13">
        <v>29511.85</v>
      </c>
      <c r="J523">
        <v>460.11</v>
      </c>
      <c r="K523">
        <v>0</v>
      </c>
      <c r="L523" s="13">
        <v>80023.61</v>
      </c>
      <c r="M523" s="13">
        <v>116677.02</v>
      </c>
      <c r="N523" s="13">
        <v>402363.47</v>
      </c>
    </row>
    <row r="524" spans="1:14" x14ac:dyDescent="0.2">
      <c r="A524">
        <v>108147</v>
      </c>
      <c r="B524" s="14">
        <v>14142215</v>
      </c>
      <c r="C524">
        <v>2.48</v>
      </c>
      <c r="D524">
        <v>0</v>
      </c>
      <c r="E524" s="13">
        <v>473048.04</v>
      </c>
      <c r="F524" s="13">
        <v>1286.44</v>
      </c>
      <c r="G524" s="13">
        <v>6589.68</v>
      </c>
      <c r="H524" s="13">
        <v>6900.06</v>
      </c>
      <c r="I524" s="13">
        <v>36684.75</v>
      </c>
      <c r="J524" s="13">
        <v>3472.87</v>
      </c>
      <c r="K524">
        <v>0</v>
      </c>
      <c r="L524" s="13">
        <v>92227.12</v>
      </c>
      <c r="M524" s="13">
        <v>147160.92000000001</v>
      </c>
      <c r="N524" s="13">
        <v>620208.96</v>
      </c>
    </row>
    <row r="525" spans="1:14" x14ac:dyDescent="0.2">
      <c r="A525">
        <v>109002</v>
      </c>
      <c r="B525" s="14">
        <v>121489679</v>
      </c>
      <c r="C525">
        <v>2.4500000000000002</v>
      </c>
      <c r="D525">
        <v>0</v>
      </c>
      <c r="E525" s="13">
        <v>4065002.14</v>
      </c>
      <c r="F525">
        <v>0</v>
      </c>
      <c r="G525" s="13">
        <v>130446.83</v>
      </c>
      <c r="H525">
        <v>0</v>
      </c>
      <c r="I525" s="13">
        <v>252041.37</v>
      </c>
      <c r="J525">
        <v>0</v>
      </c>
      <c r="K525">
        <v>0</v>
      </c>
      <c r="L525" s="13">
        <v>566277.26</v>
      </c>
      <c r="M525" s="13">
        <v>948765.46</v>
      </c>
      <c r="N525" s="13">
        <v>5013767.5999999996</v>
      </c>
    </row>
    <row r="526" spans="1:14" x14ac:dyDescent="0.2">
      <c r="A526">
        <v>109003</v>
      </c>
      <c r="B526" s="14">
        <v>182448543</v>
      </c>
      <c r="C526">
        <v>2.54</v>
      </c>
      <c r="D526">
        <v>0</v>
      </c>
      <c r="E526" s="13">
        <v>6099032.21</v>
      </c>
      <c r="F526">
        <v>0</v>
      </c>
      <c r="G526" s="13">
        <v>272183.92</v>
      </c>
      <c r="H526">
        <v>0</v>
      </c>
      <c r="I526" s="13">
        <v>512462.72</v>
      </c>
      <c r="J526">
        <v>0</v>
      </c>
      <c r="K526">
        <v>0</v>
      </c>
      <c r="L526" s="13">
        <v>1056761.52</v>
      </c>
      <c r="M526" s="13">
        <v>1841408.16</v>
      </c>
      <c r="N526" s="13">
        <v>7940440.3700000001</v>
      </c>
    </row>
    <row r="527" spans="1:14" x14ac:dyDescent="0.2">
      <c r="A527">
        <v>110014</v>
      </c>
      <c r="B527" s="14">
        <v>19677715</v>
      </c>
      <c r="C527">
        <v>2.37</v>
      </c>
      <c r="D527">
        <v>0</v>
      </c>
      <c r="E527" s="13">
        <v>658949.41</v>
      </c>
      <c r="F527">
        <v>0</v>
      </c>
      <c r="G527" s="13">
        <v>24880.799999999999</v>
      </c>
      <c r="H527">
        <v>0</v>
      </c>
      <c r="I527" s="13">
        <v>303619.59999999998</v>
      </c>
      <c r="J527">
        <v>0</v>
      </c>
      <c r="K527">
        <v>0</v>
      </c>
      <c r="L527" s="13">
        <v>367981.94</v>
      </c>
      <c r="M527" s="13">
        <v>696482.34</v>
      </c>
      <c r="N527" s="13">
        <v>1355431.75</v>
      </c>
    </row>
    <row r="528" spans="1:14" x14ac:dyDescent="0.2">
      <c r="A528">
        <v>110029</v>
      </c>
      <c r="B528" s="14">
        <v>63335323</v>
      </c>
      <c r="C528">
        <v>2.42</v>
      </c>
      <c r="D528">
        <v>0</v>
      </c>
      <c r="E528" s="13">
        <v>2119829.46</v>
      </c>
      <c r="F528">
        <v>0</v>
      </c>
      <c r="G528" s="13">
        <v>66955.05</v>
      </c>
      <c r="H528">
        <v>0</v>
      </c>
      <c r="I528" s="13">
        <v>816270.52</v>
      </c>
      <c r="J528">
        <v>0</v>
      </c>
      <c r="K528" s="13">
        <v>43153.599999999999</v>
      </c>
      <c r="L528" s="13">
        <v>903634.76</v>
      </c>
      <c r="M528" s="13">
        <v>1830013.93</v>
      </c>
      <c r="N528" s="13">
        <v>3949843.39</v>
      </c>
    </row>
    <row r="529" spans="1:14" x14ac:dyDescent="0.2">
      <c r="A529">
        <v>110030</v>
      </c>
      <c r="B529" s="14">
        <v>7577767</v>
      </c>
      <c r="C529">
        <v>2.35</v>
      </c>
      <c r="D529">
        <v>0</v>
      </c>
      <c r="E529" s="13">
        <v>253809.35</v>
      </c>
      <c r="F529">
        <v>0</v>
      </c>
      <c r="G529" s="13">
        <v>7869.48</v>
      </c>
      <c r="H529">
        <v>0</v>
      </c>
      <c r="I529" s="13">
        <v>84559.64</v>
      </c>
      <c r="J529">
        <v>164.43</v>
      </c>
      <c r="K529">
        <v>0</v>
      </c>
      <c r="L529" s="13">
        <v>95762.61</v>
      </c>
      <c r="M529" s="13">
        <v>188356.16</v>
      </c>
      <c r="N529" s="13">
        <v>442165.51</v>
      </c>
    </row>
    <row r="530" spans="1:14" x14ac:dyDescent="0.2">
      <c r="A530">
        <v>110031</v>
      </c>
      <c r="B530" s="14">
        <v>15508312</v>
      </c>
      <c r="C530">
        <v>2.42</v>
      </c>
      <c r="D530">
        <v>0</v>
      </c>
      <c r="E530" s="13">
        <v>519062.27</v>
      </c>
      <c r="F530">
        <v>0</v>
      </c>
      <c r="G530" s="13">
        <v>13792.27</v>
      </c>
      <c r="H530">
        <v>0</v>
      </c>
      <c r="I530" s="13">
        <v>166905.72</v>
      </c>
      <c r="J530">
        <v>0</v>
      </c>
      <c r="K530" s="13">
        <v>60855.7</v>
      </c>
      <c r="L530" s="13">
        <v>179175.52</v>
      </c>
      <c r="M530" s="13">
        <v>420729.21</v>
      </c>
      <c r="N530" s="13">
        <v>939791.48</v>
      </c>
    </row>
    <row r="531" spans="1:14" x14ac:dyDescent="0.2">
      <c r="A531">
        <v>111086</v>
      </c>
      <c r="B531" s="14">
        <v>30787687</v>
      </c>
      <c r="C531">
        <v>3.91</v>
      </c>
      <c r="D531">
        <v>0</v>
      </c>
      <c r="E531" s="13">
        <v>1014727.37</v>
      </c>
      <c r="F531">
        <v>224.85</v>
      </c>
      <c r="G531" s="13">
        <v>67466.429999999993</v>
      </c>
      <c r="H531">
        <v>0</v>
      </c>
      <c r="I531" s="13">
        <v>130616.11</v>
      </c>
      <c r="J531" s="13">
        <v>4402.22</v>
      </c>
      <c r="K531">
        <v>0</v>
      </c>
      <c r="L531" s="13">
        <v>330709.07</v>
      </c>
      <c r="M531" s="13">
        <v>533418.68000000005</v>
      </c>
      <c r="N531" s="13">
        <v>1548146.05</v>
      </c>
    </row>
    <row r="532" spans="1:14" x14ac:dyDescent="0.2">
      <c r="A532">
        <v>111087</v>
      </c>
      <c r="B532" s="14">
        <v>51653562</v>
      </c>
      <c r="C532">
        <v>4</v>
      </c>
      <c r="D532">
        <v>0</v>
      </c>
      <c r="E532" s="13">
        <v>1700848.49</v>
      </c>
      <c r="F532" s="13">
        <v>4001.87</v>
      </c>
      <c r="G532" s="13">
        <v>98009.14</v>
      </c>
      <c r="H532">
        <v>0</v>
      </c>
      <c r="I532" s="13">
        <v>188728.2</v>
      </c>
      <c r="J532" s="13">
        <v>22212.31</v>
      </c>
      <c r="K532" s="13">
        <v>67456.13</v>
      </c>
      <c r="L532" s="13">
        <v>491552.59</v>
      </c>
      <c r="M532" s="13">
        <v>871960.24</v>
      </c>
      <c r="N532" s="13">
        <v>2572808.73</v>
      </c>
    </row>
    <row r="533" spans="1:14" x14ac:dyDescent="0.2">
      <c r="A533">
        <v>112099</v>
      </c>
      <c r="B533" s="14">
        <v>10933737</v>
      </c>
      <c r="C533">
        <v>2.73</v>
      </c>
      <c r="D533">
        <v>0</v>
      </c>
      <c r="E533" s="13">
        <v>364788.94</v>
      </c>
      <c r="F533">
        <v>0</v>
      </c>
      <c r="G533" s="13">
        <v>6403.64</v>
      </c>
      <c r="H533">
        <v>0</v>
      </c>
      <c r="I533" s="13">
        <v>20522.25</v>
      </c>
      <c r="J533">
        <v>255.72</v>
      </c>
      <c r="K533">
        <v>0</v>
      </c>
      <c r="L533" s="13">
        <v>87444.33</v>
      </c>
      <c r="M533" s="13">
        <v>114625.94</v>
      </c>
      <c r="N533" s="13">
        <v>479414.88</v>
      </c>
    </row>
    <row r="534" spans="1:14" x14ac:dyDescent="0.2">
      <c r="A534">
        <v>112101</v>
      </c>
      <c r="B534" s="14">
        <v>24047871</v>
      </c>
      <c r="C534">
        <v>2.65</v>
      </c>
      <c r="D534">
        <v>0</v>
      </c>
      <c r="E534" s="13">
        <v>802983.66</v>
      </c>
      <c r="F534">
        <v>0</v>
      </c>
      <c r="G534" s="13">
        <v>15554.98</v>
      </c>
      <c r="H534">
        <v>0</v>
      </c>
      <c r="I534" s="13">
        <v>49583.17</v>
      </c>
      <c r="J534">
        <v>0</v>
      </c>
      <c r="K534">
        <v>0</v>
      </c>
      <c r="L534" s="13">
        <v>258674.81</v>
      </c>
      <c r="M534" s="13">
        <v>323812.96000000002</v>
      </c>
      <c r="N534" s="13">
        <v>1126796.6200000001</v>
      </c>
    </row>
    <row r="535" spans="1:14" x14ac:dyDescent="0.2">
      <c r="A535">
        <v>112102</v>
      </c>
      <c r="B535" s="14">
        <v>129756824</v>
      </c>
      <c r="C535">
        <v>2.65</v>
      </c>
      <c r="D535">
        <v>0</v>
      </c>
      <c r="E535" s="13">
        <v>4332716.5999999996</v>
      </c>
      <c r="F535">
        <v>0</v>
      </c>
      <c r="G535" s="13">
        <v>77867.429999999993</v>
      </c>
      <c r="H535">
        <v>0</v>
      </c>
      <c r="I535" s="13">
        <v>246014.13</v>
      </c>
      <c r="J535">
        <v>0</v>
      </c>
      <c r="K535">
        <v>0</v>
      </c>
      <c r="L535" s="13">
        <v>1171842.6399999999</v>
      </c>
      <c r="M535" s="13">
        <v>1495724.2</v>
      </c>
      <c r="N535" s="13">
        <v>5828440.7999999998</v>
      </c>
    </row>
    <row r="536" spans="1:14" x14ac:dyDescent="0.2">
      <c r="A536">
        <v>112103</v>
      </c>
      <c r="B536" s="14">
        <v>32763032</v>
      </c>
      <c r="C536">
        <v>2.62</v>
      </c>
      <c r="D536">
        <v>0</v>
      </c>
      <c r="E536" s="13">
        <v>1094329.17</v>
      </c>
      <c r="F536" s="13">
        <v>24512.62</v>
      </c>
      <c r="G536" s="13">
        <v>24123.45</v>
      </c>
      <c r="H536">
        <v>0</v>
      </c>
      <c r="I536" s="13">
        <v>75953.34</v>
      </c>
      <c r="J536" s="13">
        <v>16318.99</v>
      </c>
      <c r="K536">
        <v>0</v>
      </c>
      <c r="L536" s="13">
        <v>375886.01</v>
      </c>
      <c r="M536" s="13">
        <v>516794.4</v>
      </c>
      <c r="N536" s="13">
        <v>1611123.57</v>
      </c>
    </row>
    <row r="537" spans="1:14" x14ac:dyDescent="0.2">
      <c r="A537">
        <v>113001</v>
      </c>
      <c r="B537" s="14">
        <v>19909730</v>
      </c>
      <c r="C537">
        <v>3.05</v>
      </c>
      <c r="D537">
        <v>0</v>
      </c>
      <c r="E537" s="13">
        <v>662075.17000000004</v>
      </c>
      <c r="F537">
        <v>0</v>
      </c>
      <c r="G537" s="13">
        <v>12439.02</v>
      </c>
      <c r="H537">
        <v>0</v>
      </c>
      <c r="I537" s="13">
        <v>124051.36</v>
      </c>
      <c r="J537">
        <v>0</v>
      </c>
      <c r="K537">
        <v>0</v>
      </c>
      <c r="L537" s="13">
        <v>155918.5</v>
      </c>
      <c r="M537" s="13">
        <v>292408.88</v>
      </c>
      <c r="N537" s="13">
        <v>954484.05</v>
      </c>
    </row>
    <row r="538" spans="1:14" x14ac:dyDescent="0.2">
      <c r="A538">
        <v>114112</v>
      </c>
      <c r="B538" s="14">
        <v>11361710</v>
      </c>
      <c r="C538">
        <v>2.71</v>
      </c>
      <c r="D538">
        <v>0</v>
      </c>
      <c r="E538" s="13">
        <v>379145.6</v>
      </c>
      <c r="F538">
        <v>0</v>
      </c>
      <c r="G538" s="13">
        <v>28850.09</v>
      </c>
      <c r="H538">
        <v>0</v>
      </c>
      <c r="I538" s="13">
        <v>29783.95</v>
      </c>
      <c r="J538">
        <v>0</v>
      </c>
      <c r="K538">
        <v>0</v>
      </c>
      <c r="L538" s="13">
        <v>175530.29</v>
      </c>
      <c r="M538" s="13">
        <v>234164.32</v>
      </c>
      <c r="N538" s="13">
        <v>613309.92000000004</v>
      </c>
    </row>
    <row r="539" spans="1:14" x14ac:dyDescent="0.2">
      <c r="A539">
        <v>114113</v>
      </c>
      <c r="B539" s="14">
        <v>25594076</v>
      </c>
      <c r="C539">
        <v>2.69</v>
      </c>
      <c r="D539">
        <v>0</v>
      </c>
      <c r="E539" s="13">
        <v>854261.92</v>
      </c>
      <c r="F539">
        <v>0</v>
      </c>
      <c r="G539" s="13">
        <v>64470.03</v>
      </c>
      <c r="H539">
        <v>0</v>
      </c>
      <c r="I539" s="13">
        <v>52319.55</v>
      </c>
      <c r="J539">
        <v>0</v>
      </c>
      <c r="K539">
        <v>0</v>
      </c>
      <c r="L539" s="13">
        <v>307159.74</v>
      </c>
      <c r="M539" s="13">
        <v>423949.32</v>
      </c>
      <c r="N539" s="13">
        <v>1278211.24</v>
      </c>
    </row>
    <row r="540" spans="1:14" x14ac:dyDescent="0.2">
      <c r="A540">
        <v>114114</v>
      </c>
      <c r="B540" s="14">
        <v>65408622</v>
      </c>
      <c r="C540">
        <v>2.68</v>
      </c>
      <c r="D540">
        <v>0</v>
      </c>
      <c r="E540" s="13">
        <v>2183389.5099999998</v>
      </c>
      <c r="F540">
        <v>0</v>
      </c>
      <c r="G540" s="13">
        <v>134624.94</v>
      </c>
      <c r="H540">
        <v>0</v>
      </c>
      <c r="I540" s="13">
        <v>109256.56</v>
      </c>
      <c r="J540">
        <v>0</v>
      </c>
      <c r="K540" s="13">
        <v>3198.2</v>
      </c>
      <c r="L540" s="13">
        <v>638767.06000000006</v>
      </c>
      <c r="M540" s="13">
        <v>885846.76</v>
      </c>
      <c r="N540" s="13">
        <v>3069236.27</v>
      </c>
    </row>
    <row r="541" spans="1:14" x14ac:dyDescent="0.2">
      <c r="A541">
        <v>114115</v>
      </c>
      <c r="B541" s="14">
        <v>24662772</v>
      </c>
      <c r="C541">
        <v>2.69</v>
      </c>
      <c r="D541">
        <v>0</v>
      </c>
      <c r="E541" s="13">
        <v>823177.48</v>
      </c>
      <c r="F541">
        <v>0</v>
      </c>
      <c r="G541" s="13">
        <v>57538.879999999997</v>
      </c>
      <c r="H541" s="13">
        <v>4055.09</v>
      </c>
      <c r="I541" s="13">
        <v>50553.99</v>
      </c>
      <c r="J541" s="13">
        <v>16644.62</v>
      </c>
      <c r="K541">
        <v>0</v>
      </c>
      <c r="L541" s="13">
        <v>297605.65000000002</v>
      </c>
      <c r="M541" s="13">
        <v>426398.22</v>
      </c>
      <c r="N541" s="13">
        <v>1249575.7</v>
      </c>
    </row>
    <row r="542" spans="1:14" x14ac:dyDescent="0.2">
      <c r="A542">
        <v>114116</v>
      </c>
      <c r="B542" s="14">
        <v>3714975</v>
      </c>
      <c r="C542">
        <v>2.7</v>
      </c>
      <c r="D542">
        <v>0</v>
      </c>
      <c r="E542" s="13">
        <v>123983.2</v>
      </c>
      <c r="F542">
        <v>0</v>
      </c>
      <c r="G542" s="13">
        <v>6039.9</v>
      </c>
      <c r="H542">
        <v>309.95</v>
      </c>
      <c r="I542" s="13">
        <v>6969.1</v>
      </c>
      <c r="J542">
        <v>35.44</v>
      </c>
      <c r="K542" s="13">
        <v>11737.83</v>
      </c>
      <c r="L542" s="13">
        <v>39609.51</v>
      </c>
      <c r="M542" s="13">
        <v>64701.73</v>
      </c>
      <c r="N542" s="13">
        <v>188684.93</v>
      </c>
    </row>
    <row r="543" spans="1:14" x14ac:dyDescent="0.2">
      <c r="A543">
        <v>115115</v>
      </c>
      <c r="B543" s="14">
        <v>3307808188</v>
      </c>
      <c r="C543">
        <v>3.74</v>
      </c>
      <c r="D543">
        <v>0</v>
      </c>
      <c r="E543" s="13">
        <v>109214498.34999999</v>
      </c>
      <c r="F543" s="13">
        <v>344171.93</v>
      </c>
      <c r="G543" s="13">
        <v>437015.64</v>
      </c>
      <c r="H543" s="13">
        <v>249124.75</v>
      </c>
      <c r="I543" s="13">
        <v>2674046.71</v>
      </c>
      <c r="J543" s="13">
        <v>6571684.7699999996</v>
      </c>
      <c r="K543">
        <v>0</v>
      </c>
      <c r="L543" s="13">
        <v>15957555.33</v>
      </c>
      <c r="M543" s="13">
        <v>26233599.120000001</v>
      </c>
      <c r="N543" s="13">
        <v>135448097.47</v>
      </c>
    </row>
    <row r="544" spans="1:14" x14ac:dyDescent="0.2">
      <c r="A544">
        <v>115902</v>
      </c>
      <c r="B544">
        <v>0</v>
      </c>
      <c r="C544">
        <v>0</v>
      </c>
      <c r="D544">
        <v>0</v>
      </c>
      <c r="E544">
        <v>0</v>
      </c>
      <c r="F544">
        <v>0</v>
      </c>
      <c r="G544">
        <v>0</v>
      </c>
      <c r="H544">
        <v>0</v>
      </c>
      <c r="I544">
        <v>0</v>
      </c>
      <c r="J544">
        <v>0</v>
      </c>
      <c r="K544">
        <v>0</v>
      </c>
      <c r="L544">
        <v>0</v>
      </c>
      <c r="M544">
        <v>0</v>
      </c>
      <c r="N544">
        <v>0</v>
      </c>
    </row>
    <row r="545" spans="1:14" x14ac:dyDescent="0.2">
      <c r="A545">
        <v>115903</v>
      </c>
      <c r="B545">
        <v>0</v>
      </c>
      <c r="C545">
        <v>0</v>
      </c>
      <c r="D545">
        <v>0</v>
      </c>
      <c r="E545">
        <v>0</v>
      </c>
      <c r="F545">
        <v>0</v>
      </c>
      <c r="G545">
        <v>0</v>
      </c>
      <c r="H545">
        <v>0</v>
      </c>
      <c r="I545">
        <v>0</v>
      </c>
      <c r="J545">
        <v>0</v>
      </c>
      <c r="K545">
        <v>0</v>
      </c>
      <c r="L545">
        <v>0</v>
      </c>
      <c r="M545">
        <v>0</v>
      </c>
      <c r="N545">
        <v>0</v>
      </c>
    </row>
    <row r="546" spans="1:14" x14ac:dyDescent="0.2">
      <c r="A546">
        <v>115906</v>
      </c>
      <c r="B546">
        <v>0</v>
      </c>
      <c r="C546">
        <v>0</v>
      </c>
      <c r="D546">
        <v>0</v>
      </c>
      <c r="E546">
        <v>0</v>
      </c>
      <c r="F546">
        <v>0</v>
      </c>
      <c r="G546">
        <v>0</v>
      </c>
      <c r="H546">
        <v>0</v>
      </c>
      <c r="I546">
        <v>0</v>
      </c>
      <c r="J546">
        <v>0</v>
      </c>
      <c r="K546">
        <v>0</v>
      </c>
      <c r="L546">
        <v>0</v>
      </c>
      <c r="M546">
        <v>0</v>
      </c>
      <c r="N546">
        <v>0</v>
      </c>
    </row>
    <row r="547" spans="1:14" x14ac:dyDescent="0.2">
      <c r="A547">
        <v>115911</v>
      </c>
      <c r="B547">
        <v>0</v>
      </c>
      <c r="C547">
        <v>0</v>
      </c>
      <c r="D547">
        <v>0</v>
      </c>
      <c r="E547">
        <v>0</v>
      </c>
      <c r="F547">
        <v>0</v>
      </c>
      <c r="G547">
        <v>0</v>
      </c>
      <c r="H547">
        <v>0</v>
      </c>
      <c r="I547">
        <v>0</v>
      </c>
      <c r="J547">
        <v>0</v>
      </c>
      <c r="K547">
        <v>0</v>
      </c>
      <c r="L547">
        <v>0</v>
      </c>
      <c r="M547">
        <v>0</v>
      </c>
      <c r="N547">
        <v>0</v>
      </c>
    </row>
    <row r="548" spans="1:14" x14ac:dyDescent="0.2">
      <c r="A548">
        <v>115912</v>
      </c>
      <c r="B548">
        <v>0</v>
      </c>
      <c r="C548">
        <v>0</v>
      </c>
      <c r="D548">
        <v>0</v>
      </c>
      <c r="E548">
        <v>0</v>
      </c>
      <c r="F548">
        <v>0</v>
      </c>
      <c r="G548">
        <v>0</v>
      </c>
      <c r="H548">
        <v>0</v>
      </c>
      <c r="I548">
        <v>0</v>
      </c>
      <c r="J548">
        <v>0</v>
      </c>
      <c r="K548">
        <v>0</v>
      </c>
      <c r="L548">
        <v>0</v>
      </c>
      <c r="M548">
        <v>0</v>
      </c>
      <c r="N548">
        <v>0</v>
      </c>
    </row>
    <row r="549" spans="1:14" x14ac:dyDescent="0.2">
      <c r="A549">
        <v>115913</v>
      </c>
      <c r="B549">
        <v>0</v>
      </c>
      <c r="C549">
        <v>0</v>
      </c>
      <c r="D549">
        <v>0</v>
      </c>
      <c r="E549">
        <v>0</v>
      </c>
      <c r="F549">
        <v>0</v>
      </c>
      <c r="G549">
        <v>0</v>
      </c>
      <c r="H549">
        <v>0</v>
      </c>
      <c r="I549">
        <v>0</v>
      </c>
      <c r="J549">
        <v>0</v>
      </c>
      <c r="K549">
        <v>0</v>
      </c>
      <c r="L549">
        <v>0</v>
      </c>
      <c r="M549">
        <v>0</v>
      </c>
      <c r="N549">
        <v>0</v>
      </c>
    </row>
    <row r="550" spans="1:14" x14ac:dyDescent="0.2">
      <c r="A550">
        <v>115914</v>
      </c>
      <c r="B550">
        <v>0</v>
      </c>
      <c r="C550">
        <v>0</v>
      </c>
      <c r="D550">
        <v>0</v>
      </c>
      <c r="E550">
        <v>0</v>
      </c>
      <c r="F550">
        <v>0</v>
      </c>
      <c r="G550">
        <v>0</v>
      </c>
      <c r="H550">
        <v>0</v>
      </c>
      <c r="I550">
        <v>0</v>
      </c>
      <c r="J550">
        <v>0</v>
      </c>
      <c r="K550">
        <v>0</v>
      </c>
      <c r="L550">
        <v>0</v>
      </c>
      <c r="M550">
        <v>0</v>
      </c>
      <c r="N550">
        <v>0</v>
      </c>
    </row>
    <row r="551" spans="1:14" x14ac:dyDescent="0.2">
      <c r="A551">
        <v>115916</v>
      </c>
      <c r="B551">
        <v>0</v>
      </c>
      <c r="C551">
        <v>0</v>
      </c>
      <c r="D551">
        <v>0</v>
      </c>
      <c r="E551">
        <v>0</v>
      </c>
      <c r="F551">
        <v>0</v>
      </c>
      <c r="G551">
        <v>0</v>
      </c>
      <c r="H551">
        <v>0</v>
      </c>
      <c r="I551">
        <v>0</v>
      </c>
      <c r="J551">
        <v>0</v>
      </c>
      <c r="K551">
        <v>0</v>
      </c>
      <c r="L551">
        <v>0</v>
      </c>
      <c r="M551">
        <v>0</v>
      </c>
      <c r="N551">
        <v>0</v>
      </c>
    </row>
    <row r="552" spans="1:14" x14ac:dyDescent="0.2">
      <c r="A552">
        <v>115923</v>
      </c>
      <c r="B552">
        <v>0</v>
      </c>
      <c r="C552">
        <v>0</v>
      </c>
      <c r="D552">
        <v>0</v>
      </c>
      <c r="E552">
        <v>0</v>
      </c>
      <c r="F552">
        <v>0</v>
      </c>
      <c r="G552">
        <v>0</v>
      </c>
      <c r="H552">
        <v>0</v>
      </c>
      <c r="I552">
        <v>0</v>
      </c>
      <c r="J552">
        <v>0</v>
      </c>
      <c r="K552">
        <v>0</v>
      </c>
      <c r="L552">
        <v>0</v>
      </c>
      <c r="M552">
        <v>0</v>
      </c>
      <c r="N552">
        <v>0</v>
      </c>
    </row>
    <row r="553" spans="1:14" x14ac:dyDescent="0.2">
      <c r="A553">
        <v>115924</v>
      </c>
      <c r="B553">
        <v>0</v>
      </c>
      <c r="C553">
        <v>0</v>
      </c>
      <c r="D553">
        <v>0</v>
      </c>
      <c r="E553">
        <v>0</v>
      </c>
      <c r="F553">
        <v>0</v>
      </c>
      <c r="G553">
        <v>0</v>
      </c>
      <c r="H553">
        <v>0</v>
      </c>
      <c r="I553">
        <v>0</v>
      </c>
      <c r="J553">
        <v>0</v>
      </c>
      <c r="K553">
        <v>0</v>
      </c>
      <c r="L553">
        <v>0</v>
      </c>
      <c r="M553">
        <v>0</v>
      </c>
      <c r="N553">
        <v>0</v>
      </c>
    </row>
    <row r="554" spans="1:14" x14ac:dyDescent="0.2">
      <c r="A554">
        <v>115925</v>
      </c>
      <c r="B554">
        <v>0</v>
      </c>
      <c r="C554">
        <v>0</v>
      </c>
      <c r="D554">
        <v>0</v>
      </c>
      <c r="E554">
        <v>0</v>
      </c>
      <c r="F554">
        <v>0</v>
      </c>
      <c r="G554">
        <v>0</v>
      </c>
      <c r="H554">
        <v>0</v>
      </c>
      <c r="I554">
        <v>0</v>
      </c>
      <c r="J554">
        <v>0</v>
      </c>
      <c r="K554">
        <v>0</v>
      </c>
      <c r="L554">
        <v>0</v>
      </c>
      <c r="M554">
        <v>0</v>
      </c>
      <c r="N554">
        <v>0</v>
      </c>
    </row>
    <row r="555" spans="1:14" x14ac:dyDescent="0.2">
      <c r="A555">
        <v>115926</v>
      </c>
      <c r="B555">
        <v>0</v>
      </c>
      <c r="C555">
        <v>0</v>
      </c>
      <c r="D555">
        <v>0</v>
      </c>
      <c r="E555">
        <v>0</v>
      </c>
      <c r="F555">
        <v>0</v>
      </c>
      <c r="G555">
        <v>0</v>
      </c>
      <c r="H555">
        <v>0</v>
      </c>
      <c r="I555">
        <v>0</v>
      </c>
      <c r="J555">
        <v>0</v>
      </c>
      <c r="K555">
        <v>0</v>
      </c>
      <c r="L555">
        <v>0</v>
      </c>
      <c r="M555">
        <v>0</v>
      </c>
      <c r="N555">
        <v>0</v>
      </c>
    </row>
    <row r="556" spans="1:14" x14ac:dyDescent="0.2">
      <c r="A556">
        <v>115931</v>
      </c>
      <c r="B556">
        <v>0</v>
      </c>
      <c r="C556">
        <v>0</v>
      </c>
      <c r="D556">
        <v>0</v>
      </c>
      <c r="E556">
        <v>0</v>
      </c>
      <c r="F556">
        <v>0</v>
      </c>
      <c r="G556">
        <v>0</v>
      </c>
      <c r="H556">
        <v>0</v>
      </c>
      <c r="I556">
        <v>0</v>
      </c>
      <c r="J556">
        <v>0</v>
      </c>
      <c r="K556">
        <v>0</v>
      </c>
      <c r="L556">
        <v>0</v>
      </c>
      <c r="M556">
        <v>0</v>
      </c>
      <c r="N556">
        <v>0</v>
      </c>
    </row>
    <row r="557" spans="1:14" x14ac:dyDescent="0.2">
      <c r="A557">
        <v>115932</v>
      </c>
      <c r="B557">
        <v>0</v>
      </c>
      <c r="C557">
        <v>0</v>
      </c>
      <c r="D557">
        <v>0</v>
      </c>
      <c r="E557">
        <v>0</v>
      </c>
      <c r="F557">
        <v>0</v>
      </c>
      <c r="G557">
        <v>0</v>
      </c>
      <c r="H557">
        <v>0</v>
      </c>
      <c r="I557">
        <v>0</v>
      </c>
      <c r="J557">
        <v>0</v>
      </c>
      <c r="K557">
        <v>0</v>
      </c>
      <c r="L557">
        <v>0</v>
      </c>
      <c r="M557">
        <v>0</v>
      </c>
      <c r="N557">
        <v>0</v>
      </c>
    </row>
    <row r="558" spans="1:14" x14ac:dyDescent="0.2">
      <c r="A558">
        <v>115933</v>
      </c>
      <c r="B558">
        <v>0</v>
      </c>
      <c r="C558">
        <v>0</v>
      </c>
      <c r="D558">
        <v>0</v>
      </c>
      <c r="E558">
        <v>0</v>
      </c>
      <c r="F558">
        <v>0</v>
      </c>
      <c r="G558">
        <v>0</v>
      </c>
      <c r="H558">
        <v>0</v>
      </c>
      <c r="I558">
        <v>0</v>
      </c>
      <c r="J558">
        <v>0</v>
      </c>
      <c r="K558">
        <v>0</v>
      </c>
      <c r="L558">
        <v>0</v>
      </c>
      <c r="M558">
        <v>0</v>
      </c>
      <c r="N558">
        <v>0</v>
      </c>
    </row>
    <row r="559" spans="1:14" x14ac:dyDescent="0.2">
      <c r="A559">
        <v>115934</v>
      </c>
      <c r="B559">
        <v>0</v>
      </c>
      <c r="C559">
        <v>0</v>
      </c>
      <c r="D559">
        <v>0</v>
      </c>
      <c r="E559">
        <v>0</v>
      </c>
      <c r="F559">
        <v>0</v>
      </c>
      <c r="G559">
        <v>0</v>
      </c>
      <c r="H559">
        <v>0</v>
      </c>
      <c r="I559">
        <v>0</v>
      </c>
      <c r="J559">
        <v>0</v>
      </c>
      <c r="K559">
        <v>0</v>
      </c>
      <c r="L559">
        <v>0</v>
      </c>
      <c r="M559">
        <v>0</v>
      </c>
      <c r="N559">
        <v>0</v>
      </c>
    </row>
    <row r="560" spans="1:14" x14ac:dyDescent="0.2">
      <c r="A560">
        <v>116116</v>
      </c>
      <c r="B560">
        <v>0</v>
      </c>
      <c r="C560">
        <v>0</v>
      </c>
      <c r="D560">
        <v>0</v>
      </c>
      <c r="E560">
        <v>0</v>
      </c>
      <c r="F560">
        <v>0</v>
      </c>
      <c r="G560">
        <v>0</v>
      </c>
      <c r="H560">
        <v>0</v>
      </c>
      <c r="I560">
        <v>0</v>
      </c>
      <c r="J560">
        <v>0</v>
      </c>
      <c r="K560">
        <v>0</v>
      </c>
      <c r="L560">
        <v>0</v>
      </c>
      <c r="M560">
        <v>0</v>
      </c>
      <c r="N560">
        <v>0</v>
      </c>
    </row>
    <row r="561" spans="1:14" x14ac:dyDescent="0.2">
      <c r="A561">
        <v>347347</v>
      </c>
      <c r="B561">
        <v>0</v>
      </c>
      <c r="C561">
        <v>0</v>
      </c>
      <c r="D561">
        <v>0</v>
      </c>
      <c r="E561">
        <v>0</v>
      </c>
      <c r="F561">
        <v>0</v>
      </c>
      <c r="G561">
        <v>0</v>
      </c>
      <c r="H561">
        <v>0</v>
      </c>
      <c r="I561">
        <v>0</v>
      </c>
      <c r="J561">
        <v>0</v>
      </c>
      <c r="K561">
        <v>0</v>
      </c>
      <c r="L561">
        <v>0</v>
      </c>
      <c r="M561">
        <v>0</v>
      </c>
      <c r="N561">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2F9B-3D67-4B24-820D-ACEEF8457C55}">
  <dimension ref="A1:N560"/>
  <sheetViews>
    <sheetView workbookViewId="0">
      <pane xSplit="1" ySplit="1" topLeftCell="B2" activePane="bottomRight" state="frozen"/>
      <selection pane="topRight" activeCell="B1" sqref="B1"/>
      <selection pane="bottomLeft" activeCell="A2" sqref="A2"/>
      <selection pane="bottomRight" activeCell="B17" sqref="B17"/>
    </sheetView>
  </sheetViews>
  <sheetFormatPr defaultRowHeight="12.75" x14ac:dyDescent="0.2"/>
  <cols>
    <col min="1" max="1" width="10.5703125" bestFit="1" customWidth="1"/>
    <col min="2" max="2" width="12.7109375" bestFit="1" customWidth="1"/>
    <col min="3" max="3" width="8.5703125" bestFit="1" customWidth="1"/>
    <col min="4" max="4" width="10.5703125" bestFit="1" customWidth="1"/>
    <col min="5" max="5" width="13.85546875" bestFit="1" customWidth="1"/>
    <col min="6" max="6" width="18.8554687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x14ac:dyDescent="0.2">
      <c r="A1" t="s">
        <v>772</v>
      </c>
      <c r="B1" t="s">
        <v>773</v>
      </c>
      <c r="C1" t="s">
        <v>766</v>
      </c>
      <c r="D1" t="s">
        <v>985</v>
      </c>
      <c r="E1" t="s">
        <v>986</v>
      </c>
      <c r="F1" t="s">
        <v>987</v>
      </c>
      <c r="G1" t="s">
        <v>778</v>
      </c>
      <c r="H1" t="s">
        <v>988</v>
      </c>
      <c r="I1" t="s">
        <v>989</v>
      </c>
      <c r="J1" t="s">
        <v>779</v>
      </c>
      <c r="K1" t="s">
        <v>780</v>
      </c>
      <c r="L1" t="s">
        <v>980</v>
      </c>
      <c r="M1" t="s">
        <v>990</v>
      </c>
      <c r="N1" t="s">
        <v>991</v>
      </c>
    </row>
    <row r="2" spans="1:14" x14ac:dyDescent="0.2">
      <c r="A2">
        <v>1090</v>
      </c>
      <c r="B2" s="14">
        <v>11127150</v>
      </c>
      <c r="C2">
        <v>2.62</v>
      </c>
      <c r="D2">
        <v>0</v>
      </c>
      <c r="E2" s="13">
        <v>371661.72</v>
      </c>
      <c r="F2">
        <v>0</v>
      </c>
      <c r="G2" s="13">
        <v>13763.71</v>
      </c>
      <c r="H2" s="13">
        <v>0</v>
      </c>
      <c r="I2" s="13">
        <v>79505.39</v>
      </c>
      <c r="J2">
        <v>0</v>
      </c>
      <c r="K2">
        <v>0</v>
      </c>
      <c r="L2" s="13">
        <v>120856.36</v>
      </c>
      <c r="M2" s="13">
        <v>214125.46</v>
      </c>
      <c r="N2" s="13">
        <v>585787.18000000005</v>
      </c>
    </row>
    <row r="3" spans="1:14" x14ac:dyDescent="0.2">
      <c r="A3">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v>1092</v>
      </c>
      <c r="B4" s="14">
        <v>9672117</v>
      </c>
      <c r="C4">
        <v>2.63</v>
      </c>
      <c r="D4">
        <v>0</v>
      </c>
      <c r="E4" s="13">
        <v>323028.49</v>
      </c>
      <c r="F4">
        <v>0</v>
      </c>
      <c r="G4" s="13">
        <v>11465.04</v>
      </c>
      <c r="H4">
        <v>0</v>
      </c>
      <c r="I4" s="13">
        <v>66858.48</v>
      </c>
      <c r="J4">
        <v>0</v>
      </c>
      <c r="K4">
        <v>0</v>
      </c>
      <c r="L4" s="13">
        <v>104138.08</v>
      </c>
      <c r="M4" s="13">
        <v>182461.6</v>
      </c>
      <c r="N4" s="13">
        <v>505490.09</v>
      </c>
    </row>
    <row r="5" spans="1:14" x14ac:dyDescent="0.2">
      <c r="A5">
        <v>2089</v>
      </c>
      <c r="B5" s="14">
        <v>15246640</v>
      </c>
      <c r="C5">
        <v>2.58</v>
      </c>
      <c r="D5">
        <v>0</v>
      </c>
      <c r="E5" s="13">
        <v>509467.39</v>
      </c>
      <c r="F5">
        <v>0</v>
      </c>
      <c r="G5" s="13">
        <v>28903.98</v>
      </c>
      <c r="H5">
        <v>0</v>
      </c>
      <c r="I5" s="13">
        <v>70931.929999999993</v>
      </c>
      <c r="J5" s="13">
        <v>0</v>
      </c>
      <c r="K5">
        <v>0</v>
      </c>
      <c r="L5" s="13">
        <v>160819.26</v>
      </c>
      <c r="M5" s="13">
        <v>260655.16</v>
      </c>
      <c r="N5" s="13">
        <v>770122.55</v>
      </c>
    </row>
    <row r="6" spans="1:14" x14ac:dyDescent="0.2">
      <c r="A6">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v>3031</v>
      </c>
      <c r="B8" s="14">
        <v>26181935</v>
      </c>
      <c r="C8">
        <v>2.68</v>
      </c>
      <c r="D8">
        <v>0</v>
      </c>
      <c r="E8" s="13">
        <v>873972.89</v>
      </c>
      <c r="F8">
        <v>0</v>
      </c>
      <c r="G8" s="13">
        <v>135959.09</v>
      </c>
      <c r="H8">
        <v>0</v>
      </c>
      <c r="I8" s="13">
        <v>184502.73</v>
      </c>
      <c r="J8">
        <v>0</v>
      </c>
      <c r="K8">
        <v>0</v>
      </c>
      <c r="L8" s="13">
        <v>225514.61</v>
      </c>
      <c r="M8" s="13">
        <v>545976.43000000005</v>
      </c>
      <c r="N8" s="13">
        <v>1419949.32</v>
      </c>
    </row>
    <row r="9" spans="1:14" x14ac:dyDescent="0.2">
      <c r="A9">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v>4106</v>
      </c>
      <c r="B11" s="14">
        <v>23479395</v>
      </c>
      <c r="C11">
        <v>1.92</v>
      </c>
      <c r="D11">
        <v>0</v>
      </c>
      <c r="E11" s="13">
        <v>789880.66</v>
      </c>
      <c r="F11">
        <v>0</v>
      </c>
      <c r="G11" s="13">
        <v>19849.990000000002</v>
      </c>
      <c r="H11">
        <v>0</v>
      </c>
      <c r="I11" s="13">
        <v>101099.61</v>
      </c>
      <c r="J11" s="13">
        <v>0</v>
      </c>
      <c r="K11">
        <v>0</v>
      </c>
      <c r="L11" s="13">
        <v>148563.06</v>
      </c>
      <c r="M11" s="13">
        <v>269512.65999999997</v>
      </c>
      <c r="N11" s="13">
        <v>1059393.32</v>
      </c>
    </row>
    <row r="12" spans="1:14" x14ac:dyDescent="0.2">
      <c r="A12">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v>5122</v>
      </c>
      <c r="B16" s="14">
        <v>10889730</v>
      </c>
      <c r="C16">
        <v>3.04</v>
      </c>
      <c r="D16">
        <v>0</v>
      </c>
      <c r="E16" s="13">
        <v>362162.8</v>
      </c>
      <c r="F16">
        <v>0</v>
      </c>
      <c r="G16" s="13">
        <v>5528.07</v>
      </c>
      <c r="H16">
        <v>0</v>
      </c>
      <c r="I16" s="13">
        <v>27011.64</v>
      </c>
      <c r="J16">
        <v>0</v>
      </c>
      <c r="K16">
        <v>0</v>
      </c>
      <c r="L16" s="13">
        <v>138570.16</v>
      </c>
      <c r="M16" s="13">
        <v>171109.86</v>
      </c>
      <c r="N16" s="13">
        <v>533272.66</v>
      </c>
    </row>
    <row r="17" spans="1:14" x14ac:dyDescent="0.2">
      <c r="A17">
        <v>5123</v>
      </c>
      <c r="B17" s="14">
        <v>114654183</v>
      </c>
      <c r="C17">
        <v>2.66</v>
      </c>
      <c r="D17">
        <v>0</v>
      </c>
      <c r="E17" s="13">
        <v>3828030.29</v>
      </c>
      <c r="F17">
        <v>0</v>
      </c>
      <c r="G17" s="13">
        <v>37160.410000000003</v>
      </c>
      <c r="H17">
        <v>0</v>
      </c>
      <c r="I17" s="13">
        <v>156410.51999999999</v>
      </c>
      <c r="J17">
        <v>0</v>
      </c>
      <c r="K17" s="13">
        <v>54973.45</v>
      </c>
      <c r="L17" s="13">
        <v>770607.7</v>
      </c>
      <c r="M17" s="13">
        <v>1019152.08</v>
      </c>
      <c r="N17" s="13">
        <v>4847182.37</v>
      </c>
    </row>
    <row r="18" spans="1:14" x14ac:dyDescent="0.2">
      <c r="A18">
        <v>5124</v>
      </c>
      <c r="B18" s="14">
        <v>20487422</v>
      </c>
      <c r="C18">
        <v>2.61</v>
      </c>
      <c r="D18">
        <v>0</v>
      </c>
      <c r="E18" s="13">
        <v>684377.62</v>
      </c>
      <c r="F18">
        <v>0</v>
      </c>
      <c r="G18" s="13">
        <v>22104.2</v>
      </c>
      <c r="H18">
        <v>0</v>
      </c>
      <c r="I18" s="13">
        <v>59585.83</v>
      </c>
      <c r="J18">
        <v>0</v>
      </c>
      <c r="K18">
        <v>0</v>
      </c>
      <c r="L18" s="13">
        <v>309679.07</v>
      </c>
      <c r="M18" s="13">
        <v>391369.1</v>
      </c>
      <c r="N18" s="13">
        <v>1075746.72</v>
      </c>
    </row>
    <row r="19" spans="1:14" x14ac:dyDescent="0.2">
      <c r="A19">
        <v>5127</v>
      </c>
      <c r="B19" s="14">
        <v>40784051</v>
      </c>
      <c r="C19">
        <v>2.7</v>
      </c>
      <c r="D19">
        <v>0</v>
      </c>
      <c r="E19" s="13">
        <v>1361122.84</v>
      </c>
      <c r="F19">
        <v>0</v>
      </c>
      <c r="G19" s="13">
        <v>18170.240000000002</v>
      </c>
      <c r="H19">
        <v>0</v>
      </c>
      <c r="I19" s="13">
        <v>24810.26</v>
      </c>
      <c r="J19" s="13">
        <v>0</v>
      </c>
      <c r="K19" s="13">
        <v>21379.21</v>
      </c>
      <c r="L19" s="13">
        <v>114525.07</v>
      </c>
      <c r="M19" s="13">
        <v>178884.78</v>
      </c>
      <c r="N19" s="13">
        <v>1540007.62</v>
      </c>
    </row>
    <row r="20" spans="1:14" x14ac:dyDescent="0.2">
      <c r="A20">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v>6104</v>
      </c>
      <c r="B23" s="14">
        <v>86508940</v>
      </c>
      <c r="C23">
        <v>2.11</v>
      </c>
      <c r="D23">
        <v>0</v>
      </c>
      <c r="E23" s="13">
        <v>2904647.53</v>
      </c>
      <c r="F23">
        <v>0</v>
      </c>
      <c r="G23" s="13">
        <v>66003.5</v>
      </c>
      <c r="H23" s="13">
        <v>0</v>
      </c>
      <c r="I23" s="13">
        <v>293442.82</v>
      </c>
      <c r="J23">
        <v>0</v>
      </c>
      <c r="K23">
        <v>0</v>
      </c>
      <c r="L23" s="13">
        <v>556154.59</v>
      </c>
      <c r="M23" s="13">
        <v>915600.9</v>
      </c>
      <c r="N23" s="13">
        <v>3820248.43</v>
      </c>
    </row>
    <row r="24" spans="1:14" x14ac:dyDescent="0.2">
      <c r="A24">
        <v>7121</v>
      </c>
      <c r="B24" s="14">
        <v>11342118</v>
      </c>
      <c r="C24">
        <v>2.4900000000000002</v>
      </c>
      <c r="D24">
        <v>0</v>
      </c>
      <c r="E24" s="13">
        <v>379347.68</v>
      </c>
      <c r="F24">
        <v>0</v>
      </c>
      <c r="G24" s="13">
        <v>16344.54</v>
      </c>
      <c r="H24">
        <v>0</v>
      </c>
      <c r="I24" s="13">
        <v>45504.78</v>
      </c>
      <c r="J24">
        <v>0</v>
      </c>
      <c r="K24">
        <v>0</v>
      </c>
      <c r="L24" s="13">
        <v>90292.83</v>
      </c>
      <c r="M24" s="13">
        <v>152142.15</v>
      </c>
      <c r="N24" s="13">
        <v>531489.82999999996</v>
      </c>
    </row>
    <row r="25" spans="1:14" x14ac:dyDescent="0.2">
      <c r="A25">
        <v>7122</v>
      </c>
      <c r="B25" s="14">
        <v>7656439</v>
      </c>
      <c r="C25">
        <v>2.73</v>
      </c>
      <c r="D25">
        <v>0</v>
      </c>
      <c r="E25" s="13">
        <v>255446.44</v>
      </c>
      <c r="F25">
        <v>0</v>
      </c>
      <c r="G25" s="13">
        <v>12196.36</v>
      </c>
      <c r="H25" s="13">
        <v>0</v>
      </c>
      <c r="I25" s="13">
        <v>33831.279999999999</v>
      </c>
      <c r="J25">
        <v>0</v>
      </c>
      <c r="K25">
        <v>0</v>
      </c>
      <c r="L25" s="13">
        <v>67161.81</v>
      </c>
      <c r="M25" s="13">
        <v>113189.44</v>
      </c>
      <c r="N25" s="13">
        <v>368635.88</v>
      </c>
    </row>
    <row r="26" spans="1:14" x14ac:dyDescent="0.2">
      <c r="A26">
        <v>7123</v>
      </c>
      <c r="B26" s="14">
        <v>28566923</v>
      </c>
      <c r="C26">
        <v>2.4</v>
      </c>
      <c r="D26">
        <v>0</v>
      </c>
      <c r="E26" s="13">
        <v>956329.17</v>
      </c>
      <c r="F26">
        <v>0</v>
      </c>
      <c r="G26" s="13">
        <v>72500.66</v>
      </c>
      <c r="H26">
        <v>0</v>
      </c>
      <c r="I26" s="13">
        <v>134983.37</v>
      </c>
      <c r="J26">
        <v>0</v>
      </c>
      <c r="K26">
        <v>0</v>
      </c>
      <c r="L26" s="13">
        <v>266648.12</v>
      </c>
      <c r="M26" s="13">
        <v>474132.15</v>
      </c>
      <c r="N26" s="13">
        <v>1430461.32</v>
      </c>
    </row>
    <row r="27" spans="1:14" x14ac:dyDescent="0.2">
      <c r="A27">
        <v>7124</v>
      </c>
      <c r="B27" s="14">
        <v>18679690</v>
      </c>
      <c r="C27">
        <v>2.6</v>
      </c>
      <c r="D27">
        <v>0</v>
      </c>
      <c r="E27" s="13">
        <v>624054.81999999995</v>
      </c>
      <c r="F27">
        <v>0</v>
      </c>
      <c r="G27" s="13">
        <v>34392.39</v>
      </c>
      <c r="H27" s="13">
        <v>0</v>
      </c>
      <c r="I27" s="13">
        <v>96758.66</v>
      </c>
      <c r="J27" s="13">
        <v>0</v>
      </c>
      <c r="K27">
        <v>0</v>
      </c>
      <c r="L27" s="13">
        <v>196771.47</v>
      </c>
      <c r="M27" s="13">
        <v>327922.52</v>
      </c>
      <c r="N27" s="13">
        <v>951977.34</v>
      </c>
    </row>
    <row r="28" spans="1:14" x14ac:dyDescent="0.2">
      <c r="A28">
        <v>7125</v>
      </c>
      <c r="B28" s="14">
        <v>6594001</v>
      </c>
      <c r="C28">
        <v>2.73</v>
      </c>
      <c r="D28">
        <v>0</v>
      </c>
      <c r="E28" s="13">
        <v>219999.68</v>
      </c>
      <c r="F28" s="13">
        <v>0</v>
      </c>
      <c r="G28" s="13">
        <v>11362.79</v>
      </c>
      <c r="H28">
        <v>0</v>
      </c>
      <c r="I28" s="13">
        <v>26491.09</v>
      </c>
      <c r="J28">
        <v>0</v>
      </c>
      <c r="K28">
        <v>0</v>
      </c>
      <c r="L28" s="13">
        <v>54137.51</v>
      </c>
      <c r="M28" s="13">
        <v>91991.38</v>
      </c>
      <c r="N28" s="13">
        <v>311991.06</v>
      </c>
    </row>
    <row r="29" spans="1:14" x14ac:dyDescent="0.2">
      <c r="A29">
        <v>7126</v>
      </c>
      <c r="B29" s="14">
        <v>5724046</v>
      </c>
      <c r="C29">
        <v>2.63</v>
      </c>
      <c r="D29">
        <v>0</v>
      </c>
      <c r="E29" s="13">
        <v>191171.17</v>
      </c>
      <c r="F29">
        <v>0</v>
      </c>
      <c r="G29" s="13">
        <v>6636.68</v>
      </c>
      <c r="H29">
        <v>0</v>
      </c>
      <c r="I29" s="13">
        <v>14969.17</v>
      </c>
      <c r="J29">
        <v>0</v>
      </c>
      <c r="K29">
        <v>0</v>
      </c>
      <c r="L29" s="13">
        <v>28564.2</v>
      </c>
      <c r="M29" s="13">
        <v>50170.04</v>
      </c>
      <c r="N29" s="13">
        <v>241341.21</v>
      </c>
    </row>
    <row r="30" spans="1:14" x14ac:dyDescent="0.2">
      <c r="A30">
        <v>7129</v>
      </c>
      <c r="B30" s="14">
        <v>62473697</v>
      </c>
      <c r="C30">
        <v>2.31</v>
      </c>
      <c r="D30">
        <v>0</v>
      </c>
      <c r="E30" s="13">
        <v>2093348.02</v>
      </c>
      <c r="F30">
        <v>0</v>
      </c>
      <c r="G30" s="13">
        <v>93005.98</v>
      </c>
      <c r="H30">
        <v>0</v>
      </c>
      <c r="I30" s="13">
        <v>214583.24</v>
      </c>
      <c r="J30">
        <v>0</v>
      </c>
      <c r="K30">
        <v>0</v>
      </c>
      <c r="L30" s="13">
        <v>421318.99</v>
      </c>
      <c r="M30" s="13">
        <v>728908.21</v>
      </c>
      <c r="N30" s="13">
        <v>2822256.23</v>
      </c>
    </row>
    <row r="31" spans="1:14" x14ac:dyDescent="0.2">
      <c r="A31">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v>8107</v>
      </c>
      <c r="B32" s="14">
        <v>101474899</v>
      </c>
      <c r="C32">
        <v>2.4900000000000002</v>
      </c>
      <c r="D32">
        <v>0</v>
      </c>
      <c r="E32" s="13">
        <v>3393922.37</v>
      </c>
      <c r="F32">
        <v>0</v>
      </c>
      <c r="G32" s="13">
        <v>141220.1</v>
      </c>
      <c r="H32">
        <v>0</v>
      </c>
      <c r="I32" s="13">
        <v>181403.65</v>
      </c>
      <c r="J32" s="13">
        <v>0</v>
      </c>
      <c r="K32" s="13">
        <v>26703.8</v>
      </c>
      <c r="L32" s="13">
        <v>542703.35</v>
      </c>
      <c r="M32" s="13">
        <v>892030.9</v>
      </c>
      <c r="N32" s="13">
        <v>4285953.2699999996</v>
      </c>
    </row>
    <row r="33" spans="1:14" x14ac:dyDescent="0.2">
      <c r="A33">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v>9077</v>
      </c>
      <c r="B34" s="14">
        <v>25515855</v>
      </c>
      <c r="C34">
        <v>2.54</v>
      </c>
      <c r="D34">
        <v>0</v>
      </c>
      <c r="E34" s="13">
        <v>852963.9</v>
      </c>
      <c r="F34">
        <v>0</v>
      </c>
      <c r="G34" s="13">
        <v>11578.16</v>
      </c>
      <c r="H34">
        <v>0</v>
      </c>
      <c r="I34" s="13">
        <v>92191.64</v>
      </c>
      <c r="J34" s="13">
        <v>0</v>
      </c>
      <c r="K34" s="13">
        <v>2827.11</v>
      </c>
      <c r="L34" s="13">
        <v>232317.42</v>
      </c>
      <c r="M34" s="13">
        <v>338914.32</v>
      </c>
      <c r="N34" s="13">
        <v>1191878.22</v>
      </c>
    </row>
    <row r="35" spans="1:14" x14ac:dyDescent="0.2">
      <c r="A35">
        <v>9078</v>
      </c>
      <c r="B35" s="14">
        <v>6218830</v>
      </c>
      <c r="C35">
        <v>2.66</v>
      </c>
      <c r="D35">
        <v>0</v>
      </c>
      <c r="E35" s="13">
        <v>207631.93</v>
      </c>
      <c r="F35">
        <v>0</v>
      </c>
      <c r="G35" s="13">
        <v>4308.8100000000004</v>
      </c>
      <c r="H35">
        <v>0</v>
      </c>
      <c r="I35" s="13">
        <v>34309.11</v>
      </c>
      <c r="J35">
        <v>0</v>
      </c>
      <c r="K35">
        <v>0</v>
      </c>
      <c r="L35" s="13">
        <v>88569.76</v>
      </c>
      <c r="M35" s="13">
        <v>127187.68</v>
      </c>
      <c r="N35" s="13">
        <v>334819.61</v>
      </c>
    </row>
    <row r="36" spans="1:14" x14ac:dyDescent="0.2">
      <c r="A36">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v>9080</v>
      </c>
      <c r="B37" s="14">
        <v>41171230</v>
      </c>
      <c r="C37">
        <v>2.5</v>
      </c>
      <c r="D37">
        <v>0</v>
      </c>
      <c r="E37" s="13">
        <v>1376868.86</v>
      </c>
      <c r="F37">
        <v>0</v>
      </c>
      <c r="G37" s="13">
        <v>18813.13</v>
      </c>
      <c r="H37" s="13">
        <v>0</v>
      </c>
      <c r="I37" s="13">
        <v>149800.35</v>
      </c>
      <c r="J37" s="13">
        <v>0</v>
      </c>
      <c r="K37">
        <v>0</v>
      </c>
      <c r="L37" s="13">
        <v>368741.8</v>
      </c>
      <c r="M37" s="13">
        <v>537355.28</v>
      </c>
      <c r="N37" s="13">
        <v>1914224.14</v>
      </c>
    </row>
    <row r="38" spans="1:14" x14ac:dyDescent="0.2">
      <c r="A38">
        <v>10087</v>
      </c>
      <c r="B38" s="14">
        <v>68882410</v>
      </c>
      <c r="C38">
        <v>1.56</v>
      </c>
      <c r="D38">
        <v>0</v>
      </c>
      <c r="E38" s="13">
        <v>2325809.06</v>
      </c>
      <c r="F38" s="13">
        <v>0</v>
      </c>
      <c r="G38" s="13">
        <v>42604.959999999999</v>
      </c>
      <c r="H38" s="13">
        <v>0</v>
      </c>
      <c r="I38" s="13">
        <v>73128.539999999994</v>
      </c>
      <c r="J38" s="13">
        <v>0</v>
      </c>
      <c r="K38">
        <v>0</v>
      </c>
      <c r="L38" s="13">
        <v>535376.52</v>
      </c>
      <c r="M38" s="13">
        <v>651110.02</v>
      </c>
      <c r="N38" s="13">
        <v>2976919.08</v>
      </c>
    </row>
    <row r="39" spans="1:14" x14ac:dyDescent="0.2">
      <c r="A39">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v>10090</v>
      </c>
      <c r="B40" s="14">
        <v>24512446</v>
      </c>
      <c r="C40">
        <v>1.93</v>
      </c>
      <c r="D40">
        <v>0</v>
      </c>
      <c r="E40" s="13">
        <v>824549.9</v>
      </c>
      <c r="F40">
        <v>0</v>
      </c>
      <c r="G40" s="13">
        <v>20016.55</v>
      </c>
      <c r="H40">
        <v>0</v>
      </c>
      <c r="I40" s="13">
        <v>63063.59</v>
      </c>
      <c r="J40" s="13">
        <v>0</v>
      </c>
      <c r="K40">
        <v>0</v>
      </c>
      <c r="L40" s="13">
        <v>210206.02</v>
      </c>
      <c r="M40" s="13">
        <v>293286.15999999997</v>
      </c>
      <c r="N40" s="13">
        <v>1117836.06</v>
      </c>
    </row>
    <row r="41" spans="1:14" x14ac:dyDescent="0.2">
      <c r="A41">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v>10092</v>
      </c>
      <c r="B42" s="14">
        <v>24999004</v>
      </c>
      <c r="C42">
        <v>1.67</v>
      </c>
      <c r="D42">
        <v>0</v>
      </c>
      <c r="E42" s="13">
        <v>843146.16</v>
      </c>
      <c r="F42">
        <v>0</v>
      </c>
      <c r="G42" s="13">
        <v>19350</v>
      </c>
      <c r="H42">
        <v>0</v>
      </c>
      <c r="I42" s="13">
        <v>44401.16</v>
      </c>
      <c r="J42" s="13">
        <v>0</v>
      </c>
      <c r="K42">
        <v>0</v>
      </c>
      <c r="L42" s="13">
        <v>228505.38</v>
      </c>
      <c r="M42" s="13">
        <v>292256.53999999998</v>
      </c>
      <c r="N42" s="13">
        <v>1135402.7</v>
      </c>
    </row>
    <row r="43" spans="1:14" x14ac:dyDescent="0.2">
      <c r="A43">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v>11076</v>
      </c>
      <c r="B44" s="14">
        <v>40129159</v>
      </c>
      <c r="C44">
        <v>2.61</v>
      </c>
      <c r="D44">
        <v>0</v>
      </c>
      <c r="E44" s="13">
        <v>1340505.33</v>
      </c>
      <c r="F44">
        <v>0</v>
      </c>
      <c r="G44" s="13">
        <v>35444.620000000003</v>
      </c>
      <c r="H44">
        <v>0</v>
      </c>
      <c r="I44" s="13">
        <v>78558.61</v>
      </c>
      <c r="J44">
        <v>0</v>
      </c>
      <c r="K44">
        <v>0</v>
      </c>
      <c r="L44" s="13">
        <v>285247.78999999998</v>
      </c>
      <c r="M44" s="13">
        <v>399251.02</v>
      </c>
      <c r="N44" s="13">
        <v>1739756.35</v>
      </c>
    </row>
    <row r="45" spans="1:14" x14ac:dyDescent="0.2">
      <c r="A45">
        <v>11078</v>
      </c>
      <c r="B45" s="14">
        <v>43096626</v>
      </c>
      <c r="C45">
        <v>1.47</v>
      </c>
      <c r="D45">
        <v>0</v>
      </c>
      <c r="E45" s="13">
        <v>1456484.52</v>
      </c>
      <c r="F45">
        <v>0</v>
      </c>
      <c r="G45" s="13">
        <v>14539.8</v>
      </c>
      <c r="H45">
        <v>0</v>
      </c>
      <c r="I45" s="13">
        <v>83745.48</v>
      </c>
      <c r="J45" s="13">
        <v>0</v>
      </c>
      <c r="K45">
        <v>0</v>
      </c>
      <c r="L45" s="13">
        <v>271890.61</v>
      </c>
      <c r="M45" s="13">
        <v>370175.88</v>
      </c>
      <c r="N45" s="13">
        <v>1826660.4</v>
      </c>
    </row>
    <row r="46" spans="1:14" x14ac:dyDescent="0.2">
      <c r="A46">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v>11082</v>
      </c>
      <c r="B47" s="14">
        <v>808878712</v>
      </c>
      <c r="C47">
        <v>1.55</v>
      </c>
      <c r="D47">
        <v>0</v>
      </c>
      <c r="E47" s="13">
        <v>27314499.449999999</v>
      </c>
      <c r="F47">
        <v>0</v>
      </c>
      <c r="G47" s="13">
        <v>237453.49</v>
      </c>
      <c r="H47">
        <v>0</v>
      </c>
      <c r="I47" s="13">
        <v>1367670.08</v>
      </c>
      <c r="J47">
        <v>0</v>
      </c>
      <c r="K47">
        <v>0</v>
      </c>
      <c r="L47" s="13">
        <v>4799053.24</v>
      </c>
      <c r="M47" s="13">
        <v>6404176.7999999998</v>
      </c>
      <c r="N47" s="13">
        <v>33718676.259999998</v>
      </c>
    </row>
    <row r="48" spans="1:14" x14ac:dyDescent="0.2">
      <c r="A48">
        <v>12108</v>
      </c>
      <c r="B48" s="14">
        <v>24312231</v>
      </c>
      <c r="C48">
        <v>2.64</v>
      </c>
      <c r="D48">
        <v>0</v>
      </c>
      <c r="E48" s="13">
        <v>811894.31</v>
      </c>
      <c r="F48">
        <v>0</v>
      </c>
      <c r="G48" s="13">
        <v>20615.48</v>
      </c>
      <c r="H48" s="13">
        <v>0</v>
      </c>
      <c r="I48" s="13">
        <v>78445.27</v>
      </c>
      <c r="J48" s="13">
        <v>0</v>
      </c>
      <c r="K48" s="13">
        <v>2247.41</v>
      </c>
      <c r="L48" s="13">
        <v>270492.5</v>
      </c>
      <c r="M48" s="13">
        <v>371800.66</v>
      </c>
      <c r="N48" s="13">
        <v>1183694.97</v>
      </c>
    </row>
    <row r="49" spans="1:14" x14ac:dyDescent="0.2">
      <c r="A49">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4" x14ac:dyDescent="0.2">
      <c r="A50">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4" x14ac:dyDescent="0.2">
      <c r="A51">
        <v>13054</v>
      </c>
      <c r="B51" s="14">
        <v>4651484</v>
      </c>
      <c r="C51">
        <v>2.2999999999999998</v>
      </c>
      <c r="D51">
        <v>0</v>
      </c>
      <c r="E51" s="13">
        <v>155876.35</v>
      </c>
      <c r="F51">
        <v>0</v>
      </c>
      <c r="G51" s="13">
        <v>8258.57</v>
      </c>
      <c r="H51">
        <v>0</v>
      </c>
      <c r="I51" s="13">
        <v>29772.880000000001</v>
      </c>
      <c r="J51">
        <v>0</v>
      </c>
      <c r="K51">
        <v>0</v>
      </c>
      <c r="L51" s="13">
        <v>42007.14</v>
      </c>
      <c r="M51" s="13">
        <v>80038.59</v>
      </c>
      <c r="N51" s="13">
        <v>235914.94</v>
      </c>
    </row>
    <row r="52" spans="1:14" x14ac:dyDescent="0.2">
      <c r="A52">
        <v>13055</v>
      </c>
      <c r="B52" s="14">
        <v>27148598</v>
      </c>
      <c r="C52">
        <v>2.36</v>
      </c>
      <c r="D52">
        <v>0</v>
      </c>
      <c r="E52" s="13">
        <v>909220.66</v>
      </c>
      <c r="F52">
        <v>0</v>
      </c>
      <c r="G52" s="13">
        <v>82561.179999999993</v>
      </c>
      <c r="H52">
        <v>0</v>
      </c>
      <c r="I52" s="13">
        <v>183473.95</v>
      </c>
      <c r="J52">
        <v>0</v>
      </c>
      <c r="K52">
        <v>0</v>
      </c>
      <c r="L52" s="13">
        <v>265477.57</v>
      </c>
      <c r="M52" s="13">
        <v>531512.69999999995</v>
      </c>
      <c r="N52" s="13">
        <v>1440733.36</v>
      </c>
    </row>
    <row r="53" spans="1:14" x14ac:dyDescent="0.2">
      <c r="A53">
        <v>13057</v>
      </c>
      <c r="B53" s="14">
        <v>2719953</v>
      </c>
      <c r="C53">
        <v>2.91</v>
      </c>
      <c r="D53">
        <v>0</v>
      </c>
      <c r="E53" s="13">
        <v>90579.520000000004</v>
      </c>
      <c r="F53">
        <v>0</v>
      </c>
      <c r="G53" s="13">
        <v>4969.1000000000004</v>
      </c>
      <c r="H53">
        <v>0</v>
      </c>
      <c r="I53" s="13">
        <v>14912</v>
      </c>
      <c r="J53">
        <v>0</v>
      </c>
      <c r="K53">
        <v>0</v>
      </c>
      <c r="L53" s="13">
        <v>20826.830000000002</v>
      </c>
      <c r="M53" s="13">
        <v>40707.93</v>
      </c>
      <c r="N53" s="13">
        <v>131287.45000000001</v>
      </c>
    </row>
    <row r="54" spans="1:14" x14ac:dyDescent="0.2">
      <c r="A54">
        <v>13058</v>
      </c>
      <c r="B54" s="14">
        <v>3189355</v>
      </c>
      <c r="C54">
        <v>2.63</v>
      </c>
      <c r="D54">
        <v>0</v>
      </c>
      <c r="E54" s="13">
        <v>106517.79</v>
      </c>
      <c r="F54">
        <v>0</v>
      </c>
      <c r="G54" s="13">
        <v>8092.53</v>
      </c>
      <c r="H54">
        <v>0</v>
      </c>
      <c r="I54" s="13">
        <v>21649.8</v>
      </c>
      <c r="J54">
        <v>0</v>
      </c>
      <c r="K54">
        <v>0</v>
      </c>
      <c r="L54" s="13">
        <v>30750.52</v>
      </c>
      <c r="M54" s="13">
        <v>60492.84</v>
      </c>
      <c r="N54" s="13">
        <v>167010.63</v>
      </c>
    </row>
    <row r="55" spans="1:14" x14ac:dyDescent="0.2">
      <c r="A55">
        <v>13059</v>
      </c>
      <c r="B55" s="14">
        <v>17371823</v>
      </c>
      <c r="C55">
        <v>2.58</v>
      </c>
      <c r="D55">
        <v>0</v>
      </c>
      <c r="E55" s="13">
        <v>580480.51</v>
      </c>
      <c r="F55">
        <v>0</v>
      </c>
      <c r="G55" s="13">
        <v>46399.22</v>
      </c>
      <c r="H55">
        <v>0</v>
      </c>
      <c r="I55" s="13">
        <v>106386.85</v>
      </c>
      <c r="J55">
        <v>0</v>
      </c>
      <c r="K55">
        <v>0</v>
      </c>
      <c r="L55" s="13">
        <v>150256.59</v>
      </c>
      <c r="M55" s="13">
        <v>303042.65999999997</v>
      </c>
      <c r="N55" s="13">
        <v>883523.17</v>
      </c>
    </row>
    <row r="56" spans="1:14" x14ac:dyDescent="0.2">
      <c r="A56">
        <v>13060</v>
      </c>
      <c r="B56" s="14">
        <v>3303616</v>
      </c>
      <c r="C56">
        <v>2.2999999999999998</v>
      </c>
      <c r="D56">
        <v>0</v>
      </c>
      <c r="E56" s="13">
        <v>110707.81</v>
      </c>
      <c r="F56">
        <v>0</v>
      </c>
      <c r="G56" s="13">
        <v>7382.66</v>
      </c>
      <c r="H56">
        <v>0</v>
      </c>
      <c r="I56" s="13">
        <v>11957.55</v>
      </c>
      <c r="J56">
        <v>0</v>
      </c>
      <c r="K56">
        <v>0</v>
      </c>
      <c r="L56" s="13">
        <v>21627.3</v>
      </c>
      <c r="M56" s="13">
        <v>40967.5</v>
      </c>
      <c r="N56" s="13">
        <v>151675.31</v>
      </c>
    </row>
    <row r="57" spans="1:14" x14ac:dyDescent="0.2">
      <c r="A57">
        <v>13061</v>
      </c>
      <c r="B57" s="14">
        <v>14471886</v>
      </c>
      <c r="C57">
        <v>3</v>
      </c>
      <c r="D57">
        <v>0</v>
      </c>
      <c r="E57" s="13">
        <v>481494.12</v>
      </c>
      <c r="F57">
        <v>0</v>
      </c>
      <c r="G57" s="13">
        <v>29916.09</v>
      </c>
      <c r="H57">
        <v>0</v>
      </c>
      <c r="I57" s="13">
        <v>129562.8</v>
      </c>
      <c r="J57">
        <v>0</v>
      </c>
      <c r="K57">
        <v>0</v>
      </c>
      <c r="L57" s="13">
        <v>143359.95000000001</v>
      </c>
      <c r="M57" s="13">
        <v>302838.84000000003</v>
      </c>
      <c r="N57" s="13">
        <v>784332.96</v>
      </c>
    </row>
    <row r="58" spans="1:14" x14ac:dyDescent="0.2">
      <c r="A58">
        <v>13062</v>
      </c>
      <c r="B58" s="14">
        <v>3398872</v>
      </c>
      <c r="C58">
        <v>2.19</v>
      </c>
      <c r="D58">
        <v>0</v>
      </c>
      <c r="E58" s="13">
        <v>114028.18</v>
      </c>
      <c r="F58">
        <v>0</v>
      </c>
      <c r="G58" s="13">
        <v>6246.87</v>
      </c>
      <c r="H58">
        <v>0</v>
      </c>
      <c r="I58" s="13">
        <v>12722.42</v>
      </c>
      <c r="J58">
        <v>0</v>
      </c>
      <c r="K58">
        <v>0</v>
      </c>
      <c r="L58" s="13">
        <v>22842.42</v>
      </c>
      <c r="M58" s="13">
        <v>41811.699999999997</v>
      </c>
      <c r="N58" s="13">
        <v>155839.88</v>
      </c>
    </row>
    <row r="59" spans="1:14" x14ac:dyDescent="0.2">
      <c r="A59">
        <v>14126</v>
      </c>
      <c r="B59" s="14">
        <v>66627280</v>
      </c>
      <c r="C59">
        <v>1.41</v>
      </c>
      <c r="D59">
        <v>0</v>
      </c>
      <c r="E59" s="13">
        <v>2253092.75</v>
      </c>
      <c r="F59">
        <v>0</v>
      </c>
      <c r="G59" s="13">
        <v>66742.17</v>
      </c>
      <c r="H59">
        <v>0</v>
      </c>
      <c r="I59" s="13">
        <v>164554.47</v>
      </c>
      <c r="J59" s="13">
        <v>0</v>
      </c>
      <c r="K59">
        <v>213.14</v>
      </c>
      <c r="L59" s="13">
        <v>527342.66</v>
      </c>
      <c r="M59" s="13">
        <v>758852.44</v>
      </c>
      <c r="N59" s="13">
        <v>3011945.19</v>
      </c>
    </row>
    <row r="60" spans="1:14" x14ac:dyDescent="0.2">
      <c r="A60">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4" x14ac:dyDescent="0.2">
      <c r="A61">
        <v>14129</v>
      </c>
      <c r="B61" s="14">
        <v>131483556</v>
      </c>
      <c r="C61">
        <v>1.39</v>
      </c>
      <c r="D61">
        <v>0</v>
      </c>
      <c r="E61" s="13">
        <v>4447198.5599999996</v>
      </c>
      <c r="F61">
        <v>0</v>
      </c>
      <c r="G61" s="13">
        <v>118449.12</v>
      </c>
      <c r="H61">
        <v>0</v>
      </c>
      <c r="I61" s="13">
        <v>282722.64</v>
      </c>
      <c r="J61">
        <v>0</v>
      </c>
      <c r="K61" s="13">
        <v>3019.69</v>
      </c>
      <c r="L61" s="13">
        <v>938498.1</v>
      </c>
      <c r="M61" s="13">
        <v>1342689.54</v>
      </c>
      <c r="N61" s="13">
        <v>5789888.0999999996</v>
      </c>
    </row>
    <row r="62" spans="1:14" x14ac:dyDescent="0.2">
      <c r="A62">
        <v>14130</v>
      </c>
      <c r="B62" s="14">
        <v>252132221</v>
      </c>
      <c r="C62">
        <v>1.59</v>
      </c>
      <c r="D62">
        <v>0</v>
      </c>
      <c r="E62" s="13">
        <v>8510629.8300000001</v>
      </c>
      <c r="F62">
        <v>0</v>
      </c>
      <c r="G62" s="13">
        <v>47930.26</v>
      </c>
      <c r="H62">
        <v>0</v>
      </c>
      <c r="I62" s="13">
        <v>114414.05</v>
      </c>
      <c r="J62">
        <v>0</v>
      </c>
      <c r="K62">
        <v>402.3</v>
      </c>
      <c r="L62" s="13">
        <v>349093.6</v>
      </c>
      <c r="M62" s="13">
        <v>511840.21</v>
      </c>
      <c r="N62" s="13">
        <v>9022470.0399999991</v>
      </c>
    </row>
    <row r="63" spans="1:14" x14ac:dyDescent="0.2">
      <c r="A63">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4" x14ac:dyDescent="0.2">
      <c r="A64">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4" x14ac:dyDescent="0.2">
      <c r="A65">
        <v>15003</v>
      </c>
      <c r="B65" s="14">
        <v>61966910</v>
      </c>
      <c r="C65">
        <v>1.98</v>
      </c>
      <c r="D65">
        <v>0</v>
      </c>
      <c r="E65" s="13">
        <v>2083380.81</v>
      </c>
      <c r="F65">
        <v>0</v>
      </c>
      <c r="G65" s="13">
        <v>21605.97</v>
      </c>
      <c r="H65">
        <v>0</v>
      </c>
      <c r="I65" s="13">
        <v>39300.519999999997</v>
      </c>
      <c r="J65">
        <v>0</v>
      </c>
      <c r="K65">
        <v>0</v>
      </c>
      <c r="L65" s="13">
        <v>89293.17</v>
      </c>
      <c r="M65" s="13">
        <v>150199.66</v>
      </c>
      <c r="N65" s="13">
        <v>2233580.4700000002</v>
      </c>
    </row>
    <row r="66" spans="1:14" x14ac:dyDescent="0.2">
      <c r="A66">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4" x14ac:dyDescent="0.2">
      <c r="A67">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4" x14ac:dyDescent="0.2">
      <c r="A68">
        <v>16092</v>
      </c>
      <c r="B68" s="14">
        <v>17142583</v>
      </c>
      <c r="C68">
        <v>1.65</v>
      </c>
      <c r="D68">
        <v>0</v>
      </c>
      <c r="E68" s="13">
        <v>578288.75</v>
      </c>
      <c r="F68">
        <v>0</v>
      </c>
      <c r="G68" s="13">
        <v>14138.45</v>
      </c>
      <c r="H68">
        <v>0</v>
      </c>
      <c r="I68" s="13">
        <v>49443.13</v>
      </c>
      <c r="J68" s="13">
        <v>0</v>
      </c>
      <c r="K68">
        <v>0</v>
      </c>
      <c r="L68" s="13">
        <v>143617.45000000001</v>
      </c>
      <c r="M68" s="13">
        <v>207199.02</v>
      </c>
      <c r="N68" s="13">
        <v>785487.77</v>
      </c>
    </row>
    <row r="69" spans="1:14" x14ac:dyDescent="0.2">
      <c r="A69">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4" x14ac:dyDescent="0.2">
      <c r="A70">
        <v>16096</v>
      </c>
      <c r="B70" s="14">
        <v>441123249</v>
      </c>
      <c r="C70">
        <v>1.67</v>
      </c>
      <c r="D70">
        <v>0</v>
      </c>
      <c r="E70" s="13">
        <v>14877847.630000001</v>
      </c>
      <c r="F70" s="13">
        <v>0</v>
      </c>
      <c r="G70" s="13">
        <v>174520.08</v>
      </c>
      <c r="H70">
        <v>0</v>
      </c>
      <c r="I70" s="13">
        <v>590637.31999999995</v>
      </c>
      <c r="J70" s="13">
        <v>0</v>
      </c>
      <c r="K70">
        <v>0</v>
      </c>
      <c r="L70" s="13">
        <v>1533794.23</v>
      </c>
      <c r="M70" s="13">
        <v>2298951.63</v>
      </c>
      <c r="N70" s="13">
        <v>17176799.260000002</v>
      </c>
    </row>
    <row r="71" spans="1:14" x14ac:dyDescent="0.2">
      <c r="A71">
        <v>16097</v>
      </c>
      <c r="B71" s="14">
        <v>35709705</v>
      </c>
      <c r="C71">
        <v>1.69</v>
      </c>
      <c r="D71">
        <v>0</v>
      </c>
      <c r="E71" s="13">
        <v>1204143.04</v>
      </c>
      <c r="F71">
        <v>0</v>
      </c>
      <c r="G71" s="13">
        <v>20329.87</v>
      </c>
      <c r="H71">
        <v>0</v>
      </c>
      <c r="I71" s="13">
        <v>67766.63</v>
      </c>
      <c r="J71" s="13">
        <v>0</v>
      </c>
      <c r="K71">
        <v>0</v>
      </c>
      <c r="L71" s="13">
        <v>178549.63</v>
      </c>
      <c r="M71" s="13">
        <v>266646.13</v>
      </c>
      <c r="N71" s="13">
        <v>1470789.17</v>
      </c>
    </row>
    <row r="72" spans="1:14" x14ac:dyDescent="0.2">
      <c r="A72">
        <v>17121</v>
      </c>
      <c r="B72" s="14">
        <v>6503040</v>
      </c>
      <c r="C72">
        <v>2.58</v>
      </c>
      <c r="D72">
        <v>0</v>
      </c>
      <c r="E72" s="13">
        <v>217299.47</v>
      </c>
      <c r="F72">
        <v>0</v>
      </c>
      <c r="G72" s="13">
        <v>6087.55</v>
      </c>
      <c r="H72">
        <v>0</v>
      </c>
      <c r="I72" s="13">
        <v>114674.89</v>
      </c>
      <c r="J72">
        <v>0</v>
      </c>
      <c r="K72">
        <v>0</v>
      </c>
      <c r="L72" s="13">
        <v>61375.06</v>
      </c>
      <c r="M72" s="13">
        <v>182137.5</v>
      </c>
      <c r="N72" s="13">
        <v>399436.97</v>
      </c>
    </row>
    <row r="73" spans="1:14" x14ac:dyDescent="0.2">
      <c r="A73">
        <v>17122</v>
      </c>
      <c r="B73" s="14">
        <v>7491212</v>
      </c>
      <c r="C73">
        <v>2.57</v>
      </c>
      <c r="D73">
        <v>0</v>
      </c>
      <c r="E73" s="13">
        <v>250344.99</v>
      </c>
      <c r="F73">
        <v>0</v>
      </c>
      <c r="G73" s="13">
        <v>8918.15</v>
      </c>
      <c r="H73">
        <v>0</v>
      </c>
      <c r="I73" s="13">
        <v>133194.07</v>
      </c>
      <c r="J73">
        <v>0</v>
      </c>
      <c r="K73">
        <v>0</v>
      </c>
      <c r="L73" s="13">
        <v>77305</v>
      </c>
      <c r="M73" s="13">
        <v>219417.22</v>
      </c>
      <c r="N73" s="13">
        <v>469762.21</v>
      </c>
    </row>
    <row r="74" spans="1:14" x14ac:dyDescent="0.2">
      <c r="A74">
        <v>17124</v>
      </c>
      <c r="B74" s="14">
        <v>6516452</v>
      </c>
      <c r="C74">
        <v>2.56</v>
      </c>
      <c r="D74">
        <v>0</v>
      </c>
      <c r="E74" s="13">
        <v>217792.34</v>
      </c>
      <c r="F74">
        <v>0</v>
      </c>
      <c r="G74" s="13">
        <v>7027.52</v>
      </c>
      <c r="H74">
        <v>0</v>
      </c>
      <c r="I74" s="13">
        <v>138465.64000000001</v>
      </c>
      <c r="J74">
        <v>0</v>
      </c>
      <c r="K74">
        <v>0</v>
      </c>
      <c r="L74" s="13">
        <v>62391</v>
      </c>
      <c r="M74" s="13">
        <v>207884.16</v>
      </c>
      <c r="N74" s="13">
        <v>425676.5</v>
      </c>
    </row>
    <row r="75" spans="1:14" x14ac:dyDescent="0.2">
      <c r="A75">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4" x14ac:dyDescent="0.2">
      <c r="A76">
        <v>17126</v>
      </c>
      <c r="B76" s="14">
        <v>12084115</v>
      </c>
      <c r="C76">
        <v>2.4</v>
      </c>
      <c r="D76">
        <v>0</v>
      </c>
      <c r="E76" s="13">
        <v>404537.5</v>
      </c>
      <c r="F76">
        <v>0</v>
      </c>
      <c r="G76" s="13">
        <v>8871.6</v>
      </c>
      <c r="H76">
        <v>0</v>
      </c>
      <c r="I76" s="13">
        <v>172762.6</v>
      </c>
      <c r="J76">
        <v>0</v>
      </c>
      <c r="K76">
        <v>0</v>
      </c>
      <c r="L76" s="13">
        <v>96933.09</v>
      </c>
      <c r="M76" s="13">
        <v>278567.28000000003</v>
      </c>
      <c r="N76" s="13">
        <v>683104.78</v>
      </c>
    </row>
    <row r="77" spans="1:14" x14ac:dyDescent="0.2">
      <c r="A77">
        <v>18047</v>
      </c>
      <c r="B77" s="14">
        <v>19940420</v>
      </c>
      <c r="C77">
        <v>2.2599999999999998</v>
      </c>
      <c r="D77">
        <v>0</v>
      </c>
      <c r="E77" s="13">
        <v>668498.99</v>
      </c>
      <c r="F77" s="13">
        <v>0</v>
      </c>
      <c r="G77" s="13">
        <v>104259.42</v>
      </c>
      <c r="H77">
        <v>0</v>
      </c>
      <c r="I77" s="13">
        <v>48233.93</v>
      </c>
      <c r="J77" s="13">
        <v>0</v>
      </c>
      <c r="K77" s="13">
        <v>66030.25</v>
      </c>
      <c r="L77" s="13">
        <v>325279.82</v>
      </c>
      <c r="M77" s="13">
        <v>543803.42000000004</v>
      </c>
      <c r="N77" s="13">
        <v>1212302.4099999999</v>
      </c>
    </row>
    <row r="78" spans="1:14" x14ac:dyDescent="0.2">
      <c r="A78">
        <v>18050</v>
      </c>
      <c r="B78" s="14">
        <v>21413062</v>
      </c>
      <c r="C78">
        <v>2.0699999999999998</v>
      </c>
      <c r="D78">
        <v>0</v>
      </c>
      <c r="E78" s="13">
        <v>719264.54</v>
      </c>
      <c r="F78">
        <v>0</v>
      </c>
      <c r="G78" s="13">
        <v>97509.759999999995</v>
      </c>
      <c r="H78">
        <v>0</v>
      </c>
      <c r="I78" s="13">
        <v>31765.78</v>
      </c>
      <c r="J78">
        <v>0</v>
      </c>
      <c r="K78">
        <v>0</v>
      </c>
      <c r="L78" s="13">
        <v>231605.99</v>
      </c>
      <c r="M78" s="13">
        <v>360881.52</v>
      </c>
      <c r="N78" s="13">
        <v>1080146.06</v>
      </c>
    </row>
    <row r="79" spans="1:14" x14ac:dyDescent="0.2">
      <c r="A79">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4" x14ac:dyDescent="0.2">
      <c r="A80">
        <v>19140</v>
      </c>
      <c r="B80" s="14">
        <v>9585071</v>
      </c>
      <c r="C80">
        <v>1.96</v>
      </c>
      <c r="D80">
        <v>0</v>
      </c>
      <c r="E80" s="13">
        <v>322324.08</v>
      </c>
      <c r="F80">
        <v>0</v>
      </c>
      <c r="G80" s="13">
        <v>5300.78</v>
      </c>
      <c r="H80">
        <v>0</v>
      </c>
      <c r="I80" s="13">
        <v>22332.13</v>
      </c>
      <c r="J80">
        <v>0</v>
      </c>
      <c r="K80">
        <v>0</v>
      </c>
      <c r="L80" s="13">
        <v>61744.88</v>
      </c>
      <c r="M80" s="13">
        <v>89377.79</v>
      </c>
      <c r="N80" s="13">
        <v>411701.87</v>
      </c>
    </row>
    <row r="81" spans="1:14" x14ac:dyDescent="0.2">
      <c r="A81">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v>19147</v>
      </c>
      <c r="B83" s="14">
        <v>11312807</v>
      </c>
      <c r="C83">
        <v>1.96</v>
      </c>
      <c r="D83">
        <v>0</v>
      </c>
      <c r="E83" s="13">
        <v>380423.91</v>
      </c>
      <c r="F83">
        <v>0</v>
      </c>
      <c r="G83" s="13">
        <v>8334.57</v>
      </c>
      <c r="H83">
        <v>0</v>
      </c>
      <c r="I83" s="13">
        <v>35087.24</v>
      </c>
      <c r="J83">
        <v>0</v>
      </c>
      <c r="K83">
        <v>0</v>
      </c>
      <c r="L83" s="13">
        <v>94055.84</v>
      </c>
      <c r="M83" s="13">
        <v>137477.65</v>
      </c>
      <c r="N83" s="13">
        <v>517901.56</v>
      </c>
    </row>
    <row r="84" spans="1:14" x14ac:dyDescent="0.2">
      <c r="A84">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v>19151</v>
      </c>
      <c r="B87" s="14">
        <v>34620781</v>
      </c>
      <c r="C87">
        <v>1.92</v>
      </c>
      <c r="D87">
        <v>0</v>
      </c>
      <c r="E87" s="13">
        <v>1164692.93</v>
      </c>
      <c r="F87">
        <v>0</v>
      </c>
      <c r="G87" s="13">
        <v>19107.490000000002</v>
      </c>
      <c r="H87">
        <v>0</v>
      </c>
      <c r="I87" s="13">
        <v>80457.279999999999</v>
      </c>
      <c r="J87">
        <v>0</v>
      </c>
      <c r="K87">
        <v>0</v>
      </c>
      <c r="L87" s="13">
        <v>229314.16</v>
      </c>
      <c r="M87" s="13">
        <v>328878.92</v>
      </c>
      <c r="N87" s="13">
        <v>1493571.85</v>
      </c>
    </row>
    <row r="88" spans="1:14" x14ac:dyDescent="0.2">
      <c r="A88">
        <v>19152</v>
      </c>
      <c r="B88" s="14">
        <v>249548115</v>
      </c>
      <c r="C88">
        <v>2</v>
      </c>
      <c r="D88">
        <v>0</v>
      </c>
      <c r="E88" s="13">
        <v>8388310.3399999999</v>
      </c>
      <c r="F88">
        <v>0</v>
      </c>
      <c r="G88" s="13">
        <v>140962.85999999999</v>
      </c>
      <c r="H88">
        <v>0</v>
      </c>
      <c r="I88" s="13">
        <v>593698.53</v>
      </c>
      <c r="J88">
        <v>0</v>
      </c>
      <c r="K88">
        <v>0</v>
      </c>
      <c r="L88" s="13">
        <v>1844241.73</v>
      </c>
      <c r="M88" s="13">
        <v>2578903.12</v>
      </c>
      <c r="N88" s="13">
        <v>10967213.460000001</v>
      </c>
    </row>
    <row r="89" spans="1:14" x14ac:dyDescent="0.2">
      <c r="A89">
        <v>19153</v>
      </c>
      <c r="B89">
        <v>0</v>
      </c>
      <c r="C89">
        <v>0</v>
      </c>
      <c r="D89">
        <v>0</v>
      </c>
      <c r="E89">
        <v>0</v>
      </c>
      <c r="F89">
        <v>0</v>
      </c>
      <c r="G89">
        <v>0</v>
      </c>
      <c r="H89">
        <v>0</v>
      </c>
      <c r="I89">
        <v>0</v>
      </c>
      <c r="J89">
        <v>0</v>
      </c>
      <c r="K89">
        <v>0</v>
      </c>
      <c r="L89">
        <v>0</v>
      </c>
      <c r="M89">
        <v>0</v>
      </c>
      <c r="N89">
        <v>0</v>
      </c>
    </row>
    <row r="90" spans="1:14" x14ac:dyDescent="0.2">
      <c r="A90">
        <v>20001</v>
      </c>
      <c r="B90" s="14">
        <v>63962477</v>
      </c>
      <c r="C90">
        <v>2.62</v>
      </c>
      <c r="D90">
        <v>0</v>
      </c>
      <c r="E90" s="13">
        <v>2136432.44</v>
      </c>
      <c r="F90">
        <v>0</v>
      </c>
      <c r="G90" s="13">
        <v>17781.580000000002</v>
      </c>
      <c r="H90">
        <v>0</v>
      </c>
      <c r="I90" s="13">
        <v>75912.62</v>
      </c>
      <c r="J90">
        <v>0</v>
      </c>
      <c r="K90" s="13">
        <v>6668.41</v>
      </c>
      <c r="L90" s="13">
        <v>402166.62</v>
      </c>
      <c r="M90" s="13">
        <v>502529.23</v>
      </c>
      <c r="N90" s="13">
        <v>2638961.67</v>
      </c>
    </row>
    <row r="91" spans="1:14" x14ac:dyDescent="0.2">
      <c r="A91">
        <v>20002</v>
      </c>
      <c r="B91" s="14">
        <v>67113376</v>
      </c>
      <c r="C91">
        <v>2.64</v>
      </c>
      <c r="D91">
        <v>0</v>
      </c>
      <c r="E91" s="13">
        <v>2241216.29</v>
      </c>
      <c r="F91" s="13">
        <v>0</v>
      </c>
      <c r="G91" s="13">
        <v>58062.29</v>
      </c>
      <c r="H91" s="13">
        <v>0</v>
      </c>
      <c r="I91" s="13">
        <v>114682.89</v>
      </c>
      <c r="J91" s="13">
        <v>0</v>
      </c>
      <c r="K91">
        <v>804.04</v>
      </c>
      <c r="L91" s="13">
        <v>563904.07999999996</v>
      </c>
      <c r="M91" s="13">
        <v>737453.3</v>
      </c>
      <c r="N91" s="13">
        <v>2978669.59</v>
      </c>
    </row>
    <row r="92" spans="1:14" x14ac:dyDescent="0.2">
      <c r="A92">
        <v>21148</v>
      </c>
      <c r="B92" s="14">
        <v>11221305</v>
      </c>
      <c r="C92">
        <v>2.65</v>
      </c>
      <c r="D92">
        <v>0</v>
      </c>
      <c r="E92" s="13">
        <v>374691.16</v>
      </c>
      <c r="F92">
        <v>0</v>
      </c>
      <c r="G92" s="13">
        <v>19171.62</v>
      </c>
      <c r="H92">
        <v>0</v>
      </c>
      <c r="I92" s="13">
        <v>182901.36</v>
      </c>
      <c r="J92">
        <v>0</v>
      </c>
      <c r="K92">
        <v>0</v>
      </c>
      <c r="L92" s="13">
        <v>73127.509999999995</v>
      </c>
      <c r="M92" s="13">
        <v>275200.48</v>
      </c>
      <c r="N92" s="13">
        <v>649891.64</v>
      </c>
    </row>
    <row r="93" spans="1:14" x14ac:dyDescent="0.2">
      <c r="A93">
        <v>21149</v>
      </c>
      <c r="B93" s="14">
        <v>13782902</v>
      </c>
      <c r="C93">
        <v>2.4300000000000002</v>
      </c>
      <c r="D93">
        <v>0</v>
      </c>
      <c r="E93" s="13">
        <v>461265.63</v>
      </c>
      <c r="F93">
        <v>0</v>
      </c>
      <c r="G93" s="13">
        <v>24726.85</v>
      </c>
      <c r="H93">
        <v>0</v>
      </c>
      <c r="I93" s="13">
        <v>257723.57</v>
      </c>
      <c r="J93">
        <v>0</v>
      </c>
      <c r="K93">
        <v>0</v>
      </c>
      <c r="L93" s="13">
        <v>110371.87</v>
      </c>
      <c r="M93" s="13">
        <v>392822.28</v>
      </c>
      <c r="N93" s="13">
        <v>854087.91</v>
      </c>
    </row>
    <row r="94" spans="1:14" x14ac:dyDescent="0.2">
      <c r="A94">
        <v>21150</v>
      </c>
      <c r="B94" s="14">
        <v>11228862</v>
      </c>
      <c r="C94">
        <v>2.56</v>
      </c>
      <c r="D94">
        <v>0</v>
      </c>
      <c r="E94" s="13">
        <v>375290.13</v>
      </c>
      <c r="F94">
        <v>0</v>
      </c>
      <c r="G94" s="13">
        <v>18146.400000000001</v>
      </c>
      <c r="H94">
        <v>0</v>
      </c>
      <c r="I94" s="13">
        <v>173904.91</v>
      </c>
      <c r="J94" s="13">
        <v>0</v>
      </c>
      <c r="K94">
        <v>0</v>
      </c>
      <c r="L94" s="13">
        <v>70116.210000000006</v>
      </c>
      <c r="M94" s="13">
        <v>262167.52</v>
      </c>
      <c r="N94" s="13">
        <v>637457.65</v>
      </c>
    </row>
    <row r="95" spans="1:14" x14ac:dyDescent="0.2">
      <c r="A95">
        <v>21151</v>
      </c>
      <c r="B95" s="14">
        <v>35407437</v>
      </c>
      <c r="C95">
        <v>2.5499999999999998</v>
      </c>
      <c r="D95">
        <v>0</v>
      </c>
      <c r="E95" s="13">
        <v>1183505.97</v>
      </c>
      <c r="F95" s="13">
        <v>0</v>
      </c>
      <c r="G95" s="13">
        <v>49897.51</v>
      </c>
      <c r="H95">
        <v>0</v>
      </c>
      <c r="I95" s="13">
        <v>464957.32</v>
      </c>
      <c r="J95" s="13">
        <v>0</v>
      </c>
      <c r="K95">
        <v>0</v>
      </c>
      <c r="L95" s="13">
        <v>205045.49</v>
      </c>
      <c r="M95" s="13">
        <v>719900.32</v>
      </c>
      <c r="N95" s="13">
        <v>1903406.29</v>
      </c>
    </row>
    <row r="96" spans="1:14" x14ac:dyDescent="0.2">
      <c r="A96">
        <v>22088</v>
      </c>
      <c r="B96" s="14">
        <v>8158036</v>
      </c>
      <c r="C96">
        <v>2.5299999999999998</v>
      </c>
      <c r="D96">
        <v>0</v>
      </c>
      <c r="E96" s="13">
        <v>272741.17</v>
      </c>
      <c r="F96">
        <v>0</v>
      </c>
      <c r="G96" s="13">
        <v>3184.49</v>
      </c>
      <c r="H96">
        <v>0</v>
      </c>
      <c r="I96" s="13">
        <v>15285.84</v>
      </c>
      <c r="J96">
        <v>0</v>
      </c>
      <c r="K96" s="13">
        <v>56044.3</v>
      </c>
      <c r="L96" s="13">
        <v>91873.57</v>
      </c>
      <c r="M96" s="13">
        <v>166388.20000000001</v>
      </c>
      <c r="N96" s="13">
        <v>439129.37</v>
      </c>
    </row>
    <row r="97" spans="1:14" x14ac:dyDescent="0.2">
      <c r="A97">
        <v>22089</v>
      </c>
      <c r="B97" s="14">
        <v>233824071</v>
      </c>
      <c r="C97">
        <v>2.57</v>
      </c>
      <c r="D97">
        <v>0</v>
      </c>
      <c r="E97" s="13">
        <v>7814047.3799999999</v>
      </c>
      <c r="F97">
        <v>0</v>
      </c>
      <c r="G97" s="13">
        <v>85477.83</v>
      </c>
      <c r="H97">
        <v>0</v>
      </c>
      <c r="I97" s="13">
        <v>303587.88</v>
      </c>
      <c r="J97">
        <v>0</v>
      </c>
      <c r="K97">
        <v>0</v>
      </c>
      <c r="L97" s="13">
        <v>1711298.97</v>
      </c>
      <c r="M97" s="13">
        <v>2100364.6800000002</v>
      </c>
      <c r="N97" s="13">
        <v>9914412.0600000005</v>
      </c>
    </row>
    <row r="98" spans="1:14" x14ac:dyDescent="0.2">
      <c r="A98">
        <v>22090</v>
      </c>
      <c r="B98" s="14">
        <v>23332518</v>
      </c>
      <c r="C98">
        <v>2.4900000000000002</v>
      </c>
      <c r="D98">
        <v>0</v>
      </c>
      <c r="E98" s="13">
        <v>780377.76</v>
      </c>
      <c r="F98">
        <v>0</v>
      </c>
      <c r="G98" s="13">
        <v>9432.98</v>
      </c>
      <c r="H98">
        <v>0</v>
      </c>
      <c r="I98" s="13">
        <v>52087.34</v>
      </c>
      <c r="J98">
        <v>0</v>
      </c>
      <c r="K98">
        <v>717.59</v>
      </c>
      <c r="L98" s="13">
        <v>301323.90000000002</v>
      </c>
      <c r="M98" s="13">
        <v>363561.81</v>
      </c>
      <c r="N98" s="13">
        <v>1143939.57</v>
      </c>
    </row>
    <row r="99" spans="1:14" x14ac:dyDescent="0.2">
      <c r="A99">
        <v>22091</v>
      </c>
      <c r="B99" s="14">
        <v>20695941</v>
      </c>
      <c r="C99">
        <v>2.4900000000000002</v>
      </c>
      <c r="D99">
        <v>0</v>
      </c>
      <c r="E99" s="13">
        <v>692194.99</v>
      </c>
      <c r="F99">
        <v>0</v>
      </c>
      <c r="G99" s="13">
        <v>4435.8100000000004</v>
      </c>
      <c r="H99">
        <v>0</v>
      </c>
      <c r="I99" s="13">
        <v>31344.080000000002</v>
      </c>
      <c r="J99">
        <v>0</v>
      </c>
      <c r="K99">
        <v>0</v>
      </c>
      <c r="L99" s="13">
        <v>176977</v>
      </c>
      <c r="M99" s="13">
        <v>212756.88</v>
      </c>
      <c r="N99" s="13">
        <v>904951.87</v>
      </c>
    </row>
    <row r="100" spans="1:14" x14ac:dyDescent="0.2">
      <c r="A100">
        <v>22092</v>
      </c>
      <c r="B100" s="14">
        <v>30918304</v>
      </c>
      <c r="C100">
        <v>2.5099999999999998</v>
      </c>
      <c r="D100">
        <v>0</v>
      </c>
      <c r="E100" s="13">
        <v>1033879.33</v>
      </c>
      <c r="F100">
        <v>0</v>
      </c>
      <c r="G100" s="13">
        <v>16879.96</v>
      </c>
      <c r="H100">
        <v>0</v>
      </c>
      <c r="I100" s="13">
        <v>50535.76</v>
      </c>
      <c r="J100">
        <v>0</v>
      </c>
      <c r="K100">
        <v>0</v>
      </c>
      <c r="L100" s="13">
        <v>288815.55</v>
      </c>
      <c r="M100" s="13">
        <v>356231.26</v>
      </c>
      <c r="N100" s="13">
        <v>1390110.59</v>
      </c>
    </row>
    <row r="101" spans="1:14" x14ac:dyDescent="0.2">
      <c r="A101">
        <v>22093</v>
      </c>
      <c r="B101" s="14">
        <v>228758418</v>
      </c>
      <c r="C101">
        <v>2.5499999999999998</v>
      </c>
      <c r="D101">
        <v>0</v>
      </c>
      <c r="E101" s="13">
        <v>7646330.1900000004</v>
      </c>
      <c r="F101">
        <v>0</v>
      </c>
      <c r="G101" s="13">
        <v>75469.48</v>
      </c>
      <c r="H101">
        <v>0</v>
      </c>
      <c r="I101" s="13">
        <v>298622.67</v>
      </c>
      <c r="J101">
        <v>0</v>
      </c>
      <c r="K101" s="13">
        <v>2271.61</v>
      </c>
      <c r="L101" s="13">
        <v>1665463.65</v>
      </c>
      <c r="M101" s="13">
        <v>2041827.41</v>
      </c>
      <c r="N101" s="13">
        <v>9688157.5999999996</v>
      </c>
    </row>
    <row r="102" spans="1:14" x14ac:dyDescent="0.2">
      <c r="A102">
        <v>22094</v>
      </c>
      <c r="B102" s="14">
        <v>32285872</v>
      </c>
      <c r="C102">
        <v>2.5299999999999998</v>
      </c>
      <c r="D102">
        <v>0</v>
      </c>
      <c r="E102" s="13">
        <v>1079388.05</v>
      </c>
      <c r="F102">
        <v>0</v>
      </c>
      <c r="G102" s="13">
        <v>8529.64</v>
      </c>
      <c r="H102">
        <v>0</v>
      </c>
      <c r="I102" s="13">
        <v>52351.48</v>
      </c>
      <c r="J102">
        <v>0</v>
      </c>
      <c r="K102">
        <v>400.29</v>
      </c>
      <c r="L102" s="13">
        <v>302754.37</v>
      </c>
      <c r="M102" s="13">
        <v>364035.78</v>
      </c>
      <c r="N102" s="13">
        <v>1443423.83</v>
      </c>
    </row>
    <row r="103" spans="1:14" x14ac:dyDescent="0.2">
      <c r="A103">
        <v>23101</v>
      </c>
      <c r="B103" s="14">
        <v>51797529</v>
      </c>
      <c r="C103">
        <v>3.32</v>
      </c>
      <c r="D103">
        <v>0</v>
      </c>
      <c r="E103" s="13">
        <v>1717670.29</v>
      </c>
      <c r="F103" s="13">
        <v>0</v>
      </c>
      <c r="G103" s="13">
        <v>77388.649999999994</v>
      </c>
      <c r="H103" s="13">
        <v>0</v>
      </c>
      <c r="I103" s="13">
        <v>391155.65</v>
      </c>
      <c r="J103" s="13">
        <v>0</v>
      </c>
      <c r="K103">
        <v>0</v>
      </c>
      <c r="L103" s="13">
        <v>472354.97</v>
      </c>
      <c r="M103" s="13">
        <v>940899.27</v>
      </c>
      <c r="N103" s="13">
        <v>2658569.56</v>
      </c>
    </row>
    <row r="104" spans="1:14" x14ac:dyDescent="0.2">
      <c r="A104">
        <v>24086</v>
      </c>
      <c r="B104" s="14">
        <v>236639431</v>
      </c>
      <c r="C104">
        <v>1.56</v>
      </c>
      <c r="D104">
        <v>0</v>
      </c>
      <c r="E104" s="13">
        <v>7990111.46</v>
      </c>
      <c r="F104">
        <v>0</v>
      </c>
      <c r="G104" s="13">
        <v>79186.41</v>
      </c>
      <c r="H104">
        <v>0</v>
      </c>
      <c r="I104" s="13">
        <v>369058.78</v>
      </c>
      <c r="J104">
        <v>0</v>
      </c>
      <c r="K104" s="13">
        <v>1321.35</v>
      </c>
      <c r="L104" s="13">
        <v>1367915.5</v>
      </c>
      <c r="M104" s="13">
        <v>1817482.04</v>
      </c>
      <c r="N104" s="13">
        <v>9807593.5</v>
      </c>
    </row>
    <row r="105" spans="1:14" x14ac:dyDescent="0.2">
      <c r="A105">
        <v>24087</v>
      </c>
      <c r="B105" s="14">
        <v>146455433</v>
      </c>
      <c r="C105">
        <v>1.64</v>
      </c>
      <c r="D105">
        <v>0</v>
      </c>
      <c r="E105" s="13">
        <v>4941037.24</v>
      </c>
      <c r="F105">
        <v>0</v>
      </c>
      <c r="G105" s="13">
        <v>57930.31</v>
      </c>
      <c r="H105" s="13">
        <v>0</v>
      </c>
      <c r="I105" s="13">
        <v>233319.31</v>
      </c>
      <c r="J105">
        <v>0</v>
      </c>
      <c r="K105" s="13">
        <v>29226.73</v>
      </c>
      <c r="L105" s="13">
        <v>757631.28</v>
      </c>
      <c r="M105" s="13">
        <v>1078107.6299999999</v>
      </c>
      <c r="N105" s="13">
        <v>6019144.8700000001</v>
      </c>
    </row>
    <row r="106" spans="1:14" x14ac:dyDescent="0.2">
      <c r="A106">
        <v>24089</v>
      </c>
      <c r="B106" s="14">
        <v>178623333</v>
      </c>
      <c r="C106">
        <v>1.99</v>
      </c>
      <c r="D106">
        <v>0</v>
      </c>
      <c r="E106" s="13">
        <v>6004857.3899999997</v>
      </c>
      <c r="F106">
        <v>0</v>
      </c>
      <c r="G106" s="13">
        <v>67479</v>
      </c>
      <c r="H106">
        <v>0</v>
      </c>
      <c r="I106" s="13">
        <v>476285.04</v>
      </c>
      <c r="J106" s="13">
        <v>0</v>
      </c>
      <c r="K106">
        <v>0</v>
      </c>
      <c r="L106" s="13">
        <v>1350421.35</v>
      </c>
      <c r="M106" s="13">
        <v>1894185.38</v>
      </c>
      <c r="N106" s="13">
        <v>7899042.7699999996</v>
      </c>
    </row>
    <row r="107" spans="1:14" x14ac:dyDescent="0.2">
      <c r="A107">
        <v>24090</v>
      </c>
      <c r="B107" s="14">
        <v>542775235</v>
      </c>
      <c r="C107">
        <v>1.72</v>
      </c>
      <c r="D107">
        <v>0</v>
      </c>
      <c r="E107" s="13">
        <v>18296974.879999999</v>
      </c>
      <c r="F107">
        <v>0</v>
      </c>
      <c r="G107" s="13">
        <v>251083.14</v>
      </c>
      <c r="H107" s="13">
        <v>0</v>
      </c>
      <c r="I107" s="13">
        <v>869111.95</v>
      </c>
      <c r="J107">
        <v>0</v>
      </c>
      <c r="K107">
        <v>0</v>
      </c>
      <c r="L107" s="13">
        <v>3128718.72</v>
      </c>
      <c r="M107" s="13">
        <v>4248913.8</v>
      </c>
      <c r="N107" s="13">
        <v>22545888.68</v>
      </c>
    </row>
    <row r="108" spans="1:14" x14ac:dyDescent="0.2">
      <c r="A108">
        <v>24091</v>
      </c>
      <c r="B108" s="14">
        <v>5405870</v>
      </c>
      <c r="C108">
        <v>1.74</v>
      </c>
      <c r="D108">
        <v>0</v>
      </c>
      <c r="E108" s="13">
        <v>182195.01</v>
      </c>
      <c r="F108">
        <v>0</v>
      </c>
      <c r="G108" s="13">
        <v>1060</v>
      </c>
      <c r="H108" s="13">
        <v>0</v>
      </c>
      <c r="I108" s="13">
        <v>8193.2199999999993</v>
      </c>
      <c r="J108">
        <v>0</v>
      </c>
      <c r="K108">
        <v>0</v>
      </c>
      <c r="L108" s="13">
        <v>26703</v>
      </c>
      <c r="M108" s="13">
        <v>35956.22</v>
      </c>
      <c r="N108" s="13">
        <v>218151.23</v>
      </c>
    </row>
    <row r="109" spans="1:14" x14ac:dyDescent="0.2">
      <c r="A109">
        <v>24093</v>
      </c>
      <c r="B109" s="14">
        <v>1861292743</v>
      </c>
      <c r="C109">
        <v>1.64</v>
      </c>
      <c r="D109">
        <v>0</v>
      </c>
      <c r="E109" s="13">
        <v>62795326.689999998</v>
      </c>
      <c r="F109">
        <v>0</v>
      </c>
      <c r="G109" s="13">
        <v>399556.94</v>
      </c>
      <c r="H109" s="13">
        <v>0</v>
      </c>
      <c r="I109" s="13">
        <v>1912581.44</v>
      </c>
      <c r="J109">
        <v>0</v>
      </c>
      <c r="K109">
        <v>0</v>
      </c>
      <c r="L109" s="13">
        <v>6498699.21</v>
      </c>
      <c r="M109" s="13">
        <v>8810837.5800000001</v>
      </c>
      <c r="N109" s="13">
        <v>71606164.269999996</v>
      </c>
    </row>
    <row r="110" spans="1:14" x14ac:dyDescent="0.2">
      <c r="A110">
        <v>25001</v>
      </c>
      <c r="B110" s="14">
        <v>87026177</v>
      </c>
      <c r="C110">
        <v>2.13</v>
      </c>
      <c r="D110">
        <v>0</v>
      </c>
      <c r="E110" s="13">
        <v>2921417.42</v>
      </c>
      <c r="F110">
        <v>0</v>
      </c>
      <c r="G110" s="13">
        <v>125733.39</v>
      </c>
      <c r="H110">
        <v>0</v>
      </c>
      <c r="I110" s="13">
        <v>214394.08</v>
      </c>
      <c r="J110">
        <v>0</v>
      </c>
      <c r="K110">
        <v>0</v>
      </c>
      <c r="L110" s="13">
        <v>646179.01</v>
      </c>
      <c r="M110" s="13">
        <v>986306.48</v>
      </c>
      <c r="N110" s="13">
        <v>3907723.9</v>
      </c>
    </row>
    <row r="111" spans="1:14" x14ac:dyDescent="0.2">
      <c r="A111">
        <v>25002</v>
      </c>
      <c r="B111" s="14">
        <v>45652667</v>
      </c>
      <c r="C111">
        <v>3.28</v>
      </c>
      <c r="D111">
        <v>0</v>
      </c>
      <c r="E111" s="13">
        <v>1514525.4</v>
      </c>
      <c r="F111">
        <v>0</v>
      </c>
      <c r="G111" s="13">
        <v>55402.1</v>
      </c>
      <c r="H111">
        <v>0</v>
      </c>
      <c r="I111" s="13">
        <v>97701.72</v>
      </c>
      <c r="J111">
        <v>0</v>
      </c>
      <c r="K111">
        <v>0</v>
      </c>
      <c r="L111" s="13">
        <v>372163.27</v>
      </c>
      <c r="M111" s="13">
        <v>525267.09</v>
      </c>
      <c r="N111" s="13">
        <v>2039792.49</v>
      </c>
    </row>
    <row r="112" spans="1:14" x14ac:dyDescent="0.2">
      <c r="A112">
        <v>25003</v>
      </c>
      <c r="B112" s="14">
        <v>57639918</v>
      </c>
      <c r="C112">
        <v>3.34</v>
      </c>
      <c r="D112">
        <v>0</v>
      </c>
      <c r="E112" s="13">
        <v>1911015.74</v>
      </c>
      <c r="F112">
        <v>0</v>
      </c>
      <c r="G112" s="13">
        <v>51083</v>
      </c>
      <c r="H112">
        <v>0</v>
      </c>
      <c r="I112" s="13">
        <v>84901.69</v>
      </c>
      <c r="J112" s="13">
        <v>0</v>
      </c>
      <c r="K112" s="13">
        <v>16402.439999999999</v>
      </c>
      <c r="L112" s="13">
        <v>340689.63</v>
      </c>
      <c r="M112" s="13">
        <v>493076.76</v>
      </c>
      <c r="N112" s="13">
        <v>2404092.5</v>
      </c>
    </row>
    <row r="113" spans="1:14" x14ac:dyDescent="0.2">
      <c r="A113">
        <v>26001</v>
      </c>
      <c r="B113" s="14">
        <v>39090487</v>
      </c>
      <c r="C113">
        <v>1.9</v>
      </c>
      <c r="D113">
        <v>0</v>
      </c>
      <c r="E113" s="13">
        <v>1315328.43</v>
      </c>
      <c r="F113">
        <v>0</v>
      </c>
      <c r="G113" s="13">
        <v>26717.97</v>
      </c>
      <c r="H113">
        <v>0</v>
      </c>
      <c r="I113" s="13">
        <v>117036.46</v>
      </c>
      <c r="J113">
        <v>0</v>
      </c>
      <c r="K113">
        <v>0</v>
      </c>
      <c r="L113" s="13">
        <v>316790.45</v>
      </c>
      <c r="M113" s="13">
        <v>460544.88</v>
      </c>
      <c r="N113" s="13">
        <v>1775873.31</v>
      </c>
    </row>
    <row r="114" spans="1:14" x14ac:dyDescent="0.2">
      <c r="A114">
        <v>26002</v>
      </c>
      <c r="B114" s="14">
        <v>63432946</v>
      </c>
      <c r="C114">
        <v>1.75</v>
      </c>
      <c r="D114">
        <v>0</v>
      </c>
      <c r="E114" s="13">
        <v>2137674.42</v>
      </c>
      <c r="F114">
        <v>0</v>
      </c>
      <c r="G114" s="13">
        <v>42418.22</v>
      </c>
      <c r="H114">
        <v>0</v>
      </c>
      <c r="I114" s="13">
        <v>94210.14</v>
      </c>
      <c r="J114">
        <v>0</v>
      </c>
      <c r="K114">
        <v>0</v>
      </c>
      <c r="L114" s="13">
        <v>276791.01</v>
      </c>
      <c r="M114" s="13">
        <v>413419.36</v>
      </c>
      <c r="N114" s="13">
        <v>2551093.7799999998</v>
      </c>
    </row>
    <row r="115" spans="1:14" x14ac:dyDescent="0.2">
      <c r="A115">
        <v>26005</v>
      </c>
      <c r="B115" s="14">
        <v>46196829</v>
      </c>
      <c r="C115">
        <v>2.0499999999999998</v>
      </c>
      <c r="D115">
        <v>0</v>
      </c>
      <c r="E115" s="13">
        <v>1552067.93</v>
      </c>
      <c r="F115" s="13">
        <v>0</v>
      </c>
      <c r="G115" s="13">
        <v>29452.84</v>
      </c>
      <c r="H115">
        <v>0</v>
      </c>
      <c r="I115" s="13">
        <v>118089.32</v>
      </c>
      <c r="J115">
        <v>0</v>
      </c>
      <c r="K115">
        <v>0</v>
      </c>
      <c r="L115" s="13">
        <v>281850.84000000003</v>
      </c>
      <c r="M115" s="13">
        <v>429393</v>
      </c>
      <c r="N115" s="13">
        <v>1981460.93</v>
      </c>
    </row>
    <row r="116" spans="1:14" x14ac:dyDescent="0.2">
      <c r="A116">
        <v>26006</v>
      </c>
      <c r="B116" s="14">
        <v>958072292</v>
      </c>
      <c r="C116">
        <v>1.84</v>
      </c>
      <c r="D116">
        <v>0</v>
      </c>
      <c r="E116" s="13">
        <v>32257221.030000001</v>
      </c>
      <c r="F116">
        <v>0</v>
      </c>
      <c r="G116" s="13">
        <v>321427.49</v>
      </c>
      <c r="H116">
        <v>0</v>
      </c>
      <c r="I116" s="13">
        <v>1118160.1100000001</v>
      </c>
      <c r="J116">
        <v>0</v>
      </c>
      <c r="K116">
        <v>0</v>
      </c>
      <c r="L116" s="13">
        <v>3049733.21</v>
      </c>
      <c r="M116" s="13">
        <v>4489320.8099999996</v>
      </c>
      <c r="N116" s="13">
        <v>36746541.840000004</v>
      </c>
    </row>
    <row r="117" spans="1:14" x14ac:dyDescent="0.2">
      <c r="A117">
        <v>27055</v>
      </c>
      <c r="B117" s="14">
        <v>6450564</v>
      </c>
      <c r="C117">
        <v>2.41</v>
      </c>
      <c r="D117">
        <v>0</v>
      </c>
      <c r="E117" s="13">
        <v>215922.12</v>
      </c>
      <c r="F117">
        <v>0</v>
      </c>
      <c r="G117" s="13">
        <v>20702.05</v>
      </c>
      <c r="H117">
        <v>0</v>
      </c>
      <c r="I117" s="13">
        <v>74493.34</v>
      </c>
      <c r="J117" s="13">
        <v>0</v>
      </c>
      <c r="K117">
        <v>0</v>
      </c>
      <c r="L117" s="13">
        <v>75175.570000000007</v>
      </c>
      <c r="M117" s="13">
        <v>170370.96</v>
      </c>
      <c r="N117" s="13">
        <v>386293.08</v>
      </c>
    </row>
    <row r="118" spans="1:14" x14ac:dyDescent="0.2">
      <c r="A118">
        <v>27056</v>
      </c>
      <c r="B118" s="14">
        <v>6972641</v>
      </c>
      <c r="C118">
        <v>2.67</v>
      </c>
      <c r="D118">
        <v>0</v>
      </c>
      <c r="E118" s="13">
        <v>232775.97</v>
      </c>
      <c r="F118">
        <v>0</v>
      </c>
      <c r="G118" s="13">
        <v>20830.189999999999</v>
      </c>
      <c r="H118">
        <v>0</v>
      </c>
      <c r="I118" s="13">
        <v>89987.14</v>
      </c>
      <c r="J118">
        <v>0</v>
      </c>
      <c r="K118">
        <v>0</v>
      </c>
      <c r="L118" s="13">
        <v>86720.69</v>
      </c>
      <c r="M118" s="13">
        <v>197538.02</v>
      </c>
      <c r="N118" s="13">
        <v>430313.99</v>
      </c>
    </row>
    <row r="119" spans="1:14" x14ac:dyDescent="0.2">
      <c r="A119">
        <v>27057</v>
      </c>
      <c r="B119" s="14">
        <v>9064415</v>
      </c>
      <c r="C119">
        <v>2.75</v>
      </c>
      <c r="D119">
        <v>0</v>
      </c>
      <c r="E119" s="13">
        <v>302359.43</v>
      </c>
      <c r="F119">
        <v>0</v>
      </c>
      <c r="G119" s="13">
        <v>15257.66</v>
      </c>
      <c r="H119" s="13">
        <v>0</v>
      </c>
      <c r="I119" s="13">
        <v>68001.3</v>
      </c>
      <c r="J119" s="13">
        <v>0</v>
      </c>
      <c r="K119">
        <v>0</v>
      </c>
      <c r="L119" s="13">
        <v>63862.06</v>
      </c>
      <c r="M119" s="13">
        <v>147121.01999999999</v>
      </c>
      <c r="N119" s="13">
        <v>449480.45</v>
      </c>
    </row>
    <row r="120" spans="1:14" x14ac:dyDescent="0.2">
      <c r="A120">
        <v>27058</v>
      </c>
      <c r="B120" s="14">
        <v>10021747</v>
      </c>
      <c r="C120">
        <v>2.7</v>
      </c>
      <c r="D120">
        <v>0</v>
      </c>
      <c r="E120" s="13">
        <v>334464.78000000003</v>
      </c>
      <c r="F120">
        <v>0</v>
      </c>
      <c r="G120" s="13">
        <v>25906.33</v>
      </c>
      <c r="H120">
        <v>0</v>
      </c>
      <c r="I120" s="13">
        <v>110779.33</v>
      </c>
      <c r="J120">
        <v>0</v>
      </c>
      <c r="K120">
        <v>0</v>
      </c>
      <c r="L120" s="13">
        <v>111168.31</v>
      </c>
      <c r="M120" s="13">
        <v>247853.96</v>
      </c>
      <c r="N120" s="13">
        <v>582318.74</v>
      </c>
    </row>
    <row r="121" spans="1:14" x14ac:dyDescent="0.2">
      <c r="A121">
        <v>27059</v>
      </c>
      <c r="B121" s="14">
        <v>13241504</v>
      </c>
      <c r="C121">
        <v>2.61</v>
      </c>
      <c r="D121">
        <v>0</v>
      </c>
      <c r="E121" s="13">
        <v>442329.4</v>
      </c>
      <c r="F121">
        <v>0</v>
      </c>
      <c r="G121" s="13">
        <v>26823.21</v>
      </c>
      <c r="H121">
        <v>0</v>
      </c>
      <c r="I121" s="13">
        <v>120343.11</v>
      </c>
      <c r="J121">
        <v>0</v>
      </c>
      <c r="K121">
        <v>0</v>
      </c>
      <c r="L121" s="13">
        <v>107795.39</v>
      </c>
      <c r="M121" s="13">
        <v>254961.7</v>
      </c>
      <c r="N121" s="13">
        <v>697291.1</v>
      </c>
    </row>
    <row r="122" spans="1:14" x14ac:dyDescent="0.2">
      <c r="A122">
        <v>27061</v>
      </c>
      <c r="B122" s="14">
        <v>102219285</v>
      </c>
      <c r="C122">
        <v>2.64</v>
      </c>
      <c r="D122">
        <v>0</v>
      </c>
      <c r="E122" s="13">
        <v>3413559.87</v>
      </c>
      <c r="F122" s="13">
        <v>0</v>
      </c>
      <c r="G122" s="13">
        <v>156867.62</v>
      </c>
      <c r="H122">
        <v>0</v>
      </c>
      <c r="I122" s="13">
        <v>643625.14</v>
      </c>
      <c r="J122">
        <v>0</v>
      </c>
      <c r="K122">
        <v>456.4</v>
      </c>
      <c r="L122" s="13">
        <v>568280.81000000006</v>
      </c>
      <c r="M122" s="13">
        <v>1369229.96</v>
      </c>
      <c r="N122" s="13">
        <v>4782789.83</v>
      </c>
    </row>
    <row r="123" spans="1:14" x14ac:dyDescent="0.2">
      <c r="A123">
        <v>28101</v>
      </c>
      <c r="B123" s="14">
        <v>44522086</v>
      </c>
      <c r="C123">
        <v>2.59</v>
      </c>
      <c r="D123">
        <v>0</v>
      </c>
      <c r="E123" s="13">
        <v>1487555.46</v>
      </c>
      <c r="F123">
        <v>0</v>
      </c>
      <c r="G123" s="13">
        <v>95660.76</v>
      </c>
      <c r="H123">
        <v>0</v>
      </c>
      <c r="I123" s="13">
        <v>149785.54</v>
      </c>
      <c r="J123">
        <v>0</v>
      </c>
      <c r="K123" s="13">
        <v>13528.28</v>
      </c>
      <c r="L123" s="13">
        <v>429414.07</v>
      </c>
      <c r="M123" s="13">
        <v>688388.65</v>
      </c>
      <c r="N123" s="13">
        <v>2175944.11</v>
      </c>
    </row>
    <row r="124" spans="1:14" x14ac:dyDescent="0.2">
      <c r="A124">
        <v>28102</v>
      </c>
      <c r="B124" s="14">
        <v>81063059</v>
      </c>
      <c r="C124">
        <v>2.67</v>
      </c>
      <c r="D124">
        <v>0</v>
      </c>
      <c r="E124" s="13">
        <v>2706224.56</v>
      </c>
      <c r="F124" s="13">
        <v>0</v>
      </c>
      <c r="G124" s="13">
        <v>148590.82</v>
      </c>
      <c r="H124">
        <v>0</v>
      </c>
      <c r="I124" s="13">
        <v>180132.33</v>
      </c>
      <c r="J124">
        <v>0</v>
      </c>
      <c r="K124">
        <v>0</v>
      </c>
      <c r="L124" s="13">
        <v>590355.17000000004</v>
      </c>
      <c r="M124" s="13">
        <v>919078.32</v>
      </c>
      <c r="N124" s="13">
        <v>3625302.88</v>
      </c>
    </row>
    <row r="125" spans="1:14" x14ac:dyDescent="0.2">
      <c r="A125">
        <v>28103</v>
      </c>
      <c r="B125" s="14">
        <v>39844601</v>
      </c>
      <c r="C125">
        <v>2.59</v>
      </c>
      <c r="D125">
        <v>0</v>
      </c>
      <c r="E125" s="13">
        <v>1331273.07</v>
      </c>
      <c r="F125">
        <v>0</v>
      </c>
      <c r="G125" s="13">
        <v>107038.99</v>
      </c>
      <c r="H125">
        <v>0</v>
      </c>
      <c r="I125" s="13">
        <v>122640.78</v>
      </c>
      <c r="J125">
        <v>0</v>
      </c>
      <c r="K125" s="13">
        <v>34368.28</v>
      </c>
      <c r="L125" s="13">
        <v>368721.45</v>
      </c>
      <c r="M125" s="13">
        <v>632769.5</v>
      </c>
      <c r="N125" s="13">
        <v>1964042.57</v>
      </c>
    </row>
    <row r="126" spans="1:14" x14ac:dyDescent="0.2">
      <c r="A126">
        <v>29001</v>
      </c>
      <c r="B126" s="14">
        <v>21234685</v>
      </c>
      <c r="C126">
        <v>5.0199999999999996</v>
      </c>
      <c r="D126">
        <v>0</v>
      </c>
      <c r="E126" s="13">
        <v>691786.54</v>
      </c>
      <c r="F126">
        <v>0</v>
      </c>
      <c r="G126" s="13">
        <v>9868.9599999999991</v>
      </c>
      <c r="H126">
        <v>0</v>
      </c>
      <c r="I126" s="13">
        <v>109978.39</v>
      </c>
      <c r="J126">
        <v>0</v>
      </c>
      <c r="K126">
        <v>0</v>
      </c>
      <c r="L126" s="13">
        <v>133372.73000000001</v>
      </c>
      <c r="M126" s="13">
        <v>253220.08</v>
      </c>
      <c r="N126" s="13">
        <v>945006.62</v>
      </c>
    </row>
    <row r="127" spans="1:14" x14ac:dyDescent="0.2">
      <c r="A127">
        <v>29002</v>
      </c>
      <c r="B127" s="14">
        <v>7142874</v>
      </c>
      <c r="C127">
        <v>4.87</v>
      </c>
      <c r="D127">
        <v>0</v>
      </c>
      <c r="E127" s="13">
        <v>233069.05</v>
      </c>
      <c r="F127">
        <v>0</v>
      </c>
      <c r="G127" s="13">
        <v>6919.04</v>
      </c>
      <c r="H127">
        <v>0</v>
      </c>
      <c r="I127" s="13">
        <v>58478.18</v>
      </c>
      <c r="J127">
        <v>0</v>
      </c>
      <c r="K127" s="13">
        <v>4044.3</v>
      </c>
      <c r="L127" s="13">
        <v>73956.490000000005</v>
      </c>
      <c r="M127" s="13">
        <v>143398.01</v>
      </c>
      <c r="N127" s="13">
        <v>376467.06</v>
      </c>
    </row>
    <row r="128" spans="1:14" x14ac:dyDescent="0.2">
      <c r="A128">
        <v>29003</v>
      </c>
      <c r="B128" s="14">
        <v>7102162</v>
      </c>
      <c r="C128">
        <v>4.63</v>
      </c>
      <c r="D128">
        <v>0</v>
      </c>
      <c r="E128" s="13">
        <v>232325.28</v>
      </c>
      <c r="F128">
        <v>0</v>
      </c>
      <c r="G128" s="13">
        <v>5808.08</v>
      </c>
      <c r="H128">
        <v>0</v>
      </c>
      <c r="I128" s="13">
        <v>72126.59</v>
      </c>
      <c r="J128">
        <v>0</v>
      </c>
      <c r="K128">
        <v>0</v>
      </c>
      <c r="L128" s="13">
        <v>83290.98</v>
      </c>
      <c r="M128" s="13">
        <v>161225.65</v>
      </c>
      <c r="N128" s="13">
        <v>393550.93</v>
      </c>
    </row>
    <row r="129" spans="1:14" x14ac:dyDescent="0.2">
      <c r="A129">
        <v>29004</v>
      </c>
      <c r="B129" s="14">
        <v>26751970</v>
      </c>
      <c r="C129">
        <v>5.07</v>
      </c>
      <c r="D129">
        <v>0</v>
      </c>
      <c r="E129" s="13">
        <v>871070.63</v>
      </c>
      <c r="F129">
        <v>0</v>
      </c>
      <c r="G129" s="13">
        <v>12784.41</v>
      </c>
      <c r="H129">
        <v>0</v>
      </c>
      <c r="I129" s="13">
        <v>154037</v>
      </c>
      <c r="J129">
        <v>0</v>
      </c>
      <c r="K129" s="13">
        <v>23723.83</v>
      </c>
      <c r="L129" s="13">
        <v>183893.66</v>
      </c>
      <c r="M129" s="13">
        <v>374438.9</v>
      </c>
      <c r="N129" s="13">
        <v>1245509.53</v>
      </c>
    </row>
    <row r="130" spans="1:14" x14ac:dyDescent="0.2">
      <c r="A130">
        <v>30093</v>
      </c>
      <c r="B130" s="14">
        <v>88926030</v>
      </c>
      <c r="C130">
        <v>3.04</v>
      </c>
      <c r="D130">
        <v>0</v>
      </c>
      <c r="E130" s="13">
        <v>2957437.88</v>
      </c>
      <c r="F130">
        <v>0</v>
      </c>
      <c r="G130" s="13">
        <v>69628.740000000005</v>
      </c>
      <c r="H130">
        <v>0</v>
      </c>
      <c r="I130" s="13">
        <v>301486.02</v>
      </c>
      <c r="J130">
        <v>0</v>
      </c>
      <c r="K130">
        <v>0</v>
      </c>
      <c r="L130" s="13">
        <v>795181.15</v>
      </c>
      <c r="M130" s="13">
        <v>1166295.8999999999</v>
      </c>
      <c r="N130" s="13">
        <v>4123733.78</v>
      </c>
    </row>
    <row r="131" spans="1:14" x14ac:dyDescent="0.2">
      <c r="A131">
        <v>31116</v>
      </c>
      <c r="B131" s="14">
        <v>10002978</v>
      </c>
      <c r="C131">
        <v>2.2999999999999998</v>
      </c>
      <c r="D131">
        <v>0</v>
      </c>
      <c r="E131" s="13">
        <v>335210.8</v>
      </c>
      <c r="F131">
        <v>0</v>
      </c>
      <c r="G131" s="13">
        <v>29696.02</v>
      </c>
      <c r="H131">
        <v>0</v>
      </c>
      <c r="I131" s="13">
        <v>37245.65</v>
      </c>
      <c r="J131">
        <v>0</v>
      </c>
      <c r="K131">
        <v>0</v>
      </c>
      <c r="L131" s="13">
        <v>75976.19</v>
      </c>
      <c r="M131" s="13">
        <v>142917.85999999999</v>
      </c>
      <c r="N131" s="13">
        <v>478128.66</v>
      </c>
    </row>
    <row r="132" spans="1:14" x14ac:dyDescent="0.2">
      <c r="A132">
        <v>31117</v>
      </c>
      <c r="B132" s="14">
        <v>12687215</v>
      </c>
      <c r="C132">
        <v>2.11</v>
      </c>
      <c r="D132">
        <v>0</v>
      </c>
      <c r="E132" s="13">
        <v>425989.36</v>
      </c>
      <c r="F132">
        <v>0</v>
      </c>
      <c r="G132" s="13">
        <v>25810.19</v>
      </c>
      <c r="H132">
        <v>0</v>
      </c>
      <c r="I132" s="13">
        <v>36866.26</v>
      </c>
      <c r="J132" s="13">
        <v>0</v>
      </c>
      <c r="K132">
        <v>0</v>
      </c>
      <c r="L132" s="13">
        <v>78211.210000000006</v>
      </c>
      <c r="M132" s="13">
        <v>140887.66</v>
      </c>
      <c r="N132" s="13">
        <v>566877.02</v>
      </c>
    </row>
    <row r="133" spans="1:14" x14ac:dyDescent="0.2">
      <c r="A133">
        <v>31118</v>
      </c>
      <c r="B133" s="14">
        <v>7605709</v>
      </c>
      <c r="C133">
        <v>2.33</v>
      </c>
      <c r="D133">
        <v>0</v>
      </c>
      <c r="E133" s="13">
        <v>254797.41</v>
      </c>
      <c r="F133">
        <v>0</v>
      </c>
      <c r="G133" s="13">
        <v>15370.54</v>
      </c>
      <c r="H133">
        <v>0</v>
      </c>
      <c r="I133" s="13">
        <v>20731.8</v>
      </c>
      <c r="J133" s="13">
        <v>0</v>
      </c>
      <c r="K133">
        <v>0</v>
      </c>
      <c r="L133" s="13">
        <v>45054.99</v>
      </c>
      <c r="M133" s="13">
        <v>81157.33</v>
      </c>
      <c r="N133" s="13">
        <v>335954.74</v>
      </c>
    </row>
    <row r="134" spans="1:14" x14ac:dyDescent="0.2">
      <c r="A134">
        <v>31121</v>
      </c>
      <c r="B134" s="14">
        <v>27080574</v>
      </c>
      <c r="C134">
        <v>2.17</v>
      </c>
      <c r="D134">
        <v>0</v>
      </c>
      <c r="E134" s="13">
        <v>908707.35</v>
      </c>
      <c r="F134" s="13">
        <v>0</v>
      </c>
      <c r="G134" s="13">
        <v>106800.34</v>
      </c>
      <c r="H134">
        <v>0</v>
      </c>
      <c r="I134" s="13">
        <v>115884.29</v>
      </c>
      <c r="J134">
        <v>0</v>
      </c>
      <c r="K134">
        <v>0</v>
      </c>
      <c r="L134" s="13">
        <v>251205.55</v>
      </c>
      <c r="M134" s="13">
        <v>473890.18</v>
      </c>
      <c r="N134" s="13">
        <v>1382597.53</v>
      </c>
    </row>
    <row r="135" spans="1:14" x14ac:dyDescent="0.2">
      <c r="A135">
        <v>31122</v>
      </c>
      <c r="B135" s="14">
        <v>11296210</v>
      </c>
      <c r="C135">
        <v>2.2999999999999998</v>
      </c>
      <c r="D135">
        <v>0</v>
      </c>
      <c r="E135" s="13">
        <v>378548.42</v>
      </c>
      <c r="F135">
        <v>0</v>
      </c>
      <c r="G135" s="13">
        <v>28306.42</v>
      </c>
      <c r="H135">
        <v>0</v>
      </c>
      <c r="I135" s="13">
        <v>39148.949999999997</v>
      </c>
      <c r="J135">
        <v>0</v>
      </c>
      <c r="K135">
        <v>0</v>
      </c>
      <c r="L135" s="13">
        <v>76179.37</v>
      </c>
      <c r="M135" s="13">
        <v>143634.74</v>
      </c>
      <c r="N135" s="13">
        <v>522183.16</v>
      </c>
    </row>
    <row r="136" spans="1:14" x14ac:dyDescent="0.2">
      <c r="A136">
        <v>32054</v>
      </c>
      <c r="B136" s="14">
        <v>7452510</v>
      </c>
      <c r="C136">
        <v>2.48</v>
      </c>
      <c r="D136">
        <v>0</v>
      </c>
      <c r="E136" s="13">
        <v>249281.69</v>
      </c>
      <c r="F136">
        <v>0</v>
      </c>
      <c r="G136" s="13">
        <v>10145.81</v>
      </c>
      <c r="H136" s="13">
        <v>0</v>
      </c>
      <c r="I136" s="13">
        <v>22410.99</v>
      </c>
      <c r="J136">
        <v>0</v>
      </c>
      <c r="K136">
        <v>0</v>
      </c>
      <c r="L136" s="13">
        <v>61188.19</v>
      </c>
      <c r="M136" s="13">
        <v>93744.98</v>
      </c>
      <c r="N136" s="13">
        <v>343026.67</v>
      </c>
    </row>
    <row r="137" spans="1:14" x14ac:dyDescent="0.2">
      <c r="A137">
        <v>32055</v>
      </c>
      <c r="B137" s="14">
        <v>34130440</v>
      </c>
      <c r="C137">
        <v>2.21</v>
      </c>
      <c r="D137">
        <v>0</v>
      </c>
      <c r="E137" s="13">
        <v>1144802.19</v>
      </c>
      <c r="F137">
        <v>0</v>
      </c>
      <c r="G137" s="13">
        <v>53813.49</v>
      </c>
      <c r="H137">
        <v>0</v>
      </c>
      <c r="I137" s="13">
        <v>107195.81</v>
      </c>
      <c r="J137">
        <v>0</v>
      </c>
      <c r="K137">
        <v>0</v>
      </c>
      <c r="L137" s="13">
        <v>282525.11</v>
      </c>
      <c r="M137" s="13">
        <v>443534.4</v>
      </c>
      <c r="N137" s="13">
        <v>1588336.59</v>
      </c>
    </row>
    <row r="138" spans="1:14" x14ac:dyDescent="0.2">
      <c r="A138">
        <v>32056</v>
      </c>
      <c r="B138" s="14">
        <v>7730924</v>
      </c>
      <c r="C138">
        <v>2.31</v>
      </c>
      <c r="D138">
        <v>0</v>
      </c>
      <c r="E138" s="13">
        <v>259045.25</v>
      </c>
      <c r="F138">
        <v>0</v>
      </c>
      <c r="G138" s="13">
        <v>14534.27</v>
      </c>
      <c r="H138">
        <v>0</v>
      </c>
      <c r="I138" s="13">
        <v>22963.96</v>
      </c>
      <c r="J138" s="13">
        <v>0</v>
      </c>
      <c r="K138">
        <v>0</v>
      </c>
      <c r="L138" s="13">
        <v>58818.95</v>
      </c>
      <c r="M138" s="13">
        <v>96317.18</v>
      </c>
      <c r="N138" s="13">
        <v>355362.43</v>
      </c>
    </row>
    <row r="139" spans="1:14" x14ac:dyDescent="0.2">
      <c r="A139">
        <v>32058</v>
      </c>
      <c r="B139" s="14">
        <v>10691000</v>
      </c>
      <c r="C139">
        <v>2.91</v>
      </c>
      <c r="D139">
        <v>0</v>
      </c>
      <c r="E139" s="13">
        <v>356030.29</v>
      </c>
      <c r="F139">
        <v>0</v>
      </c>
      <c r="G139" s="13">
        <v>25805.21</v>
      </c>
      <c r="H139">
        <v>0</v>
      </c>
      <c r="I139" s="13">
        <v>44016.53</v>
      </c>
      <c r="J139" s="13">
        <v>0</v>
      </c>
      <c r="K139">
        <v>0</v>
      </c>
      <c r="L139" s="13">
        <v>127114.46</v>
      </c>
      <c r="M139" s="13">
        <v>196936.2</v>
      </c>
      <c r="N139" s="13">
        <v>552966.49</v>
      </c>
    </row>
    <row r="140" spans="1:14" x14ac:dyDescent="0.2">
      <c r="A140">
        <v>33090</v>
      </c>
      <c r="B140" s="14">
        <v>52192010</v>
      </c>
      <c r="C140">
        <v>2.69</v>
      </c>
      <c r="D140">
        <v>0</v>
      </c>
      <c r="E140" s="13">
        <v>1742029.94</v>
      </c>
      <c r="F140">
        <v>0</v>
      </c>
      <c r="G140" s="13">
        <v>90293.67</v>
      </c>
      <c r="H140">
        <v>0</v>
      </c>
      <c r="I140" s="13">
        <v>85976.81</v>
      </c>
      <c r="J140">
        <v>0</v>
      </c>
      <c r="K140" s="13">
        <v>23476.68</v>
      </c>
      <c r="L140" s="13">
        <v>437151.39</v>
      </c>
      <c r="M140" s="13">
        <v>636898.54</v>
      </c>
      <c r="N140" s="13">
        <v>2378928.48</v>
      </c>
    </row>
    <row r="141" spans="1:14" x14ac:dyDescent="0.2">
      <c r="A141">
        <v>33091</v>
      </c>
      <c r="B141" s="14">
        <v>9368580</v>
      </c>
      <c r="C141">
        <v>2.75</v>
      </c>
      <c r="D141">
        <v>0</v>
      </c>
      <c r="E141" s="13">
        <v>312505.38</v>
      </c>
      <c r="F141">
        <v>0</v>
      </c>
      <c r="G141" s="13">
        <v>9240.56</v>
      </c>
      <c r="H141">
        <v>0</v>
      </c>
      <c r="I141" s="13">
        <v>15598.31</v>
      </c>
      <c r="J141">
        <v>0</v>
      </c>
      <c r="K141" s="13">
        <v>24182.05</v>
      </c>
      <c r="L141" s="13">
        <v>74988.679999999993</v>
      </c>
      <c r="M141" s="13">
        <v>124009.60000000001</v>
      </c>
      <c r="N141" s="13">
        <v>436514.98</v>
      </c>
    </row>
    <row r="142" spans="1:14" x14ac:dyDescent="0.2">
      <c r="A142">
        <v>33092</v>
      </c>
      <c r="B142" s="14">
        <v>12171950</v>
      </c>
      <c r="C142">
        <v>2.69</v>
      </c>
      <c r="D142">
        <v>0</v>
      </c>
      <c r="E142" s="13">
        <v>406267.19</v>
      </c>
      <c r="F142">
        <v>0</v>
      </c>
      <c r="G142" s="13">
        <v>12901.07</v>
      </c>
      <c r="H142">
        <v>0</v>
      </c>
      <c r="I142" s="13">
        <v>22437.119999999999</v>
      </c>
      <c r="J142" s="13">
        <v>0</v>
      </c>
      <c r="K142">
        <v>0</v>
      </c>
      <c r="L142" s="13">
        <v>107397.21</v>
      </c>
      <c r="M142" s="13">
        <v>142735.4</v>
      </c>
      <c r="N142" s="13">
        <v>549002.59</v>
      </c>
    </row>
    <row r="143" spans="1:14" x14ac:dyDescent="0.2">
      <c r="A143">
        <v>33093</v>
      </c>
      <c r="B143" s="14">
        <v>20047560</v>
      </c>
      <c r="C143">
        <v>2.71</v>
      </c>
      <c r="D143">
        <v>0</v>
      </c>
      <c r="E143" s="13">
        <v>668996.5</v>
      </c>
      <c r="F143">
        <v>0</v>
      </c>
      <c r="G143" s="13">
        <v>26381.26</v>
      </c>
      <c r="H143">
        <v>0</v>
      </c>
      <c r="I143" s="13">
        <v>31566.43</v>
      </c>
      <c r="J143" s="13">
        <v>0</v>
      </c>
      <c r="K143">
        <v>0</v>
      </c>
      <c r="L143" s="13">
        <v>156995.49</v>
      </c>
      <c r="M143" s="13">
        <v>214943.18</v>
      </c>
      <c r="N143" s="13">
        <v>883939.68</v>
      </c>
    </row>
    <row r="144" spans="1:14" x14ac:dyDescent="0.2">
      <c r="A144">
        <v>33094</v>
      </c>
      <c r="B144" s="14">
        <v>13208290</v>
      </c>
      <c r="C144">
        <v>2.7</v>
      </c>
      <c r="D144">
        <v>0</v>
      </c>
      <c r="E144" s="13">
        <v>440812.15</v>
      </c>
      <c r="F144">
        <v>0</v>
      </c>
      <c r="G144" s="13">
        <v>13615.32</v>
      </c>
      <c r="H144">
        <v>0</v>
      </c>
      <c r="I144" s="13">
        <v>22785.61</v>
      </c>
      <c r="J144">
        <v>0</v>
      </c>
      <c r="K144" s="13">
        <v>2478.7199999999998</v>
      </c>
      <c r="L144" s="13">
        <v>112172.17</v>
      </c>
      <c r="M144" s="13">
        <v>151051.82</v>
      </c>
      <c r="N144" s="13">
        <v>591863.97</v>
      </c>
    </row>
    <row r="145" spans="1:14" x14ac:dyDescent="0.2">
      <c r="A145">
        <v>34121</v>
      </c>
      <c r="B145" s="14">
        <v>6481826</v>
      </c>
      <c r="C145">
        <v>2.75</v>
      </c>
      <c r="D145">
        <v>0</v>
      </c>
      <c r="E145" s="13">
        <v>216212.65</v>
      </c>
      <c r="F145">
        <v>0</v>
      </c>
      <c r="G145" s="13">
        <v>3956.69</v>
      </c>
      <c r="H145">
        <v>0</v>
      </c>
      <c r="I145" s="13">
        <v>13814.01</v>
      </c>
      <c r="J145">
        <v>0</v>
      </c>
      <c r="K145">
        <v>0</v>
      </c>
      <c r="L145" s="13">
        <v>56681.42</v>
      </c>
      <c r="M145" s="13">
        <v>74452.12</v>
      </c>
      <c r="N145" s="13">
        <v>290664.77</v>
      </c>
    </row>
    <row r="146" spans="1:14" x14ac:dyDescent="0.2">
      <c r="A146">
        <v>34122</v>
      </c>
      <c r="B146" s="14">
        <v>4255432</v>
      </c>
      <c r="C146">
        <v>2.74</v>
      </c>
      <c r="D146">
        <v>0</v>
      </c>
      <c r="E146" s="13">
        <v>141961.98000000001</v>
      </c>
      <c r="F146">
        <v>0</v>
      </c>
      <c r="G146" s="13">
        <v>3775.04</v>
      </c>
      <c r="H146">
        <v>0</v>
      </c>
      <c r="I146" s="13">
        <v>10847.24</v>
      </c>
      <c r="J146">
        <v>0</v>
      </c>
      <c r="K146" s="13">
        <v>3882.97</v>
      </c>
      <c r="L146" s="13">
        <v>48391.3</v>
      </c>
      <c r="M146" s="13">
        <v>66896.55</v>
      </c>
      <c r="N146" s="13">
        <v>208858.53</v>
      </c>
    </row>
    <row r="147" spans="1:14" x14ac:dyDescent="0.2">
      <c r="A147">
        <v>34124</v>
      </c>
      <c r="B147" s="14">
        <v>68586550</v>
      </c>
      <c r="C147">
        <v>2.71</v>
      </c>
      <c r="D147">
        <v>0</v>
      </c>
      <c r="E147" s="13">
        <v>2288765.41</v>
      </c>
      <c r="F147">
        <v>0</v>
      </c>
      <c r="G147" s="13">
        <v>47276.07</v>
      </c>
      <c r="H147">
        <v>0</v>
      </c>
      <c r="I147" s="13">
        <v>137455.38</v>
      </c>
      <c r="J147">
        <v>0</v>
      </c>
      <c r="K147" s="13">
        <v>4164.2700000000004</v>
      </c>
      <c r="L147" s="13">
        <v>600904.85</v>
      </c>
      <c r="M147" s="13">
        <v>789800.56</v>
      </c>
      <c r="N147" s="13">
        <v>3078565.97</v>
      </c>
    </row>
    <row r="148" spans="1:14" x14ac:dyDescent="0.2">
      <c r="A148">
        <v>35092</v>
      </c>
      <c r="B148" s="14">
        <v>38122650</v>
      </c>
      <c r="C148">
        <v>1.99</v>
      </c>
      <c r="D148">
        <v>0</v>
      </c>
      <c r="E148" s="13">
        <v>1281585.52</v>
      </c>
      <c r="F148">
        <v>0</v>
      </c>
      <c r="G148" s="13">
        <v>27075.7</v>
      </c>
      <c r="H148">
        <v>0</v>
      </c>
      <c r="I148" s="13">
        <v>124471.13</v>
      </c>
      <c r="J148">
        <v>0</v>
      </c>
      <c r="K148">
        <v>0</v>
      </c>
      <c r="L148" s="13">
        <v>424691.88</v>
      </c>
      <c r="M148" s="13">
        <v>576238.69999999995</v>
      </c>
      <c r="N148" s="13">
        <v>1857824.22</v>
      </c>
    </row>
    <row r="149" spans="1:14" x14ac:dyDescent="0.2">
      <c r="A149">
        <v>35093</v>
      </c>
      <c r="B149" s="14">
        <v>54814223</v>
      </c>
      <c r="C149">
        <v>2</v>
      </c>
      <c r="D149">
        <v>0</v>
      </c>
      <c r="E149" s="13">
        <v>1842525.29</v>
      </c>
      <c r="F149">
        <v>0</v>
      </c>
      <c r="G149" s="13">
        <v>15953.53</v>
      </c>
      <c r="H149">
        <v>0</v>
      </c>
      <c r="I149" s="13">
        <v>73340.800000000003</v>
      </c>
      <c r="J149">
        <v>0</v>
      </c>
      <c r="K149">
        <v>0</v>
      </c>
      <c r="L149" s="13">
        <v>273783.71999999997</v>
      </c>
      <c r="M149" s="13">
        <v>363078.05</v>
      </c>
      <c r="N149" s="13">
        <v>2205603.34</v>
      </c>
    </row>
    <row r="150" spans="1:14" x14ac:dyDescent="0.2">
      <c r="A150">
        <v>35094</v>
      </c>
      <c r="B150" s="14">
        <v>18452900</v>
      </c>
      <c r="C150">
        <v>2.17</v>
      </c>
      <c r="D150">
        <v>0</v>
      </c>
      <c r="E150" s="13">
        <v>619199.79</v>
      </c>
      <c r="F150">
        <v>0</v>
      </c>
      <c r="G150" s="13">
        <v>13839.82</v>
      </c>
      <c r="H150">
        <v>0</v>
      </c>
      <c r="I150" s="13">
        <v>63623.72</v>
      </c>
      <c r="J150">
        <v>0</v>
      </c>
      <c r="K150">
        <v>0</v>
      </c>
      <c r="L150" s="13">
        <v>222759.17</v>
      </c>
      <c r="M150" s="13">
        <v>300222.71000000002</v>
      </c>
      <c r="N150" s="13">
        <v>919422.5</v>
      </c>
    </row>
    <row r="151" spans="1:14" x14ac:dyDescent="0.2">
      <c r="A151">
        <v>35097</v>
      </c>
      <c r="B151" s="14">
        <v>10651160</v>
      </c>
      <c r="C151">
        <v>2.09</v>
      </c>
      <c r="D151">
        <v>0</v>
      </c>
      <c r="E151" s="13">
        <v>357699.29</v>
      </c>
      <c r="F151">
        <v>0</v>
      </c>
      <c r="G151" s="13">
        <v>9612.3799999999992</v>
      </c>
      <c r="H151" s="13">
        <v>0</v>
      </c>
      <c r="I151" s="13">
        <v>44189.56</v>
      </c>
      <c r="J151" s="13">
        <v>0</v>
      </c>
      <c r="K151">
        <v>0</v>
      </c>
      <c r="L151" s="13">
        <v>154447.46</v>
      </c>
      <c r="M151" s="13">
        <v>208249.4</v>
      </c>
      <c r="N151" s="13">
        <v>565948.68999999994</v>
      </c>
    </row>
    <row r="152" spans="1:14" x14ac:dyDescent="0.2">
      <c r="A152">
        <v>35098</v>
      </c>
      <c r="B152" s="14">
        <v>38234500</v>
      </c>
      <c r="C152">
        <v>2.0099999999999998</v>
      </c>
      <c r="D152">
        <v>0</v>
      </c>
      <c r="E152" s="13">
        <v>1285083.3400000001</v>
      </c>
      <c r="F152">
        <v>0</v>
      </c>
      <c r="G152" s="13">
        <v>20951</v>
      </c>
      <c r="H152" s="13">
        <v>0</v>
      </c>
      <c r="I152" s="13">
        <v>96315.9</v>
      </c>
      <c r="J152" s="13">
        <v>0</v>
      </c>
      <c r="K152">
        <v>0</v>
      </c>
      <c r="L152" s="13">
        <v>351495.04</v>
      </c>
      <c r="M152" s="13">
        <v>468761.94</v>
      </c>
      <c r="N152" s="13">
        <v>1753845.28</v>
      </c>
    </row>
    <row r="153" spans="1:14" x14ac:dyDescent="0.2">
      <c r="A153">
        <v>35099</v>
      </c>
      <c r="B153" s="14">
        <v>13433910</v>
      </c>
      <c r="C153">
        <v>2.12</v>
      </c>
      <c r="D153">
        <v>0</v>
      </c>
      <c r="E153" s="13">
        <v>451014.51</v>
      </c>
      <c r="F153">
        <v>0</v>
      </c>
      <c r="G153" s="13">
        <v>9184.6</v>
      </c>
      <c r="H153" s="13">
        <v>0</v>
      </c>
      <c r="I153" s="13">
        <v>42223.01</v>
      </c>
      <c r="J153" s="13">
        <v>0</v>
      </c>
      <c r="K153">
        <v>0</v>
      </c>
      <c r="L153" s="13">
        <v>148750.12</v>
      </c>
      <c r="M153" s="13">
        <v>200157.72</v>
      </c>
      <c r="N153" s="13">
        <v>651172.23</v>
      </c>
    </row>
    <row r="154" spans="1:14" x14ac:dyDescent="0.2">
      <c r="A154">
        <v>35102</v>
      </c>
      <c r="B154" s="14">
        <v>81786015</v>
      </c>
      <c r="C154">
        <v>1.99</v>
      </c>
      <c r="D154">
        <v>0</v>
      </c>
      <c r="E154" s="13">
        <v>2749435.63</v>
      </c>
      <c r="F154" s="13">
        <v>0</v>
      </c>
      <c r="G154" s="13">
        <v>58731.53</v>
      </c>
      <c r="H154" s="13">
        <v>0</v>
      </c>
      <c r="I154" s="13">
        <v>249015.4</v>
      </c>
      <c r="J154" s="13">
        <v>0</v>
      </c>
      <c r="K154">
        <v>0</v>
      </c>
      <c r="L154" s="13">
        <v>852500.61</v>
      </c>
      <c r="M154" s="13">
        <v>1160247.54</v>
      </c>
      <c r="N154" s="13">
        <v>3909683.17</v>
      </c>
    </row>
    <row r="155" spans="1:14" x14ac:dyDescent="0.2">
      <c r="A155">
        <v>36123</v>
      </c>
      <c r="B155" s="14">
        <v>17307347</v>
      </c>
      <c r="C155">
        <v>1.56</v>
      </c>
      <c r="D155">
        <v>0</v>
      </c>
      <c r="E155" s="13">
        <v>584381.18999999994</v>
      </c>
      <c r="F155">
        <v>0</v>
      </c>
      <c r="G155" s="13">
        <v>20079.71</v>
      </c>
      <c r="H155">
        <v>0</v>
      </c>
      <c r="I155" s="13">
        <v>63841.48</v>
      </c>
      <c r="J155" s="13">
        <v>0</v>
      </c>
      <c r="K155">
        <v>0</v>
      </c>
      <c r="L155" s="13">
        <v>107555.64</v>
      </c>
      <c r="M155" s="13">
        <v>191476.82</v>
      </c>
      <c r="N155" s="13">
        <v>775858.01</v>
      </c>
    </row>
    <row r="156" spans="1:14" x14ac:dyDescent="0.2">
      <c r="A156">
        <v>36126</v>
      </c>
      <c r="B156" s="14">
        <v>237289356</v>
      </c>
      <c r="C156">
        <v>1.57</v>
      </c>
      <c r="D156">
        <v>0</v>
      </c>
      <c r="E156" s="13">
        <v>8011242.2199999997</v>
      </c>
      <c r="F156">
        <v>0</v>
      </c>
      <c r="G156" s="13">
        <v>267041.40999999997</v>
      </c>
      <c r="H156">
        <v>5</v>
      </c>
      <c r="I156" s="13">
        <v>855484.64</v>
      </c>
      <c r="J156">
        <v>0</v>
      </c>
      <c r="K156">
        <v>0</v>
      </c>
      <c r="L156" s="13">
        <v>1512834.04</v>
      </c>
      <c r="M156" s="13">
        <v>2635365.09</v>
      </c>
      <c r="N156" s="13">
        <v>10646607.310000001</v>
      </c>
    </row>
    <row r="157" spans="1:14" x14ac:dyDescent="0.2">
      <c r="A157">
        <v>36131</v>
      </c>
      <c r="B157" s="14">
        <v>205717434</v>
      </c>
      <c r="C157">
        <v>1.57</v>
      </c>
      <c r="D157">
        <v>0</v>
      </c>
      <c r="E157" s="13">
        <v>6945327.0899999999</v>
      </c>
      <c r="F157">
        <v>0</v>
      </c>
      <c r="G157" s="13">
        <v>217690.72</v>
      </c>
      <c r="H157">
        <v>0</v>
      </c>
      <c r="I157" s="13">
        <v>691932.71</v>
      </c>
      <c r="J157">
        <v>0</v>
      </c>
      <c r="K157">
        <v>0</v>
      </c>
      <c r="L157" s="13">
        <v>1130507.46</v>
      </c>
      <c r="M157" s="13">
        <v>2040130.88</v>
      </c>
      <c r="N157" s="13">
        <v>8985457.9700000007</v>
      </c>
    </row>
    <row r="158" spans="1:14" x14ac:dyDescent="0.2">
      <c r="A158">
        <v>36133</v>
      </c>
      <c r="B158" s="14">
        <v>26971096</v>
      </c>
      <c r="C158">
        <v>1.52</v>
      </c>
      <c r="D158">
        <v>0</v>
      </c>
      <c r="E158" s="13">
        <v>911046.94</v>
      </c>
      <c r="F158">
        <v>0</v>
      </c>
      <c r="G158" s="13">
        <v>46351.53</v>
      </c>
      <c r="H158" s="13">
        <v>0</v>
      </c>
      <c r="I158" s="13">
        <v>147351.26</v>
      </c>
      <c r="J158">
        <v>0</v>
      </c>
      <c r="K158">
        <v>0</v>
      </c>
      <c r="L158" s="13">
        <v>258938.86</v>
      </c>
      <c r="M158" s="13">
        <v>452641.65</v>
      </c>
      <c r="N158" s="13">
        <v>1363688.59</v>
      </c>
    </row>
    <row r="159" spans="1:14" x14ac:dyDescent="0.2">
      <c r="A159">
        <v>36134</v>
      </c>
      <c r="B159" s="14">
        <v>16688725</v>
      </c>
      <c r="C159">
        <v>2.11</v>
      </c>
      <c r="D159">
        <v>0</v>
      </c>
      <c r="E159" s="13">
        <v>560345.14</v>
      </c>
      <c r="F159">
        <v>0</v>
      </c>
      <c r="G159" s="13">
        <v>24821.78</v>
      </c>
      <c r="H159">
        <v>0</v>
      </c>
      <c r="I159" s="13">
        <v>78876.160000000003</v>
      </c>
      <c r="J159">
        <v>0</v>
      </c>
      <c r="K159">
        <v>0</v>
      </c>
      <c r="L159" s="13">
        <v>141028.78</v>
      </c>
      <c r="M159" s="13">
        <v>244726.72</v>
      </c>
      <c r="N159" s="13">
        <v>805071.86</v>
      </c>
    </row>
    <row r="160" spans="1:14" x14ac:dyDescent="0.2">
      <c r="A160">
        <v>36135</v>
      </c>
      <c r="B160" s="14">
        <v>8486828</v>
      </c>
      <c r="C160">
        <v>1.64</v>
      </c>
      <c r="D160">
        <v>0</v>
      </c>
      <c r="E160" s="13">
        <v>286324.19</v>
      </c>
      <c r="F160">
        <v>0</v>
      </c>
      <c r="G160" s="13">
        <v>9448.6</v>
      </c>
      <c r="H160">
        <v>0</v>
      </c>
      <c r="I160" s="13">
        <v>29559.89</v>
      </c>
      <c r="J160" s="13">
        <v>0</v>
      </c>
      <c r="K160">
        <v>0</v>
      </c>
      <c r="L160" s="13">
        <v>47976.81</v>
      </c>
      <c r="M160" s="13">
        <v>86985.3</v>
      </c>
      <c r="N160" s="13">
        <v>373309.49</v>
      </c>
    </row>
    <row r="161" spans="1:14" x14ac:dyDescent="0.2">
      <c r="A161">
        <v>36136</v>
      </c>
      <c r="B161" s="14">
        <v>109206999</v>
      </c>
      <c r="C161">
        <v>1.56</v>
      </c>
      <c r="D161">
        <v>0</v>
      </c>
      <c r="E161" s="13">
        <v>3687365.58</v>
      </c>
      <c r="F161" s="13">
        <v>0</v>
      </c>
      <c r="G161" s="13">
        <v>160193.10999999999</v>
      </c>
      <c r="H161" s="13">
        <v>0</v>
      </c>
      <c r="I161" s="13">
        <v>509186.25</v>
      </c>
      <c r="J161" s="13">
        <v>0</v>
      </c>
      <c r="K161">
        <v>0</v>
      </c>
      <c r="L161" s="13">
        <v>883299.91</v>
      </c>
      <c r="M161" s="13">
        <v>1552679.26</v>
      </c>
      <c r="N161" s="13">
        <v>5240044.84</v>
      </c>
    </row>
    <row r="162" spans="1:14" x14ac:dyDescent="0.2">
      <c r="A162">
        <v>36137</v>
      </c>
      <c r="B162" s="14">
        <v>115534376</v>
      </c>
      <c r="C162">
        <v>1.74</v>
      </c>
      <c r="D162">
        <v>0</v>
      </c>
      <c r="E162" s="13">
        <v>3893875.87</v>
      </c>
      <c r="F162">
        <v>0</v>
      </c>
      <c r="G162" s="13">
        <v>137068.65</v>
      </c>
      <c r="H162">
        <v>0</v>
      </c>
      <c r="I162" s="13">
        <v>426327.29</v>
      </c>
      <c r="J162">
        <v>0</v>
      </c>
      <c r="K162">
        <v>0</v>
      </c>
      <c r="L162" s="13">
        <v>745725.46</v>
      </c>
      <c r="M162" s="13">
        <v>1309121.3999999999</v>
      </c>
      <c r="N162" s="13">
        <v>5202997.2699999996</v>
      </c>
    </row>
    <row r="163" spans="1:14" x14ac:dyDescent="0.2">
      <c r="A163">
        <v>36138</v>
      </c>
      <c r="B163" s="14">
        <v>31575491</v>
      </c>
      <c r="C163">
        <v>1.59</v>
      </c>
      <c r="D163">
        <v>0</v>
      </c>
      <c r="E163" s="13">
        <v>1065819.02</v>
      </c>
      <c r="F163">
        <v>0</v>
      </c>
      <c r="G163" s="13">
        <v>29045.18</v>
      </c>
      <c r="H163">
        <v>0</v>
      </c>
      <c r="I163" s="13">
        <v>92386.57</v>
      </c>
      <c r="J163">
        <v>0</v>
      </c>
      <c r="K163">
        <v>0</v>
      </c>
      <c r="L163" s="13">
        <v>170458.5</v>
      </c>
      <c r="M163" s="13">
        <v>291890.24</v>
      </c>
      <c r="N163" s="13">
        <v>1357709.26</v>
      </c>
    </row>
    <row r="164" spans="1:14" x14ac:dyDescent="0.2">
      <c r="A164">
        <v>36139</v>
      </c>
      <c r="B164" s="14">
        <v>526146513</v>
      </c>
      <c r="C164">
        <v>1.6</v>
      </c>
      <c r="D164">
        <v>0</v>
      </c>
      <c r="E164" s="13">
        <v>17758076.190000001</v>
      </c>
      <c r="F164">
        <v>0</v>
      </c>
      <c r="G164" s="13">
        <v>291782.93</v>
      </c>
      <c r="H164">
        <v>0</v>
      </c>
      <c r="I164" s="13">
        <v>853668.47</v>
      </c>
      <c r="J164">
        <v>0</v>
      </c>
      <c r="K164">
        <v>0</v>
      </c>
      <c r="L164" s="13">
        <v>1520351.13</v>
      </c>
      <c r="M164" s="13">
        <v>2665802.5299999998</v>
      </c>
      <c r="N164" s="13">
        <v>20423878.719999999</v>
      </c>
    </row>
    <row r="165" spans="1:14" x14ac:dyDescent="0.2">
      <c r="A165">
        <v>37037</v>
      </c>
      <c r="B165" s="14">
        <v>115828444</v>
      </c>
      <c r="C165">
        <v>3.38</v>
      </c>
      <c r="D165">
        <v>0</v>
      </c>
      <c r="E165" s="13">
        <v>3838631.08</v>
      </c>
      <c r="F165">
        <v>0</v>
      </c>
      <c r="G165" s="13">
        <v>107046.21</v>
      </c>
      <c r="H165">
        <v>0</v>
      </c>
      <c r="I165" s="13">
        <v>474658.16</v>
      </c>
      <c r="J165">
        <v>0</v>
      </c>
      <c r="K165">
        <v>0</v>
      </c>
      <c r="L165" s="13">
        <v>783384.46</v>
      </c>
      <c r="M165" s="13">
        <v>1365088.83</v>
      </c>
      <c r="N165" s="13">
        <v>5203719.91</v>
      </c>
    </row>
    <row r="166" spans="1:14" x14ac:dyDescent="0.2">
      <c r="A166">
        <v>37039</v>
      </c>
      <c r="B166" s="14">
        <v>83701094</v>
      </c>
      <c r="C166">
        <v>2.4700000000000002</v>
      </c>
      <c r="D166">
        <v>0</v>
      </c>
      <c r="E166" s="13">
        <v>2800035.12</v>
      </c>
      <c r="F166" s="13">
        <v>0</v>
      </c>
      <c r="G166" s="13">
        <v>58612.79</v>
      </c>
      <c r="H166">
        <v>0</v>
      </c>
      <c r="I166" s="13">
        <v>321642.63</v>
      </c>
      <c r="J166" s="13">
        <v>0</v>
      </c>
      <c r="K166">
        <v>456.76</v>
      </c>
      <c r="L166" s="13">
        <v>477045.31</v>
      </c>
      <c r="M166" s="13">
        <v>857757.48</v>
      </c>
      <c r="N166" s="13">
        <v>3657792.6</v>
      </c>
    </row>
    <row r="167" spans="1:14" x14ac:dyDescent="0.2">
      <c r="A167">
        <v>38044</v>
      </c>
      <c r="B167" s="14">
        <v>19589189</v>
      </c>
      <c r="C167">
        <v>2.41</v>
      </c>
      <c r="D167">
        <v>0</v>
      </c>
      <c r="E167" s="13">
        <v>655716.17000000004</v>
      </c>
      <c r="F167">
        <v>0</v>
      </c>
      <c r="G167" s="13">
        <v>19958.13</v>
      </c>
      <c r="H167">
        <v>0</v>
      </c>
      <c r="I167" s="13">
        <v>58079.25</v>
      </c>
      <c r="J167">
        <v>0</v>
      </c>
      <c r="K167">
        <v>0</v>
      </c>
      <c r="L167" s="13">
        <v>141276.82999999999</v>
      </c>
      <c r="M167" s="13">
        <v>219314.21</v>
      </c>
      <c r="N167" s="13">
        <v>875030.38</v>
      </c>
    </row>
    <row r="168" spans="1:14" x14ac:dyDescent="0.2">
      <c r="A168">
        <v>38045</v>
      </c>
      <c r="B168" s="14">
        <v>17557847</v>
      </c>
      <c r="C168">
        <v>2.17</v>
      </c>
      <c r="D168">
        <v>0</v>
      </c>
      <c r="E168" s="13">
        <v>589165.67000000004</v>
      </c>
      <c r="F168">
        <v>0</v>
      </c>
      <c r="G168" s="13">
        <v>16906.09</v>
      </c>
      <c r="H168">
        <v>0</v>
      </c>
      <c r="I168" s="13">
        <v>52381.3</v>
      </c>
      <c r="J168">
        <v>0</v>
      </c>
      <c r="K168">
        <v>0</v>
      </c>
      <c r="L168" s="13">
        <v>140671.29999999999</v>
      </c>
      <c r="M168" s="13">
        <v>209958.68</v>
      </c>
      <c r="N168" s="13">
        <v>799124.35</v>
      </c>
    </row>
    <row r="169" spans="1:14" x14ac:dyDescent="0.2">
      <c r="A169">
        <v>38046</v>
      </c>
      <c r="B169" s="14">
        <v>28112489</v>
      </c>
      <c r="C169">
        <v>2.16</v>
      </c>
      <c r="D169">
        <v>0</v>
      </c>
      <c r="E169" s="13">
        <v>943430.39</v>
      </c>
      <c r="F169">
        <v>0</v>
      </c>
      <c r="G169" s="13">
        <v>23345.57</v>
      </c>
      <c r="H169">
        <v>0</v>
      </c>
      <c r="I169" s="13">
        <v>74221.53</v>
      </c>
      <c r="J169">
        <v>0</v>
      </c>
      <c r="K169">
        <v>0</v>
      </c>
      <c r="L169" s="13">
        <v>213510.11</v>
      </c>
      <c r="M169" s="13">
        <v>311077.2</v>
      </c>
      <c r="N169" s="13">
        <v>1254507.5900000001</v>
      </c>
    </row>
    <row r="170" spans="1:14" x14ac:dyDescent="0.2">
      <c r="A170">
        <v>39133</v>
      </c>
      <c r="B170" s="14">
        <v>218134560</v>
      </c>
      <c r="C170">
        <v>1.69</v>
      </c>
      <c r="D170">
        <v>0</v>
      </c>
      <c r="E170" s="13">
        <v>7355569.3499999996</v>
      </c>
      <c r="F170">
        <v>0</v>
      </c>
      <c r="G170" s="13">
        <v>110200.16</v>
      </c>
      <c r="H170">
        <v>0</v>
      </c>
      <c r="I170" s="13">
        <v>193423.21</v>
      </c>
      <c r="J170">
        <v>0</v>
      </c>
      <c r="K170">
        <v>0</v>
      </c>
      <c r="L170" s="13">
        <v>1397885.39</v>
      </c>
      <c r="M170" s="13">
        <v>1701508.76</v>
      </c>
      <c r="N170" s="13">
        <v>9057078.1099999994</v>
      </c>
    </row>
    <row r="171" spans="1:14" x14ac:dyDescent="0.2">
      <c r="A171">
        <v>39134</v>
      </c>
      <c r="B171" s="14">
        <v>182514663</v>
      </c>
      <c r="C171">
        <v>1.67</v>
      </c>
      <c r="D171">
        <v>0</v>
      </c>
      <c r="E171" s="13">
        <v>6155706.7199999997</v>
      </c>
      <c r="F171">
        <v>0</v>
      </c>
      <c r="G171" s="13">
        <v>104022.33</v>
      </c>
      <c r="H171">
        <v>0</v>
      </c>
      <c r="I171" s="13">
        <v>184025.85</v>
      </c>
      <c r="J171">
        <v>0</v>
      </c>
      <c r="K171">
        <v>0</v>
      </c>
      <c r="L171" s="13">
        <v>1309181.8999999999</v>
      </c>
      <c r="M171" s="13">
        <v>1597230.0800000001</v>
      </c>
      <c r="N171" s="13">
        <v>7752936.7999999998</v>
      </c>
    </row>
    <row r="172" spans="1:14" x14ac:dyDescent="0.2">
      <c r="A172">
        <v>39135</v>
      </c>
      <c r="B172" s="14">
        <v>41318110</v>
      </c>
      <c r="C172">
        <v>2.0699999999999998</v>
      </c>
      <c r="D172">
        <v>0</v>
      </c>
      <c r="E172" s="13">
        <v>1387874.9</v>
      </c>
      <c r="F172">
        <v>0</v>
      </c>
      <c r="G172" s="13">
        <v>27954.880000000001</v>
      </c>
      <c r="H172">
        <v>0</v>
      </c>
      <c r="I172" s="13">
        <v>61880.61</v>
      </c>
      <c r="J172">
        <v>0</v>
      </c>
      <c r="K172">
        <v>0</v>
      </c>
      <c r="L172" s="13">
        <v>350532.2</v>
      </c>
      <c r="M172" s="13">
        <v>440367.68</v>
      </c>
      <c r="N172" s="13">
        <v>1828242.58</v>
      </c>
    </row>
    <row r="173" spans="1:14" x14ac:dyDescent="0.2">
      <c r="A173">
        <v>39136</v>
      </c>
      <c r="B173" s="14">
        <v>14769100</v>
      </c>
      <c r="C173">
        <v>1.7</v>
      </c>
      <c r="D173">
        <v>0</v>
      </c>
      <c r="E173" s="13">
        <v>497968.27</v>
      </c>
      <c r="F173">
        <v>0</v>
      </c>
      <c r="G173" s="13">
        <v>10199.89</v>
      </c>
      <c r="H173">
        <v>0</v>
      </c>
      <c r="I173" s="13">
        <v>19014.59</v>
      </c>
      <c r="J173">
        <v>0</v>
      </c>
      <c r="K173">
        <v>0</v>
      </c>
      <c r="L173" s="13">
        <v>126155.55</v>
      </c>
      <c r="M173" s="13">
        <v>155370.03</v>
      </c>
      <c r="N173" s="13">
        <v>653338.30000000005</v>
      </c>
    </row>
    <row r="174" spans="1:14" x14ac:dyDescent="0.2">
      <c r="A174">
        <v>39137</v>
      </c>
      <c r="B174" s="14">
        <v>111174612</v>
      </c>
      <c r="C174">
        <v>1.87</v>
      </c>
      <c r="D174">
        <v>0</v>
      </c>
      <c r="E174" s="13">
        <v>3741980.68</v>
      </c>
      <c r="F174">
        <v>0</v>
      </c>
      <c r="G174" s="13">
        <v>34898.42</v>
      </c>
      <c r="H174">
        <v>0</v>
      </c>
      <c r="I174" s="13">
        <v>65763.87</v>
      </c>
      <c r="J174" s="13">
        <v>0</v>
      </c>
      <c r="K174">
        <v>0</v>
      </c>
      <c r="L174" s="13">
        <v>457713.89</v>
      </c>
      <c r="M174" s="13">
        <v>558376.18000000005</v>
      </c>
      <c r="N174" s="13">
        <v>4300356.8600000003</v>
      </c>
    </row>
    <row r="175" spans="1:14" x14ac:dyDescent="0.2">
      <c r="A175">
        <v>39139</v>
      </c>
      <c r="B175" s="14">
        <v>139179621</v>
      </c>
      <c r="C175">
        <v>1.94</v>
      </c>
      <c r="D175">
        <v>0</v>
      </c>
      <c r="E175" s="13">
        <v>4681248.0999999996</v>
      </c>
      <c r="F175">
        <v>0</v>
      </c>
      <c r="G175" s="13">
        <v>50122.45</v>
      </c>
      <c r="H175">
        <v>0</v>
      </c>
      <c r="I175" s="13">
        <v>129145.64</v>
      </c>
      <c r="J175">
        <v>0</v>
      </c>
      <c r="K175">
        <v>0</v>
      </c>
      <c r="L175" s="13">
        <v>746647.44</v>
      </c>
      <c r="M175" s="13">
        <v>925915.52</v>
      </c>
      <c r="N175" s="13">
        <v>5607163.6200000001</v>
      </c>
    </row>
    <row r="176" spans="1:14" x14ac:dyDescent="0.2">
      <c r="A176">
        <v>39141</v>
      </c>
      <c r="B176" s="14">
        <v>2437273090</v>
      </c>
      <c r="C176">
        <v>1.73</v>
      </c>
      <c r="D176">
        <v>0</v>
      </c>
      <c r="E176" s="13">
        <v>82152213.510000005</v>
      </c>
      <c r="F176" s="13">
        <v>0</v>
      </c>
      <c r="G176" s="13">
        <v>770430.5</v>
      </c>
      <c r="H176" s="13">
        <v>0</v>
      </c>
      <c r="I176" s="13">
        <v>1332243.58</v>
      </c>
      <c r="J176" s="13">
        <v>0</v>
      </c>
      <c r="K176">
        <v>0</v>
      </c>
      <c r="L176" s="13">
        <v>9358282.6300000008</v>
      </c>
      <c r="M176" s="13">
        <v>11460956.710000001</v>
      </c>
      <c r="N176" s="13">
        <v>93613170.219999999</v>
      </c>
    </row>
    <row r="177" spans="1:14" x14ac:dyDescent="0.2">
      <c r="A177">
        <v>39142</v>
      </c>
      <c r="B177" s="14">
        <v>45621031</v>
      </c>
      <c r="C177">
        <v>2.04</v>
      </c>
      <c r="D177">
        <v>0</v>
      </c>
      <c r="E177" s="13">
        <v>1532879.42</v>
      </c>
      <c r="F177">
        <v>0</v>
      </c>
      <c r="G177" s="13">
        <v>33984.050000000003</v>
      </c>
      <c r="H177">
        <v>0</v>
      </c>
      <c r="I177" s="13">
        <v>77025.77</v>
      </c>
      <c r="J177">
        <v>0</v>
      </c>
      <c r="K177">
        <v>0</v>
      </c>
      <c r="L177" s="13">
        <v>441629.36</v>
      </c>
      <c r="M177" s="13">
        <v>552639.18000000005</v>
      </c>
      <c r="N177" s="13">
        <v>2085518.6</v>
      </c>
    </row>
    <row r="178" spans="1:14" x14ac:dyDescent="0.2">
      <c r="A178">
        <v>40100</v>
      </c>
      <c r="B178" s="14">
        <v>10453299</v>
      </c>
      <c r="C178">
        <v>1.89</v>
      </c>
      <c r="D178">
        <v>0</v>
      </c>
      <c r="E178" s="13">
        <v>351771.6</v>
      </c>
      <c r="F178">
        <v>0</v>
      </c>
      <c r="G178" s="13">
        <v>10767.97</v>
      </c>
      <c r="H178">
        <v>0</v>
      </c>
      <c r="I178" s="13">
        <v>51728.42</v>
      </c>
      <c r="J178">
        <v>0</v>
      </c>
      <c r="K178">
        <v>0</v>
      </c>
      <c r="L178" s="13">
        <v>76187.45</v>
      </c>
      <c r="M178" s="13">
        <v>138683.84</v>
      </c>
      <c r="N178" s="13">
        <v>490455.44</v>
      </c>
    </row>
    <row r="179" spans="1:14" x14ac:dyDescent="0.2">
      <c r="A179">
        <v>40101</v>
      </c>
      <c r="B179" s="14">
        <v>3446300</v>
      </c>
      <c r="C179">
        <v>2.4300000000000002</v>
      </c>
      <c r="D179">
        <v>0</v>
      </c>
      <c r="E179" s="13">
        <v>115335.63</v>
      </c>
      <c r="F179">
        <v>0</v>
      </c>
      <c r="G179" s="13">
        <v>4194.96</v>
      </c>
      <c r="H179">
        <v>0</v>
      </c>
      <c r="I179" s="13">
        <v>26917.89</v>
      </c>
      <c r="J179">
        <v>0</v>
      </c>
      <c r="K179">
        <v>0</v>
      </c>
      <c r="L179" s="13">
        <v>31713.61</v>
      </c>
      <c r="M179" s="13">
        <v>62826.46</v>
      </c>
      <c r="N179" s="13">
        <v>178162.09</v>
      </c>
    </row>
    <row r="180" spans="1:14" x14ac:dyDescent="0.2">
      <c r="A180">
        <v>40103</v>
      </c>
      <c r="B180" s="14">
        <v>5553160</v>
      </c>
      <c r="C180">
        <v>2.2200000000000002</v>
      </c>
      <c r="D180">
        <v>0</v>
      </c>
      <c r="E180" s="13">
        <v>186244.88</v>
      </c>
      <c r="F180">
        <v>0</v>
      </c>
      <c r="G180" s="13">
        <v>3949.75</v>
      </c>
      <c r="H180">
        <v>0</v>
      </c>
      <c r="I180" s="13">
        <v>23695.47</v>
      </c>
      <c r="J180">
        <v>0</v>
      </c>
      <c r="K180">
        <v>0</v>
      </c>
      <c r="L180" s="13">
        <v>33940.58</v>
      </c>
      <c r="M180" s="13">
        <v>61585.8</v>
      </c>
      <c r="N180" s="13">
        <v>247830.68</v>
      </c>
    </row>
    <row r="181" spans="1:14" x14ac:dyDescent="0.2">
      <c r="A181">
        <v>40104</v>
      </c>
      <c r="B181" s="14">
        <v>3812660</v>
      </c>
      <c r="C181">
        <v>2.39</v>
      </c>
      <c r="D181">
        <v>0</v>
      </c>
      <c r="E181" s="13">
        <v>127648.73</v>
      </c>
      <c r="F181">
        <v>0</v>
      </c>
      <c r="G181" s="13">
        <v>3305.89</v>
      </c>
      <c r="H181">
        <v>0</v>
      </c>
      <c r="I181" s="13">
        <v>20852.009999999998</v>
      </c>
      <c r="J181" s="13">
        <v>0</v>
      </c>
      <c r="K181">
        <v>0</v>
      </c>
      <c r="L181" s="13">
        <v>26694.89</v>
      </c>
      <c r="M181" s="13">
        <v>50852.78</v>
      </c>
      <c r="N181" s="13">
        <v>178501.51</v>
      </c>
    </row>
    <row r="182" spans="1:14" x14ac:dyDescent="0.2">
      <c r="A182">
        <v>40107</v>
      </c>
      <c r="B182" s="14">
        <v>62356505</v>
      </c>
      <c r="C182">
        <v>2.14</v>
      </c>
      <c r="D182">
        <v>0</v>
      </c>
      <c r="E182" s="13">
        <v>2093057.2</v>
      </c>
      <c r="F182">
        <v>0</v>
      </c>
      <c r="G182" s="13">
        <v>56926.36</v>
      </c>
      <c r="H182">
        <v>0</v>
      </c>
      <c r="I182" s="13">
        <v>359065.39</v>
      </c>
      <c r="J182">
        <v>0</v>
      </c>
      <c r="K182">
        <v>0</v>
      </c>
      <c r="L182" s="13">
        <v>448416.15</v>
      </c>
      <c r="M182" s="13">
        <v>864407.9</v>
      </c>
      <c r="N182" s="13">
        <v>2957465.1</v>
      </c>
    </row>
    <row r="183" spans="1:14" x14ac:dyDescent="0.2">
      <c r="A183">
        <v>41001</v>
      </c>
      <c r="B183" s="14">
        <v>4675150</v>
      </c>
      <c r="C183">
        <v>3.01</v>
      </c>
      <c r="D183">
        <v>0</v>
      </c>
      <c r="E183" s="13">
        <v>155530.88</v>
      </c>
      <c r="F183">
        <v>0</v>
      </c>
      <c r="G183" s="13">
        <v>26470.81</v>
      </c>
      <c r="H183">
        <v>0</v>
      </c>
      <c r="I183" s="13">
        <v>25176.41</v>
      </c>
      <c r="J183">
        <v>0</v>
      </c>
      <c r="K183">
        <v>0</v>
      </c>
      <c r="L183" s="13">
        <v>40617.32</v>
      </c>
      <c r="M183" s="13">
        <v>92264.54</v>
      </c>
      <c r="N183" s="13">
        <v>247795.42</v>
      </c>
    </row>
    <row r="184" spans="1:14" x14ac:dyDescent="0.2">
      <c r="A184">
        <v>41002</v>
      </c>
      <c r="B184" s="14">
        <v>48132131</v>
      </c>
      <c r="C184">
        <v>2.41</v>
      </c>
      <c r="D184">
        <v>0</v>
      </c>
      <c r="E184" s="13">
        <v>1611144.63</v>
      </c>
      <c r="F184" s="13">
        <v>0</v>
      </c>
      <c r="G184" s="13">
        <v>223633.15</v>
      </c>
      <c r="H184">
        <v>0</v>
      </c>
      <c r="I184" s="13">
        <v>191798.55</v>
      </c>
      <c r="J184" s="13">
        <v>0</v>
      </c>
      <c r="K184">
        <v>0</v>
      </c>
      <c r="L184" s="13">
        <v>318196.78000000003</v>
      </c>
      <c r="M184" s="13">
        <v>733628.48</v>
      </c>
      <c r="N184" s="13">
        <v>2344773.11</v>
      </c>
    </row>
    <row r="185" spans="1:14" x14ac:dyDescent="0.2">
      <c r="A185">
        <v>41003</v>
      </c>
      <c r="B185" s="14">
        <v>13195560</v>
      </c>
      <c r="C185">
        <v>2.4500000000000002</v>
      </c>
      <c r="D185">
        <v>0</v>
      </c>
      <c r="E185" s="13">
        <v>441518.82</v>
      </c>
      <c r="F185">
        <v>0</v>
      </c>
      <c r="G185" s="13">
        <v>66245.460000000006</v>
      </c>
      <c r="H185">
        <v>0</v>
      </c>
      <c r="I185" s="13">
        <v>56912.09</v>
      </c>
      <c r="J185" s="13">
        <v>0</v>
      </c>
      <c r="K185">
        <v>0</v>
      </c>
      <c r="L185" s="13">
        <v>96567.21</v>
      </c>
      <c r="M185" s="13">
        <v>219724.76</v>
      </c>
      <c r="N185" s="13">
        <v>661243.57999999996</v>
      </c>
    </row>
    <row r="186" spans="1:14" x14ac:dyDescent="0.2">
      <c r="A186">
        <v>41004</v>
      </c>
      <c r="B186" s="14">
        <v>7928377</v>
      </c>
      <c r="C186">
        <v>2.62</v>
      </c>
      <c r="D186">
        <v>0</v>
      </c>
      <c r="E186" s="13">
        <v>264818.42</v>
      </c>
      <c r="F186">
        <v>0</v>
      </c>
      <c r="G186" s="13">
        <v>28686.639999999999</v>
      </c>
      <c r="H186">
        <v>0</v>
      </c>
      <c r="I186" s="13">
        <v>27715.15</v>
      </c>
      <c r="J186" s="13">
        <v>0</v>
      </c>
      <c r="K186">
        <v>0</v>
      </c>
      <c r="L186" s="13">
        <v>50675.15</v>
      </c>
      <c r="M186" s="13">
        <v>107076.94</v>
      </c>
      <c r="N186" s="13">
        <v>371895.36</v>
      </c>
    </row>
    <row r="187" spans="1:14" x14ac:dyDescent="0.2">
      <c r="A187">
        <v>41005</v>
      </c>
      <c r="B187" s="14">
        <v>6482530</v>
      </c>
      <c r="C187">
        <v>2.82</v>
      </c>
      <c r="D187">
        <v>0</v>
      </c>
      <c r="E187" s="13">
        <v>216080.49</v>
      </c>
      <c r="F187">
        <v>0</v>
      </c>
      <c r="G187" s="13">
        <v>27220.37</v>
      </c>
      <c r="H187">
        <v>0</v>
      </c>
      <c r="I187" s="13">
        <v>23306.23</v>
      </c>
      <c r="J187" s="13">
        <v>0</v>
      </c>
      <c r="K187">
        <v>0</v>
      </c>
      <c r="L187" s="13">
        <v>40365.379999999997</v>
      </c>
      <c r="M187" s="13">
        <v>90891.98</v>
      </c>
      <c r="N187" s="13">
        <v>306972.46999999997</v>
      </c>
    </row>
    <row r="188" spans="1:14" x14ac:dyDescent="0.2">
      <c r="A188">
        <v>42111</v>
      </c>
      <c r="B188" s="14">
        <v>36574234</v>
      </c>
      <c r="C188">
        <v>2.83</v>
      </c>
      <c r="D188">
        <v>0</v>
      </c>
      <c r="E188" s="13">
        <v>1218993.98</v>
      </c>
      <c r="F188" s="13">
        <v>0</v>
      </c>
      <c r="G188" s="13">
        <v>46537.79</v>
      </c>
      <c r="H188">
        <v>0</v>
      </c>
      <c r="I188" s="13">
        <v>122559.92</v>
      </c>
      <c r="J188" s="13">
        <v>0</v>
      </c>
      <c r="K188">
        <v>0</v>
      </c>
      <c r="L188" s="13">
        <v>272256.03000000003</v>
      </c>
      <c r="M188" s="13">
        <v>441353.74</v>
      </c>
      <c r="N188" s="13">
        <v>1660347.72</v>
      </c>
    </row>
    <row r="189" spans="1:14" x14ac:dyDescent="0.2">
      <c r="A189">
        <v>42113</v>
      </c>
      <c r="B189" s="14">
        <v>7216845</v>
      </c>
      <c r="C189">
        <v>2.75</v>
      </c>
      <c r="D189">
        <v>0</v>
      </c>
      <c r="E189" s="13">
        <v>240730.49</v>
      </c>
      <c r="F189">
        <v>0</v>
      </c>
      <c r="G189" s="13">
        <v>5931.31</v>
      </c>
      <c r="H189">
        <v>0</v>
      </c>
      <c r="I189" s="13">
        <v>15716.06</v>
      </c>
      <c r="J189">
        <v>0</v>
      </c>
      <c r="K189">
        <v>0</v>
      </c>
      <c r="L189" s="13">
        <v>35041.82</v>
      </c>
      <c r="M189" s="13">
        <v>56689.19</v>
      </c>
      <c r="N189" s="13">
        <v>297419.68</v>
      </c>
    </row>
    <row r="190" spans="1:14" x14ac:dyDescent="0.2">
      <c r="A190">
        <v>42117</v>
      </c>
      <c r="B190" s="14">
        <v>7594504</v>
      </c>
      <c r="C190">
        <v>2.62</v>
      </c>
      <c r="D190">
        <v>0</v>
      </c>
      <c r="E190" s="13">
        <v>253666.61</v>
      </c>
      <c r="F190">
        <v>0</v>
      </c>
      <c r="G190" s="13">
        <v>13976.32</v>
      </c>
      <c r="H190">
        <v>0</v>
      </c>
      <c r="I190" s="13">
        <v>35172.14</v>
      </c>
      <c r="J190">
        <v>0</v>
      </c>
      <c r="K190">
        <v>0</v>
      </c>
      <c r="L190" s="13">
        <v>79011.839999999997</v>
      </c>
      <c r="M190" s="13">
        <v>128160.3</v>
      </c>
      <c r="N190" s="13">
        <v>381826.91</v>
      </c>
    </row>
    <row r="191" spans="1:14" x14ac:dyDescent="0.2">
      <c r="A191">
        <v>42118</v>
      </c>
      <c r="B191" s="14">
        <v>11805834</v>
      </c>
      <c r="C191">
        <v>2.87</v>
      </c>
      <c r="D191">
        <v>0</v>
      </c>
      <c r="E191" s="13">
        <v>393318.33</v>
      </c>
      <c r="F191">
        <v>0</v>
      </c>
      <c r="G191" s="13">
        <v>10327.780000000001</v>
      </c>
      <c r="H191">
        <v>0</v>
      </c>
      <c r="I191" s="13">
        <v>24028.49</v>
      </c>
      <c r="J191" s="13">
        <v>0</v>
      </c>
      <c r="K191">
        <v>0</v>
      </c>
      <c r="L191" s="13">
        <v>52613.56</v>
      </c>
      <c r="M191" s="13">
        <v>86969.83</v>
      </c>
      <c r="N191" s="13">
        <v>480288.16</v>
      </c>
    </row>
    <row r="192" spans="1:14" x14ac:dyDescent="0.2">
      <c r="A192">
        <v>42119</v>
      </c>
      <c r="B192" s="14">
        <v>13039561</v>
      </c>
      <c r="C192">
        <v>3.68</v>
      </c>
      <c r="D192">
        <v>0</v>
      </c>
      <c r="E192" s="13">
        <v>430797.89</v>
      </c>
      <c r="F192">
        <v>0</v>
      </c>
      <c r="G192" s="13">
        <v>4722.62</v>
      </c>
      <c r="H192">
        <v>0</v>
      </c>
      <c r="I192" s="13">
        <v>12362.78</v>
      </c>
      <c r="J192">
        <v>0</v>
      </c>
      <c r="K192">
        <v>0</v>
      </c>
      <c r="L192" s="13">
        <v>28450.41</v>
      </c>
      <c r="M192" s="13">
        <v>45535.81</v>
      </c>
      <c r="N192" s="13">
        <v>476333.7</v>
      </c>
    </row>
    <row r="193" spans="1:14" x14ac:dyDescent="0.2">
      <c r="A193">
        <v>42121</v>
      </c>
      <c r="B193" s="14">
        <v>8186512</v>
      </c>
      <c r="C193">
        <v>2.94</v>
      </c>
      <c r="D193">
        <v>0</v>
      </c>
      <c r="E193" s="13">
        <v>272541.92</v>
      </c>
      <c r="F193" s="13">
        <v>0</v>
      </c>
      <c r="G193" s="13">
        <v>7333.33</v>
      </c>
      <c r="H193">
        <v>0</v>
      </c>
      <c r="I193" s="13">
        <v>19323.79</v>
      </c>
      <c r="J193" s="13">
        <v>0</v>
      </c>
      <c r="K193">
        <v>0</v>
      </c>
      <c r="L193" s="13">
        <v>46477.23</v>
      </c>
      <c r="M193" s="13">
        <v>73134.34</v>
      </c>
      <c r="N193" s="13">
        <v>345676.26</v>
      </c>
    </row>
    <row r="194" spans="1:14" x14ac:dyDescent="0.2">
      <c r="A194">
        <v>42124</v>
      </c>
      <c r="B194" s="14">
        <v>132276992</v>
      </c>
      <c r="C194">
        <v>3.01</v>
      </c>
      <c r="D194">
        <v>0</v>
      </c>
      <c r="E194" s="13">
        <v>4400534.09</v>
      </c>
      <c r="F194">
        <v>0</v>
      </c>
      <c r="G194" s="13">
        <v>122304.89</v>
      </c>
      <c r="H194">
        <v>0</v>
      </c>
      <c r="I194" s="13">
        <v>315737.83</v>
      </c>
      <c r="J194">
        <v>0</v>
      </c>
      <c r="K194">
        <v>0</v>
      </c>
      <c r="L194" s="13">
        <v>717014.75</v>
      </c>
      <c r="M194" s="13">
        <v>1155057.47</v>
      </c>
      <c r="N194" s="13">
        <v>5555591.5599999996</v>
      </c>
    </row>
    <row r="195" spans="1:14" x14ac:dyDescent="0.2">
      <c r="A195">
        <v>43001</v>
      </c>
      <c r="B195" s="14">
        <v>29289776</v>
      </c>
      <c r="C195">
        <v>2.94</v>
      </c>
      <c r="D195">
        <v>0</v>
      </c>
      <c r="E195" s="13">
        <v>975102.92</v>
      </c>
      <c r="F195">
        <v>0</v>
      </c>
      <c r="G195" s="13">
        <v>34193.68</v>
      </c>
      <c r="H195">
        <v>0</v>
      </c>
      <c r="I195" s="13">
        <v>124027.98</v>
      </c>
      <c r="J195">
        <v>0</v>
      </c>
      <c r="K195">
        <v>0</v>
      </c>
      <c r="L195" s="13">
        <v>333618.83</v>
      </c>
      <c r="M195" s="13">
        <v>491840.48</v>
      </c>
      <c r="N195" s="13">
        <v>1466943.4</v>
      </c>
    </row>
    <row r="196" spans="1:14" x14ac:dyDescent="0.2">
      <c r="A196">
        <v>43002</v>
      </c>
      <c r="B196" s="14">
        <v>22434474</v>
      </c>
      <c r="C196">
        <v>2.52</v>
      </c>
      <c r="D196">
        <v>0</v>
      </c>
      <c r="E196" s="13">
        <v>750111</v>
      </c>
      <c r="F196">
        <v>0</v>
      </c>
      <c r="G196" s="13">
        <v>9246.01</v>
      </c>
      <c r="H196">
        <v>0</v>
      </c>
      <c r="I196" s="13">
        <v>48463.44</v>
      </c>
      <c r="J196">
        <v>0</v>
      </c>
      <c r="K196" s="13">
        <v>6029.81</v>
      </c>
      <c r="L196" s="13">
        <v>125818.22</v>
      </c>
      <c r="M196" s="13">
        <v>189557.48</v>
      </c>
      <c r="N196" s="13">
        <v>939668.47999999998</v>
      </c>
    </row>
    <row r="197" spans="1:14" x14ac:dyDescent="0.2">
      <c r="A197">
        <v>43003</v>
      </c>
      <c r="B197" s="14">
        <v>16566568</v>
      </c>
      <c r="C197">
        <v>2.5</v>
      </c>
      <c r="D197">
        <v>0</v>
      </c>
      <c r="E197" s="13">
        <v>554027.44999999995</v>
      </c>
      <c r="F197">
        <v>0</v>
      </c>
      <c r="G197" s="13">
        <v>29967.47</v>
      </c>
      <c r="H197">
        <v>0</v>
      </c>
      <c r="I197" s="13">
        <v>66678.36</v>
      </c>
      <c r="J197">
        <v>0</v>
      </c>
      <c r="K197">
        <v>0</v>
      </c>
      <c r="L197" s="13">
        <v>174193.33</v>
      </c>
      <c r="M197" s="13">
        <v>270839.15999999997</v>
      </c>
      <c r="N197" s="13">
        <v>824866.61</v>
      </c>
    </row>
    <row r="198" spans="1:14" x14ac:dyDescent="0.2">
      <c r="A198">
        <v>43004</v>
      </c>
      <c r="B198" s="14">
        <v>27082467</v>
      </c>
      <c r="C198">
        <v>2.57</v>
      </c>
      <c r="D198">
        <v>0</v>
      </c>
      <c r="E198" s="13">
        <v>905055.15</v>
      </c>
      <c r="F198">
        <v>0</v>
      </c>
      <c r="G198" s="13">
        <v>7672.15</v>
      </c>
      <c r="H198">
        <v>0</v>
      </c>
      <c r="I198" s="13">
        <v>49398.43</v>
      </c>
      <c r="J198">
        <v>0</v>
      </c>
      <c r="K198" s="13">
        <v>7812.19</v>
      </c>
      <c r="L198" s="13">
        <v>136741.5</v>
      </c>
      <c r="M198" s="13">
        <v>201624.26</v>
      </c>
      <c r="N198" s="13">
        <v>1106679.4099999999</v>
      </c>
    </row>
    <row r="199" spans="1:14" x14ac:dyDescent="0.2">
      <c r="A199">
        <v>44078</v>
      </c>
      <c r="B199" s="14">
        <v>12370830</v>
      </c>
      <c r="C199">
        <v>2.61</v>
      </c>
      <c r="D199">
        <v>0</v>
      </c>
      <c r="E199" s="13">
        <v>413244.73</v>
      </c>
      <c r="F199">
        <v>0</v>
      </c>
      <c r="G199" s="13">
        <v>28015.09</v>
      </c>
      <c r="H199" s="13">
        <v>0</v>
      </c>
      <c r="I199" s="13">
        <v>156200.76999999999</v>
      </c>
      <c r="J199" s="13">
        <v>0</v>
      </c>
      <c r="K199">
        <v>0</v>
      </c>
      <c r="L199" s="13">
        <v>48948.1</v>
      </c>
      <c r="M199" s="13">
        <v>233163.96</v>
      </c>
      <c r="N199" s="13">
        <v>646408.68999999994</v>
      </c>
    </row>
    <row r="200" spans="1:14" x14ac:dyDescent="0.2">
      <c r="A200">
        <v>44083</v>
      </c>
      <c r="B200" s="14">
        <v>20865665</v>
      </c>
      <c r="C200">
        <v>2.62</v>
      </c>
      <c r="D200">
        <v>0</v>
      </c>
      <c r="E200" s="13">
        <v>696941.17</v>
      </c>
      <c r="F200">
        <v>0</v>
      </c>
      <c r="G200" s="13">
        <v>69672.960000000006</v>
      </c>
      <c r="H200">
        <v>0</v>
      </c>
      <c r="I200" s="13">
        <v>150748.79</v>
      </c>
      <c r="J200">
        <v>0</v>
      </c>
      <c r="K200">
        <v>0</v>
      </c>
      <c r="L200" s="13">
        <v>118470.9</v>
      </c>
      <c r="M200" s="13">
        <v>338892.64</v>
      </c>
      <c r="N200" s="13">
        <v>1035833.81</v>
      </c>
    </row>
    <row r="201" spans="1:14" x14ac:dyDescent="0.2">
      <c r="A201">
        <v>44084</v>
      </c>
      <c r="B201" s="14">
        <v>22430420</v>
      </c>
      <c r="C201">
        <v>2.64</v>
      </c>
      <c r="D201">
        <v>0</v>
      </c>
      <c r="E201" s="13">
        <v>749052.21</v>
      </c>
      <c r="F201">
        <v>0</v>
      </c>
      <c r="G201" s="13">
        <v>72282.38</v>
      </c>
      <c r="H201">
        <v>0</v>
      </c>
      <c r="I201" s="13">
        <v>187081.75</v>
      </c>
      <c r="J201">
        <v>0</v>
      </c>
      <c r="K201">
        <v>0</v>
      </c>
      <c r="L201" s="13">
        <v>139440.06</v>
      </c>
      <c r="M201" s="13">
        <v>398804.19</v>
      </c>
      <c r="N201" s="13">
        <v>1147856.3999999999</v>
      </c>
    </row>
    <row r="202" spans="1:14" x14ac:dyDescent="0.2">
      <c r="A202">
        <v>45076</v>
      </c>
      <c r="B202" s="14">
        <v>19399275</v>
      </c>
      <c r="C202">
        <v>2.72</v>
      </c>
      <c r="D202">
        <v>0</v>
      </c>
      <c r="E202" s="13">
        <v>647296.38</v>
      </c>
      <c r="F202">
        <v>0</v>
      </c>
      <c r="G202" s="13">
        <v>17126.48</v>
      </c>
      <c r="H202">
        <v>0</v>
      </c>
      <c r="I202" s="13">
        <v>148741.73000000001</v>
      </c>
      <c r="J202">
        <v>0</v>
      </c>
      <c r="K202">
        <v>0</v>
      </c>
      <c r="L202" s="13">
        <v>181540.44</v>
      </c>
      <c r="M202" s="13">
        <v>347408.65</v>
      </c>
      <c r="N202" s="13">
        <v>994705.03</v>
      </c>
    </row>
    <row r="203" spans="1:14" x14ac:dyDescent="0.2">
      <c r="A203">
        <v>45077</v>
      </c>
      <c r="B203" s="14">
        <v>37797721</v>
      </c>
      <c r="C203">
        <v>2.87</v>
      </c>
      <c r="D203">
        <v>0</v>
      </c>
      <c r="E203" s="13">
        <v>1259253.3799999999</v>
      </c>
      <c r="F203">
        <v>0</v>
      </c>
      <c r="G203" s="13">
        <v>27463.77</v>
      </c>
      <c r="H203">
        <v>0</v>
      </c>
      <c r="I203" s="13">
        <v>244968.21</v>
      </c>
      <c r="J203">
        <v>0</v>
      </c>
      <c r="K203">
        <v>0</v>
      </c>
      <c r="L203" s="13">
        <v>298219.42</v>
      </c>
      <c r="M203" s="13">
        <v>570651.4</v>
      </c>
      <c r="N203" s="13">
        <v>1829904.78</v>
      </c>
    </row>
    <row r="204" spans="1:14" x14ac:dyDescent="0.2">
      <c r="A204">
        <v>45078</v>
      </c>
      <c r="B204" s="14">
        <v>18615277</v>
      </c>
      <c r="C204">
        <v>3.1</v>
      </c>
      <c r="D204">
        <v>0</v>
      </c>
      <c r="E204" s="13">
        <v>618710.38</v>
      </c>
      <c r="F204" s="13">
        <v>0</v>
      </c>
      <c r="G204" s="13">
        <v>11568.64</v>
      </c>
      <c r="H204">
        <v>0</v>
      </c>
      <c r="I204" s="13">
        <v>100635.19</v>
      </c>
      <c r="J204">
        <v>0</v>
      </c>
      <c r="K204">
        <v>0</v>
      </c>
      <c r="L204" s="13">
        <v>116877.98</v>
      </c>
      <c r="M204" s="13">
        <v>229081.81</v>
      </c>
      <c r="N204" s="13">
        <v>847792.19</v>
      </c>
    </row>
    <row r="205" spans="1:14" x14ac:dyDescent="0.2">
      <c r="A205">
        <v>46128</v>
      </c>
      <c r="B205" s="14">
        <v>17137380</v>
      </c>
      <c r="C205">
        <v>2.81</v>
      </c>
      <c r="D205">
        <v>0</v>
      </c>
      <c r="E205" s="13">
        <v>571294.61</v>
      </c>
      <c r="F205">
        <v>0</v>
      </c>
      <c r="G205" s="13">
        <v>16915.21</v>
      </c>
      <c r="H205">
        <v>0</v>
      </c>
      <c r="I205" s="13">
        <v>26165.11</v>
      </c>
      <c r="J205" s="13">
        <v>0</v>
      </c>
      <c r="K205">
        <v>0</v>
      </c>
      <c r="L205" s="13">
        <v>141284.89000000001</v>
      </c>
      <c r="M205" s="13">
        <v>184365.2</v>
      </c>
      <c r="N205" s="13">
        <v>755659.81</v>
      </c>
    </row>
    <row r="206" spans="1:14" x14ac:dyDescent="0.2">
      <c r="A206">
        <v>46130</v>
      </c>
      <c r="B206" s="14">
        <v>51099240</v>
      </c>
      <c r="C206">
        <v>3.03</v>
      </c>
      <c r="D206">
        <v>0</v>
      </c>
      <c r="E206" s="13">
        <v>1699597</v>
      </c>
      <c r="F206">
        <v>0</v>
      </c>
      <c r="G206" s="13">
        <v>108966.89</v>
      </c>
      <c r="H206">
        <v>0</v>
      </c>
      <c r="I206" s="13">
        <v>102059.34</v>
      </c>
      <c r="J206">
        <v>0</v>
      </c>
      <c r="K206" s="13">
        <v>21396.03</v>
      </c>
      <c r="L206" s="13">
        <v>542166.93999999994</v>
      </c>
      <c r="M206" s="13">
        <v>774589.2</v>
      </c>
      <c r="N206" s="13">
        <v>2474186.2000000002</v>
      </c>
    </row>
    <row r="207" spans="1:14" x14ac:dyDescent="0.2">
      <c r="A207">
        <v>46131</v>
      </c>
      <c r="B207" s="14">
        <v>44036052</v>
      </c>
      <c r="C207">
        <v>2.75</v>
      </c>
      <c r="D207">
        <v>0</v>
      </c>
      <c r="E207" s="13">
        <v>1468899.58</v>
      </c>
      <c r="F207">
        <v>0</v>
      </c>
      <c r="G207" s="13">
        <v>58472.49</v>
      </c>
      <c r="H207">
        <v>0</v>
      </c>
      <c r="I207" s="13">
        <v>94450.73</v>
      </c>
      <c r="J207">
        <v>0</v>
      </c>
      <c r="K207" s="13">
        <v>97527.64</v>
      </c>
      <c r="L207" s="13">
        <v>491845.69</v>
      </c>
      <c r="M207" s="13">
        <v>742296.54</v>
      </c>
      <c r="N207" s="13">
        <v>2211196.12</v>
      </c>
    </row>
    <row r="208" spans="1:14" x14ac:dyDescent="0.2">
      <c r="A208">
        <v>46132</v>
      </c>
      <c r="B208" s="14">
        <v>26205310</v>
      </c>
      <c r="C208">
        <v>2.72</v>
      </c>
      <c r="D208">
        <v>0</v>
      </c>
      <c r="E208" s="13">
        <v>874393.63</v>
      </c>
      <c r="F208">
        <v>0</v>
      </c>
      <c r="G208" s="13">
        <v>27711.1</v>
      </c>
      <c r="H208">
        <v>0</v>
      </c>
      <c r="I208" s="13">
        <v>42730.21</v>
      </c>
      <c r="J208">
        <v>0</v>
      </c>
      <c r="K208" s="13">
        <v>23397.86</v>
      </c>
      <c r="L208" s="13">
        <v>227916.15</v>
      </c>
      <c r="M208" s="13">
        <v>321755.32</v>
      </c>
      <c r="N208" s="13">
        <v>1196148.95</v>
      </c>
    </row>
    <row r="209" spans="1:14" x14ac:dyDescent="0.2">
      <c r="A209">
        <v>46134</v>
      </c>
      <c r="B209" s="14">
        <v>114420130</v>
      </c>
      <c r="C209">
        <v>2.63</v>
      </c>
      <c r="D209">
        <v>0</v>
      </c>
      <c r="E209" s="13">
        <v>3821393.2</v>
      </c>
      <c r="F209">
        <v>0</v>
      </c>
      <c r="G209" s="13">
        <v>95222.26</v>
      </c>
      <c r="H209">
        <v>0</v>
      </c>
      <c r="I209" s="13">
        <v>148095.88</v>
      </c>
      <c r="J209">
        <v>0</v>
      </c>
      <c r="K209">
        <v>0</v>
      </c>
      <c r="L209" s="13">
        <v>818778.86</v>
      </c>
      <c r="M209" s="13">
        <v>1062097</v>
      </c>
      <c r="N209" s="13">
        <v>4883490.2</v>
      </c>
    </row>
    <row r="210" spans="1:14" x14ac:dyDescent="0.2">
      <c r="A210">
        <v>46135</v>
      </c>
      <c r="B210" s="14">
        <v>16125780</v>
      </c>
      <c r="C210">
        <v>2.82</v>
      </c>
      <c r="D210">
        <v>0</v>
      </c>
      <c r="E210" s="13">
        <v>537516.43000000005</v>
      </c>
      <c r="F210">
        <v>0</v>
      </c>
      <c r="G210" s="13">
        <v>19751</v>
      </c>
      <c r="H210">
        <v>0</v>
      </c>
      <c r="I210" s="13">
        <v>30285.19</v>
      </c>
      <c r="J210" s="13">
        <v>0</v>
      </c>
      <c r="K210">
        <v>0</v>
      </c>
      <c r="L210" s="13">
        <v>162091.34</v>
      </c>
      <c r="M210" s="13">
        <v>212127.53</v>
      </c>
      <c r="N210" s="13">
        <v>749643.96</v>
      </c>
    </row>
    <row r="211" spans="1:14" x14ac:dyDescent="0.2">
      <c r="A211">
        <v>46137</v>
      </c>
      <c r="B211" s="14">
        <v>11952330</v>
      </c>
      <c r="C211">
        <v>2.74</v>
      </c>
      <c r="D211">
        <v>0</v>
      </c>
      <c r="E211" s="13">
        <v>398731.88</v>
      </c>
      <c r="F211">
        <v>0</v>
      </c>
      <c r="G211" s="13">
        <v>17512.22</v>
      </c>
      <c r="H211">
        <v>0</v>
      </c>
      <c r="I211" s="13">
        <v>26761.69</v>
      </c>
      <c r="J211">
        <v>0</v>
      </c>
      <c r="K211">
        <v>0</v>
      </c>
      <c r="L211" s="13">
        <v>148758.21</v>
      </c>
      <c r="M211" s="13">
        <v>193032.12</v>
      </c>
      <c r="N211" s="13">
        <v>591764</v>
      </c>
    </row>
    <row r="212" spans="1:14" x14ac:dyDescent="0.2">
      <c r="A212">
        <v>46140</v>
      </c>
      <c r="B212" s="14">
        <v>29308500</v>
      </c>
      <c r="C212">
        <v>2.69</v>
      </c>
      <c r="D212">
        <v>0</v>
      </c>
      <c r="E212" s="13">
        <v>978239.48</v>
      </c>
      <c r="F212">
        <v>0</v>
      </c>
      <c r="G212" s="13">
        <v>37611.47</v>
      </c>
      <c r="H212">
        <v>0</v>
      </c>
      <c r="I212" s="13">
        <v>57706.02</v>
      </c>
      <c r="J212" s="13">
        <v>0</v>
      </c>
      <c r="K212" s="13">
        <v>9072.31</v>
      </c>
      <c r="L212" s="13">
        <v>304436.83</v>
      </c>
      <c r="M212" s="13">
        <v>408826.63</v>
      </c>
      <c r="N212" s="13">
        <v>1387066.11</v>
      </c>
    </row>
    <row r="213" spans="1:14" x14ac:dyDescent="0.2">
      <c r="A213">
        <v>47060</v>
      </c>
      <c r="B213" s="14">
        <v>36222665</v>
      </c>
      <c r="C213">
        <v>0.78</v>
      </c>
      <c r="D213">
        <v>0</v>
      </c>
      <c r="E213" s="13">
        <v>1232746.3999999999</v>
      </c>
      <c r="F213">
        <v>0</v>
      </c>
      <c r="G213" s="13">
        <v>30142.03</v>
      </c>
      <c r="H213">
        <v>0</v>
      </c>
      <c r="I213" s="13">
        <v>162887.07999999999</v>
      </c>
      <c r="J213">
        <v>0</v>
      </c>
      <c r="K213">
        <v>554.6</v>
      </c>
      <c r="L213" s="13">
        <v>174924.64</v>
      </c>
      <c r="M213" s="13">
        <v>368508.35</v>
      </c>
      <c r="N213" s="13">
        <v>1601254.75</v>
      </c>
    </row>
    <row r="214" spans="1:14" x14ac:dyDescent="0.2">
      <c r="A214">
        <v>47062</v>
      </c>
      <c r="B214" s="14">
        <v>35010814</v>
      </c>
      <c r="C214">
        <v>1.79</v>
      </c>
      <c r="D214">
        <v>0</v>
      </c>
      <c r="E214" s="13">
        <v>1179375.33</v>
      </c>
      <c r="F214">
        <v>0</v>
      </c>
      <c r="G214" s="13">
        <v>76734.62</v>
      </c>
      <c r="H214">
        <v>0</v>
      </c>
      <c r="I214" s="13">
        <v>418039.24</v>
      </c>
      <c r="J214">
        <v>0</v>
      </c>
      <c r="K214" s="13">
        <v>29835.55</v>
      </c>
      <c r="L214" s="13">
        <v>473184.3</v>
      </c>
      <c r="M214" s="13">
        <v>997793.7</v>
      </c>
      <c r="N214" s="13">
        <v>2177169.0299999998</v>
      </c>
    </row>
    <row r="215" spans="1:14" x14ac:dyDescent="0.2">
      <c r="A215">
        <v>47064</v>
      </c>
      <c r="B215" s="14">
        <v>6931580</v>
      </c>
      <c r="C215">
        <v>1.55</v>
      </c>
      <c r="D215">
        <v>0</v>
      </c>
      <c r="E215" s="13">
        <v>234068.02</v>
      </c>
      <c r="F215">
        <v>0</v>
      </c>
      <c r="G215" s="13">
        <v>11820.56</v>
      </c>
      <c r="H215">
        <v>0</v>
      </c>
      <c r="I215" s="13">
        <v>66501.960000000006</v>
      </c>
      <c r="J215">
        <v>0</v>
      </c>
      <c r="K215" s="13">
        <v>55250.21</v>
      </c>
      <c r="L215" s="13">
        <v>66064.62</v>
      </c>
      <c r="M215" s="13">
        <v>199637.35</v>
      </c>
      <c r="N215" s="13">
        <v>433705.37</v>
      </c>
    </row>
    <row r="216" spans="1:14" x14ac:dyDescent="0.2">
      <c r="A216">
        <v>47065</v>
      </c>
      <c r="B216" s="14">
        <v>52675959</v>
      </c>
      <c r="C216">
        <v>0.9</v>
      </c>
      <c r="D216">
        <v>0</v>
      </c>
      <c r="E216" s="13">
        <v>1790524.33</v>
      </c>
      <c r="F216" s="13">
        <v>0</v>
      </c>
      <c r="G216" s="13">
        <v>34032.720000000001</v>
      </c>
      <c r="H216">
        <v>0</v>
      </c>
      <c r="I216" s="13">
        <v>124962.46</v>
      </c>
      <c r="J216" s="13">
        <v>0</v>
      </c>
      <c r="K216" s="13">
        <v>145893.92000000001</v>
      </c>
      <c r="L216" s="13">
        <v>194199.22</v>
      </c>
      <c r="M216" s="13">
        <v>499088.32</v>
      </c>
      <c r="N216" s="13">
        <v>2289612.65</v>
      </c>
    </row>
    <row r="217" spans="1:14" x14ac:dyDescent="0.2">
      <c r="A217">
        <v>48066</v>
      </c>
      <c r="B217" s="14">
        <v>230997603</v>
      </c>
      <c r="C217">
        <v>1.44</v>
      </c>
      <c r="D217">
        <v>0</v>
      </c>
      <c r="E217" s="13">
        <v>7809123.4500000002</v>
      </c>
      <c r="F217">
        <v>0</v>
      </c>
      <c r="G217" s="13">
        <v>83097.08</v>
      </c>
      <c r="H217">
        <v>0</v>
      </c>
      <c r="I217" s="13">
        <v>454058.54</v>
      </c>
      <c r="J217">
        <v>0</v>
      </c>
      <c r="K217">
        <v>0</v>
      </c>
      <c r="L217" s="13">
        <v>1955544.23</v>
      </c>
      <c r="M217" s="13">
        <v>2492699.85</v>
      </c>
      <c r="N217" s="13">
        <v>10301823.300000001</v>
      </c>
    </row>
    <row r="218" spans="1:14" x14ac:dyDescent="0.2">
      <c r="A218">
        <v>48068</v>
      </c>
      <c r="B218" s="14">
        <v>1046552892</v>
      </c>
      <c r="C218">
        <v>1.69</v>
      </c>
      <c r="D218">
        <v>0</v>
      </c>
      <c r="E218" s="13">
        <v>35290108.880000003</v>
      </c>
      <c r="F218">
        <v>0</v>
      </c>
      <c r="G218" s="13">
        <v>122949.64</v>
      </c>
      <c r="H218">
        <v>0</v>
      </c>
      <c r="I218" s="13">
        <v>1206174.1000000001</v>
      </c>
      <c r="J218">
        <v>0</v>
      </c>
      <c r="K218">
        <v>0</v>
      </c>
      <c r="L218" s="13">
        <v>5212296.58</v>
      </c>
      <c r="M218" s="13">
        <v>6541420.3200000003</v>
      </c>
      <c r="N218" s="13">
        <v>41831529.200000003</v>
      </c>
    </row>
    <row r="219" spans="1:14" x14ac:dyDescent="0.2">
      <c r="A219">
        <v>48069</v>
      </c>
      <c r="B219" s="14">
        <v>163279709</v>
      </c>
      <c r="C219">
        <v>1.54</v>
      </c>
      <c r="D219">
        <v>0</v>
      </c>
      <c r="E219" s="13">
        <v>5514246.4100000001</v>
      </c>
      <c r="F219">
        <v>0</v>
      </c>
      <c r="G219" s="13">
        <v>26029.49</v>
      </c>
      <c r="H219">
        <v>0</v>
      </c>
      <c r="I219" s="13">
        <v>193482.78</v>
      </c>
      <c r="J219">
        <v>0</v>
      </c>
      <c r="K219">
        <v>0</v>
      </c>
      <c r="L219" s="13">
        <v>819904.41</v>
      </c>
      <c r="M219" s="13">
        <v>1039416.68</v>
      </c>
      <c r="N219" s="13">
        <v>6553663.0899999999</v>
      </c>
    </row>
    <row r="220" spans="1:14" x14ac:dyDescent="0.2">
      <c r="A220">
        <v>48070</v>
      </c>
      <c r="B220" s="14">
        <v>102719459</v>
      </c>
      <c r="C220">
        <v>1.65</v>
      </c>
      <c r="D220">
        <v>0</v>
      </c>
      <c r="E220" s="13">
        <v>3465143.37</v>
      </c>
      <c r="F220">
        <v>0</v>
      </c>
      <c r="G220" s="13">
        <v>75063.259999999995</v>
      </c>
      <c r="H220">
        <v>0</v>
      </c>
      <c r="I220" s="13">
        <v>217198.34</v>
      </c>
      <c r="J220">
        <v>0</v>
      </c>
      <c r="K220">
        <v>0</v>
      </c>
      <c r="L220" s="13">
        <v>802471.45</v>
      </c>
      <c r="M220" s="13">
        <v>1094733.05</v>
      </c>
      <c r="N220" s="13">
        <v>4559876.42</v>
      </c>
    </row>
    <row r="221" spans="1:14" x14ac:dyDescent="0.2">
      <c r="A221">
        <v>48071</v>
      </c>
      <c r="B221" s="14">
        <v>1246294514</v>
      </c>
      <c r="C221">
        <v>1.6</v>
      </c>
      <c r="D221">
        <v>0</v>
      </c>
      <c r="E221" s="13">
        <v>42063935.399999999</v>
      </c>
      <c r="F221">
        <v>0</v>
      </c>
      <c r="G221" s="13">
        <v>156564.01999999999</v>
      </c>
      <c r="H221">
        <v>0</v>
      </c>
      <c r="I221" s="13">
        <v>1393614.09</v>
      </c>
      <c r="J221">
        <v>0</v>
      </c>
      <c r="K221">
        <v>0</v>
      </c>
      <c r="L221" s="13">
        <v>5928253.6399999997</v>
      </c>
      <c r="M221" s="13">
        <v>7478431.75</v>
      </c>
      <c r="N221" s="13">
        <v>49542367.149999999</v>
      </c>
    </row>
    <row r="222" spans="1:14" x14ac:dyDescent="0.2">
      <c r="A222">
        <v>48072</v>
      </c>
      <c r="B222" s="14">
        <v>399630753</v>
      </c>
      <c r="C222">
        <v>1.47</v>
      </c>
      <c r="D222">
        <v>0</v>
      </c>
      <c r="E222" s="13">
        <v>13505837.01</v>
      </c>
      <c r="F222">
        <v>0</v>
      </c>
      <c r="G222" s="13">
        <v>69329.48</v>
      </c>
      <c r="H222">
        <v>0</v>
      </c>
      <c r="I222" s="13">
        <v>681942.98</v>
      </c>
      <c r="J222">
        <v>0</v>
      </c>
      <c r="K222">
        <v>0</v>
      </c>
      <c r="L222" s="13">
        <v>3077661.29</v>
      </c>
      <c r="M222" s="13">
        <v>3828933.74</v>
      </c>
      <c r="N222" s="13">
        <v>17334770.75</v>
      </c>
    </row>
    <row r="223" spans="1:14" x14ac:dyDescent="0.2">
      <c r="A223">
        <v>48073</v>
      </c>
      <c r="B223" s="14">
        <v>598606176</v>
      </c>
      <c r="C223">
        <v>1.48</v>
      </c>
      <c r="D223">
        <v>0</v>
      </c>
      <c r="E223" s="13">
        <v>20228315.399999999</v>
      </c>
      <c r="F223">
        <v>0</v>
      </c>
      <c r="G223" s="13">
        <v>105762.49</v>
      </c>
      <c r="H223">
        <v>0</v>
      </c>
      <c r="I223" s="13">
        <v>798950.99</v>
      </c>
      <c r="J223">
        <v>0</v>
      </c>
      <c r="K223">
        <v>0</v>
      </c>
      <c r="L223" s="13">
        <v>3620882.69</v>
      </c>
      <c r="M223" s="13">
        <v>4525596.17</v>
      </c>
      <c r="N223" s="13">
        <v>24753911.57</v>
      </c>
    </row>
    <row r="224" spans="1:14" x14ac:dyDescent="0.2">
      <c r="A224">
        <v>48074</v>
      </c>
      <c r="B224" s="14">
        <v>390347914</v>
      </c>
      <c r="C224">
        <v>1.56</v>
      </c>
      <c r="D224">
        <v>0</v>
      </c>
      <c r="E224" s="13">
        <v>13180066.09</v>
      </c>
      <c r="F224">
        <v>0</v>
      </c>
      <c r="G224" s="13">
        <v>40248.42</v>
      </c>
      <c r="H224">
        <v>0</v>
      </c>
      <c r="I224" s="13">
        <v>395435.01</v>
      </c>
      <c r="J224">
        <v>0</v>
      </c>
      <c r="K224">
        <v>0</v>
      </c>
      <c r="L224" s="13">
        <v>1619349.1</v>
      </c>
      <c r="M224" s="13">
        <v>2055032.53</v>
      </c>
      <c r="N224" s="13">
        <v>15235098.619999999</v>
      </c>
    </row>
    <row r="225" spans="1:14" x14ac:dyDescent="0.2">
      <c r="A225">
        <v>48075</v>
      </c>
      <c r="B225" s="14">
        <v>33885696</v>
      </c>
      <c r="C225">
        <v>1.56</v>
      </c>
      <c r="D225">
        <v>0</v>
      </c>
      <c r="E225" s="13">
        <v>1144147.81</v>
      </c>
      <c r="F225">
        <v>0</v>
      </c>
      <c r="G225" s="13">
        <v>6301.53</v>
      </c>
      <c r="H225">
        <v>0</v>
      </c>
      <c r="I225" s="13">
        <v>48545.64</v>
      </c>
      <c r="J225">
        <v>0</v>
      </c>
      <c r="K225">
        <v>0</v>
      </c>
      <c r="L225" s="13">
        <v>197636.98</v>
      </c>
      <c r="M225" s="13">
        <v>252484.15</v>
      </c>
      <c r="N225" s="13">
        <v>1396631.96</v>
      </c>
    </row>
    <row r="226" spans="1:14" x14ac:dyDescent="0.2">
      <c r="A226">
        <v>48077</v>
      </c>
      <c r="B226" s="14">
        <v>714086438</v>
      </c>
      <c r="C226">
        <v>1.52</v>
      </c>
      <c r="D226">
        <v>0</v>
      </c>
      <c r="E226" s="13">
        <v>24120868.719999999</v>
      </c>
      <c r="F226">
        <v>0</v>
      </c>
      <c r="G226" s="13">
        <v>158399.43</v>
      </c>
      <c r="H226">
        <v>0</v>
      </c>
      <c r="I226" s="13">
        <v>1034293.99</v>
      </c>
      <c r="J226">
        <v>0</v>
      </c>
      <c r="K226">
        <v>0</v>
      </c>
      <c r="L226" s="13">
        <v>4689110.62</v>
      </c>
      <c r="M226" s="13">
        <v>5881804.04</v>
      </c>
      <c r="N226" s="13">
        <v>30002672.760000002</v>
      </c>
    </row>
    <row r="227" spans="1:14" x14ac:dyDescent="0.2">
      <c r="A227">
        <v>48078</v>
      </c>
      <c r="B227" s="14">
        <v>2650102209</v>
      </c>
      <c r="C227">
        <v>1.58</v>
      </c>
      <c r="D227">
        <v>0</v>
      </c>
      <c r="E227" s="13">
        <v>89462309.379999995</v>
      </c>
      <c r="F227" s="13">
        <v>0</v>
      </c>
      <c r="G227" s="13">
        <v>573777.81999999995</v>
      </c>
      <c r="H227" s="13">
        <v>0</v>
      </c>
      <c r="I227" s="13">
        <v>3147158.55</v>
      </c>
      <c r="J227">
        <v>0</v>
      </c>
      <c r="K227">
        <v>0</v>
      </c>
      <c r="L227" s="13">
        <v>13997697.83</v>
      </c>
      <c r="M227" s="13">
        <v>17718634.199999999</v>
      </c>
      <c r="N227" s="13">
        <v>107180943.58</v>
      </c>
    </row>
    <row r="228" spans="1:14" x14ac:dyDescent="0.2">
      <c r="A228">
        <v>48080</v>
      </c>
      <c r="B228" s="14">
        <v>369774342</v>
      </c>
      <c r="C228">
        <v>1.54</v>
      </c>
      <c r="D228">
        <v>0</v>
      </c>
      <c r="E228" s="13">
        <v>12487937.73</v>
      </c>
      <c r="F228" s="13">
        <v>0</v>
      </c>
      <c r="G228" s="13">
        <v>36775.129999999997</v>
      </c>
      <c r="H228">
        <v>0</v>
      </c>
      <c r="I228" s="13">
        <v>234276.71</v>
      </c>
      <c r="J228" s="13">
        <v>0</v>
      </c>
      <c r="K228">
        <v>0</v>
      </c>
      <c r="L228" s="13">
        <v>900981.59</v>
      </c>
      <c r="M228" s="13">
        <v>1172033.43</v>
      </c>
      <c r="N228" s="13">
        <v>13659971.16</v>
      </c>
    </row>
    <row r="229" spans="1:14" x14ac:dyDescent="0.2">
      <c r="A229">
        <v>48901</v>
      </c>
      <c r="B229">
        <v>0</v>
      </c>
      <c r="C229">
        <v>0</v>
      </c>
      <c r="D229">
        <v>0</v>
      </c>
      <c r="E229">
        <v>0</v>
      </c>
      <c r="F229">
        <v>0</v>
      </c>
      <c r="G229">
        <v>0</v>
      </c>
      <c r="H229">
        <v>0</v>
      </c>
      <c r="I229">
        <v>0</v>
      </c>
      <c r="J229">
        <v>0</v>
      </c>
      <c r="K229">
        <v>0</v>
      </c>
      <c r="L229">
        <v>0</v>
      </c>
      <c r="M229">
        <v>0</v>
      </c>
      <c r="N229">
        <v>0</v>
      </c>
    </row>
    <row r="230" spans="1:14" x14ac:dyDescent="0.2">
      <c r="A230">
        <v>48902</v>
      </c>
      <c r="B230">
        <v>0</v>
      </c>
      <c r="C230">
        <v>0</v>
      </c>
      <c r="D230">
        <v>0</v>
      </c>
      <c r="E230">
        <v>0</v>
      </c>
      <c r="F230">
        <v>0</v>
      </c>
      <c r="G230">
        <v>0</v>
      </c>
      <c r="H230">
        <v>0</v>
      </c>
      <c r="I230">
        <v>0</v>
      </c>
      <c r="J230">
        <v>0</v>
      </c>
      <c r="K230">
        <v>0</v>
      </c>
      <c r="L230">
        <v>0</v>
      </c>
      <c r="M230">
        <v>0</v>
      </c>
      <c r="N230">
        <v>0</v>
      </c>
    </row>
    <row r="231" spans="1:14" x14ac:dyDescent="0.2">
      <c r="A231">
        <v>48904</v>
      </c>
      <c r="B231">
        <v>0</v>
      </c>
      <c r="C231">
        <v>0</v>
      </c>
      <c r="D231">
        <v>0</v>
      </c>
      <c r="E231">
        <v>0</v>
      </c>
      <c r="F231">
        <v>0</v>
      </c>
      <c r="G231">
        <v>0</v>
      </c>
      <c r="H231">
        <v>0</v>
      </c>
      <c r="I231">
        <v>0</v>
      </c>
      <c r="J231">
        <v>0</v>
      </c>
      <c r="K231">
        <v>0</v>
      </c>
      <c r="L231">
        <v>0</v>
      </c>
      <c r="M231">
        <v>0</v>
      </c>
      <c r="N231">
        <v>0</v>
      </c>
    </row>
    <row r="232" spans="1:14" x14ac:dyDescent="0.2">
      <c r="A232">
        <v>48905</v>
      </c>
      <c r="B232">
        <v>0</v>
      </c>
      <c r="C232">
        <v>0</v>
      </c>
      <c r="D232">
        <v>0</v>
      </c>
      <c r="E232">
        <v>0</v>
      </c>
      <c r="F232">
        <v>0</v>
      </c>
      <c r="G232">
        <v>0</v>
      </c>
      <c r="H232">
        <v>0</v>
      </c>
      <c r="I232">
        <v>0</v>
      </c>
      <c r="J232">
        <v>0</v>
      </c>
      <c r="K232">
        <v>0</v>
      </c>
      <c r="L232">
        <v>0</v>
      </c>
      <c r="M232">
        <v>0</v>
      </c>
      <c r="N232">
        <v>0</v>
      </c>
    </row>
    <row r="233" spans="1:14" x14ac:dyDescent="0.2">
      <c r="A233">
        <v>48909</v>
      </c>
      <c r="B233">
        <v>0</v>
      </c>
      <c r="C233">
        <v>0</v>
      </c>
      <c r="D233">
        <v>0</v>
      </c>
      <c r="E233">
        <v>0</v>
      </c>
      <c r="F233">
        <v>0</v>
      </c>
      <c r="G233">
        <v>0</v>
      </c>
      <c r="H233">
        <v>0</v>
      </c>
      <c r="I233">
        <v>0</v>
      </c>
      <c r="J233">
        <v>0</v>
      </c>
      <c r="K233">
        <v>0</v>
      </c>
      <c r="L233">
        <v>0</v>
      </c>
      <c r="M233">
        <v>0</v>
      </c>
      <c r="N233">
        <v>0</v>
      </c>
    </row>
    <row r="234" spans="1:14" x14ac:dyDescent="0.2">
      <c r="A234">
        <v>48910</v>
      </c>
      <c r="B234">
        <v>0</v>
      </c>
      <c r="C234">
        <v>0</v>
      </c>
      <c r="D234">
        <v>0</v>
      </c>
      <c r="E234">
        <v>0</v>
      </c>
      <c r="F234">
        <v>0</v>
      </c>
      <c r="G234">
        <v>0</v>
      </c>
      <c r="H234">
        <v>0</v>
      </c>
      <c r="I234">
        <v>0</v>
      </c>
      <c r="J234">
        <v>0</v>
      </c>
      <c r="K234">
        <v>0</v>
      </c>
      <c r="L234">
        <v>0</v>
      </c>
      <c r="M234">
        <v>0</v>
      </c>
      <c r="N234">
        <v>0</v>
      </c>
    </row>
    <row r="235" spans="1:14" x14ac:dyDescent="0.2">
      <c r="A235">
        <v>48912</v>
      </c>
      <c r="B235">
        <v>0</v>
      </c>
      <c r="C235">
        <v>0</v>
      </c>
      <c r="D235">
        <v>0</v>
      </c>
      <c r="E235">
        <v>0</v>
      </c>
      <c r="F235">
        <v>0</v>
      </c>
      <c r="G235">
        <v>0</v>
      </c>
      <c r="H235">
        <v>0</v>
      </c>
      <c r="I235">
        <v>0</v>
      </c>
      <c r="J235">
        <v>0</v>
      </c>
      <c r="K235">
        <v>0</v>
      </c>
      <c r="L235">
        <v>0</v>
      </c>
      <c r="M235">
        <v>0</v>
      </c>
      <c r="N235">
        <v>0</v>
      </c>
    </row>
    <row r="236" spans="1:14" x14ac:dyDescent="0.2">
      <c r="A236">
        <v>48913</v>
      </c>
      <c r="B236">
        <v>0</v>
      </c>
      <c r="C236">
        <v>0</v>
      </c>
      <c r="D236">
        <v>0</v>
      </c>
      <c r="E236">
        <v>0</v>
      </c>
      <c r="F236">
        <v>0</v>
      </c>
      <c r="G236">
        <v>0</v>
      </c>
      <c r="H236">
        <v>0</v>
      </c>
      <c r="I236">
        <v>0</v>
      </c>
      <c r="J236">
        <v>0</v>
      </c>
      <c r="K236">
        <v>0</v>
      </c>
      <c r="L236">
        <v>0</v>
      </c>
      <c r="M236">
        <v>0</v>
      </c>
      <c r="N236">
        <v>0</v>
      </c>
    </row>
    <row r="237" spans="1:14" x14ac:dyDescent="0.2">
      <c r="A237">
        <v>48914</v>
      </c>
      <c r="B237">
        <v>0</v>
      </c>
      <c r="C237">
        <v>0</v>
      </c>
      <c r="D237">
        <v>0</v>
      </c>
      <c r="E237">
        <v>0</v>
      </c>
      <c r="F237">
        <v>0</v>
      </c>
      <c r="G237">
        <v>0</v>
      </c>
      <c r="H237">
        <v>0</v>
      </c>
      <c r="I237">
        <v>0</v>
      </c>
      <c r="J237">
        <v>0</v>
      </c>
      <c r="K237">
        <v>0</v>
      </c>
      <c r="L237">
        <v>0</v>
      </c>
      <c r="M237">
        <v>0</v>
      </c>
      <c r="N237">
        <v>0</v>
      </c>
    </row>
    <row r="238" spans="1:14" x14ac:dyDescent="0.2">
      <c r="A238">
        <v>48915</v>
      </c>
      <c r="B238">
        <v>0</v>
      </c>
      <c r="C238">
        <v>0</v>
      </c>
      <c r="D238">
        <v>0</v>
      </c>
      <c r="E238">
        <v>0</v>
      </c>
      <c r="F238">
        <v>0</v>
      </c>
      <c r="G238">
        <v>0</v>
      </c>
      <c r="H238">
        <v>0</v>
      </c>
      <c r="I238">
        <v>0</v>
      </c>
      <c r="J238">
        <v>0</v>
      </c>
      <c r="K238">
        <v>0</v>
      </c>
      <c r="L238">
        <v>0</v>
      </c>
      <c r="M238">
        <v>0</v>
      </c>
      <c r="N238">
        <v>0</v>
      </c>
    </row>
    <row r="239" spans="1:14" x14ac:dyDescent="0.2">
      <c r="A239">
        <v>48916</v>
      </c>
      <c r="B239">
        <v>0</v>
      </c>
      <c r="C239">
        <v>0</v>
      </c>
      <c r="D239">
        <v>0</v>
      </c>
      <c r="E239">
        <v>0</v>
      </c>
      <c r="F239">
        <v>0</v>
      </c>
      <c r="G239">
        <v>0</v>
      </c>
      <c r="H239">
        <v>0</v>
      </c>
      <c r="I239">
        <v>0</v>
      </c>
      <c r="J239">
        <v>0</v>
      </c>
      <c r="K239">
        <v>0</v>
      </c>
      <c r="L239">
        <v>0</v>
      </c>
      <c r="M239">
        <v>0</v>
      </c>
      <c r="N239">
        <v>0</v>
      </c>
    </row>
    <row r="240" spans="1:14" x14ac:dyDescent="0.2">
      <c r="A240">
        <v>48918</v>
      </c>
      <c r="B240">
        <v>0</v>
      </c>
      <c r="C240">
        <v>0</v>
      </c>
      <c r="D240">
        <v>0</v>
      </c>
      <c r="E240">
        <v>0</v>
      </c>
      <c r="F240">
        <v>0</v>
      </c>
      <c r="G240">
        <v>0</v>
      </c>
      <c r="H240">
        <v>0</v>
      </c>
      <c r="I240">
        <v>0</v>
      </c>
      <c r="J240">
        <v>0</v>
      </c>
      <c r="K240">
        <v>0</v>
      </c>
      <c r="L240">
        <v>0</v>
      </c>
      <c r="M240">
        <v>0</v>
      </c>
      <c r="N240">
        <v>0</v>
      </c>
    </row>
    <row r="241" spans="1:14" x14ac:dyDescent="0.2">
      <c r="A241">
        <v>48922</v>
      </c>
      <c r="B241">
        <v>0</v>
      </c>
      <c r="C241">
        <v>0</v>
      </c>
      <c r="D241">
        <v>0</v>
      </c>
      <c r="E241">
        <v>0</v>
      </c>
      <c r="F241">
        <v>0</v>
      </c>
      <c r="G241">
        <v>0</v>
      </c>
      <c r="H241">
        <v>0</v>
      </c>
      <c r="I241">
        <v>0</v>
      </c>
      <c r="J241">
        <v>0</v>
      </c>
      <c r="K241">
        <v>0</v>
      </c>
      <c r="L241">
        <v>0</v>
      </c>
      <c r="M241">
        <v>0</v>
      </c>
      <c r="N241">
        <v>0</v>
      </c>
    </row>
    <row r="242" spans="1:14" x14ac:dyDescent="0.2">
      <c r="A242">
        <v>48923</v>
      </c>
      <c r="B242">
        <v>0</v>
      </c>
      <c r="C242">
        <v>0</v>
      </c>
      <c r="D242">
        <v>0</v>
      </c>
      <c r="E242">
        <v>0</v>
      </c>
      <c r="F242">
        <v>0</v>
      </c>
      <c r="G242">
        <v>0</v>
      </c>
      <c r="H242">
        <v>0</v>
      </c>
      <c r="I242">
        <v>0</v>
      </c>
      <c r="J242">
        <v>0</v>
      </c>
      <c r="K242">
        <v>0</v>
      </c>
      <c r="L242">
        <v>0</v>
      </c>
      <c r="M242">
        <v>0</v>
      </c>
      <c r="N242">
        <v>0</v>
      </c>
    </row>
    <row r="243" spans="1:14" x14ac:dyDescent="0.2">
      <c r="A243">
        <v>48924</v>
      </c>
      <c r="B243">
        <v>0</v>
      </c>
      <c r="C243">
        <v>0</v>
      </c>
      <c r="D243">
        <v>0</v>
      </c>
      <c r="E243">
        <v>0</v>
      </c>
      <c r="F243">
        <v>0</v>
      </c>
      <c r="G243">
        <v>0</v>
      </c>
      <c r="H243">
        <v>0</v>
      </c>
      <c r="I243">
        <v>0</v>
      </c>
      <c r="J243">
        <v>0</v>
      </c>
      <c r="K243">
        <v>0</v>
      </c>
      <c r="L243">
        <v>0</v>
      </c>
      <c r="M243">
        <v>0</v>
      </c>
      <c r="N243">
        <v>0</v>
      </c>
    </row>
    <row r="244" spans="1:14" x14ac:dyDescent="0.2">
      <c r="A244">
        <v>48925</v>
      </c>
      <c r="B244">
        <v>0</v>
      </c>
      <c r="C244">
        <v>0</v>
      </c>
      <c r="D244">
        <v>0</v>
      </c>
      <c r="E244">
        <v>0</v>
      </c>
      <c r="F244">
        <v>0</v>
      </c>
      <c r="G244">
        <v>0</v>
      </c>
      <c r="H244">
        <v>0</v>
      </c>
      <c r="I244">
        <v>0</v>
      </c>
      <c r="J244">
        <v>0</v>
      </c>
      <c r="K244">
        <v>0</v>
      </c>
      <c r="L244">
        <v>0</v>
      </c>
      <c r="M244">
        <v>0</v>
      </c>
      <c r="N244">
        <v>0</v>
      </c>
    </row>
    <row r="245" spans="1:14" x14ac:dyDescent="0.2">
      <c r="A245">
        <v>48926</v>
      </c>
      <c r="B245">
        <v>0</v>
      </c>
      <c r="C245">
        <v>0</v>
      </c>
      <c r="D245">
        <v>0</v>
      </c>
      <c r="E245">
        <v>0</v>
      </c>
      <c r="F245">
        <v>0</v>
      </c>
      <c r="G245">
        <v>0</v>
      </c>
      <c r="H245">
        <v>0</v>
      </c>
      <c r="I245">
        <v>0</v>
      </c>
      <c r="J245">
        <v>0</v>
      </c>
      <c r="K245">
        <v>0</v>
      </c>
      <c r="L245">
        <v>0</v>
      </c>
      <c r="M245">
        <v>0</v>
      </c>
      <c r="N245">
        <v>0</v>
      </c>
    </row>
    <row r="246" spans="1:14" x14ac:dyDescent="0.2">
      <c r="A246">
        <v>48927</v>
      </c>
      <c r="B246">
        <v>0</v>
      </c>
      <c r="C246">
        <v>0</v>
      </c>
      <c r="D246">
        <v>0</v>
      </c>
      <c r="E246">
        <v>0</v>
      </c>
      <c r="F246">
        <v>0</v>
      </c>
      <c r="G246">
        <v>0</v>
      </c>
      <c r="H246">
        <v>0</v>
      </c>
      <c r="I246">
        <v>0</v>
      </c>
      <c r="J246">
        <v>0</v>
      </c>
      <c r="K246">
        <v>0</v>
      </c>
      <c r="L246">
        <v>0</v>
      </c>
      <c r="M246">
        <v>0</v>
      </c>
      <c r="N246">
        <v>0</v>
      </c>
    </row>
    <row r="247" spans="1:14" x14ac:dyDescent="0.2">
      <c r="A247">
        <v>48928</v>
      </c>
      <c r="B247">
        <v>0</v>
      </c>
      <c r="C247">
        <v>0</v>
      </c>
      <c r="D247">
        <v>0</v>
      </c>
      <c r="E247">
        <v>0</v>
      </c>
      <c r="F247">
        <v>0</v>
      </c>
      <c r="G247">
        <v>0</v>
      </c>
      <c r="H247">
        <v>0</v>
      </c>
      <c r="I247">
        <v>0</v>
      </c>
      <c r="J247">
        <v>0</v>
      </c>
      <c r="K247">
        <v>0</v>
      </c>
      <c r="L247">
        <v>0</v>
      </c>
      <c r="M247">
        <v>0</v>
      </c>
      <c r="N247">
        <v>0</v>
      </c>
    </row>
    <row r="248" spans="1:14" x14ac:dyDescent="0.2">
      <c r="A248">
        <v>48929</v>
      </c>
      <c r="B248">
        <v>0</v>
      </c>
      <c r="C248">
        <v>0</v>
      </c>
      <c r="D248">
        <v>0</v>
      </c>
      <c r="E248">
        <v>0</v>
      </c>
      <c r="F248">
        <v>0</v>
      </c>
      <c r="G248">
        <v>0</v>
      </c>
      <c r="H248">
        <v>0</v>
      </c>
      <c r="I248">
        <v>0</v>
      </c>
      <c r="J248">
        <v>0</v>
      </c>
      <c r="K248">
        <v>0</v>
      </c>
      <c r="L248">
        <v>0</v>
      </c>
      <c r="M248">
        <v>0</v>
      </c>
      <c r="N248">
        <v>0</v>
      </c>
    </row>
    <row r="249" spans="1:14" x14ac:dyDescent="0.2">
      <c r="A249">
        <v>49132</v>
      </c>
      <c r="B249" s="14">
        <v>172219520</v>
      </c>
      <c r="C249">
        <v>1.56</v>
      </c>
      <c r="D249">
        <v>0</v>
      </c>
      <c r="E249" s="13">
        <v>5814978.3200000003</v>
      </c>
      <c r="F249">
        <v>0</v>
      </c>
      <c r="G249" s="13">
        <v>104180.16</v>
      </c>
      <c r="H249">
        <v>0</v>
      </c>
      <c r="I249" s="13">
        <v>298788.99</v>
      </c>
      <c r="J249">
        <v>0</v>
      </c>
      <c r="K249">
        <v>0</v>
      </c>
      <c r="L249" s="13">
        <v>1087682.8700000001</v>
      </c>
      <c r="M249" s="13">
        <v>1490652.02</v>
      </c>
      <c r="N249" s="13">
        <v>7305630.3399999999</v>
      </c>
    </row>
    <row r="250" spans="1:14" x14ac:dyDescent="0.2">
      <c r="A250">
        <v>49135</v>
      </c>
      <c r="B250" s="14">
        <v>13512980</v>
      </c>
      <c r="C250">
        <v>1.74</v>
      </c>
      <c r="D250">
        <v>0</v>
      </c>
      <c r="E250" s="13">
        <v>455430.40000000002</v>
      </c>
      <c r="F250">
        <v>0</v>
      </c>
      <c r="G250" s="13">
        <v>5922.83</v>
      </c>
      <c r="H250">
        <v>0</v>
      </c>
      <c r="I250" s="13">
        <v>20185.060000000001</v>
      </c>
      <c r="J250">
        <v>0</v>
      </c>
      <c r="K250">
        <v>0</v>
      </c>
      <c r="L250" s="13">
        <v>72314.73</v>
      </c>
      <c r="M250" s="13">
        <v>98422.62</v>
      </c>
      <c r="N250" s="13">
        <v>553853.02</v>
      </c>
    </row>
    <row r="251" spans="1:14" x14ac:dyDescent="0.2">
      <c r="A251">
        <v>49137</v>
      </c>
      <c r="B251" s="14">
        <v>29804740</v>
      </c>
      <c r="C251">
        <v>1.77</v>
      </c>
      <c r="D251">
        <v>0</v>
      </c>
      <c r="E251" s="13">
        <v>1004207.83</v>
      </c>
      <c r="F251">
        <v>0</v>
      </c>
      <c r="G251" s="13">
        <v>15767.37</v>
      </c>
      <c r="H251">
        <v>0</v>
      </c>
      <c r="I251" s="13">
        <v>63850.26</v>
      </c>
      <c r="J251">
        <v>0</v>
      </c>
      <c r="K251">
        <v>0</v>
      </c>
      <c r="L251" s="13">
        <v>217703.92</v>
      </c>
      <c r="M251" s="13">
        <v>297321.53999999998</v>
      </c>
      <c r="N251" s="13">
        <v>1301529.3700000001</v>
      </c>
    </row>
    <row r="252" spans="1:14" x14ac:dyDescent="0.2">
      <c r="A252">
        <v>49140</v>
      </c>
      <c r="B252" s="14">
        <v>29242830</v>
      </c>
      <c r="C252">
        <v>1.76</v>
      </c>
      <c r="D252">
        <v>0</v>
      </c>
      <c r="E252" s="13">
        <v>985375.76</v>
      </c>
      <c r="F252">
        <v>0</v>
      </c>
      <c r="G252" s="13">
        <v>25269.8</v>
      </c>
      <c r="H252">
        <v>0</v>
      </c>
      <c r="I252" s="13">
        <v>89793.36</v>
      </c>
      <c r="J252">
        <v>0</v>
      </c>
      <c r="K252">
        <v>0</v>
      </c>
      <c r="L252" s="13">
        <v>352319.91</v>
      </c>
      <c r="M252" s="13">
        <v>467383.07</v>
      </c>
      <c r="N252" s="13">
        <v>1452758.83</v>
      </c>
    </row>
    <row r="253" spans="1:14" x14ac:dyDescent="0.2">
      <c r="A253">
        <v>49142</v>
      </c>
      <c r="B253" s="14">
        <v>241621010</v>
      </c>
      <c r="C253">
        <v>1.8</v>
      </c>
      <c r="D253">
        <v>0</v>
      </c>
      <c r="E253" s="13">
        <v>8138423.8300000001</v>
      </c>
      <c r="F253">
        <v>0</v>
      </c>
      <c r="G253" s="13">
        <v>155685.5</v>
      </c>
      <c r="H253">
        <v>0</v>
      </c>
      <c r="I253" s="13">
        <v>382298.58</v>
      </c>
      <c r="J253">
        <v>0</v>
      </c>
      <c r="K253">
        <v>0</v>
      </c>
      <c r="L253" s="13">
        <v>1455363.58</v>
      </c>
      <c r="M253" s="13">
        <v>1993347.66</v>
      </c>
      <c r="N253" s="13">
        <v>10131771.49</v>
      </c>
    </row>
    <row r="254" spans="1:14" x14ac:dyDescent="0.2">
      <c r="A254">
        <v>49144</v>
      </c>
      <c r="B254" s="14">
        <v>151508670</v>
      </c>
      <c r="C254">
        <v>1.61</v>
      </c>
      <c r="D254">
        <v>0</v>
      </c>
      <c r="E254" s="13">
        <v>5113079.75</v>
      </c>
      <c r="F254">
        <v>0</v>
      </c>
      <c r="G254" s="13">
        <v>143765.20000000001</v>
      </c>
      <c r="H254">
        <v>0</v>
      </c>
      <c r="I254" s="13">
        <v>396332</v>
      </c>
      <c r="J254">
        <v>0</v>
      </c>
      <c r="K254">
        <v>0</v>
      </c>
      <c r="L254" s="13">
        <v>1519672.67</v>
      </c>
      <c r="M254" s="13">
        <v>2059769.86</v>
      </c>
      <c r="N254" s="13">
        <v>7172849.6100000003</v>
      </c>
    </row>
    <row r="255" spans="1:14" x14ac:dyDescent="0.2">
      <c r="A255">
        <v>49148</v>
      </c>
      <c r="B255" s="14">
        <v>749548080</v>
      </c>
      <c r="C255">
        <v>1.79</v>
      </c>
      <c r="D255">
        <v>0</v>
      </c>
      <c r="E255" s="13">
        <v>25249299.109999999</v>
      </c>
      <c r="F255">
        <v>0</v>
      </c>
      <c r="G255" s="13">
        <v>258903.82</v>
      </c>
      <c r="H255">
        <v>0</v>
      </c>
      <c r="I255" s="13">
        <v>820576.28</v>
      </c>
      <c r="J255">
        <v>0</v>
      </c>
      <c r="K255">
        <v>0</v>
      </c>
      <c r="L255" s="13">
        <v>2885963.42</v>
      </c>
      <c r="M255" s="13">
        <v>3965443.52</v>
      </c>
      <c r="N255" s="13">
        <v>29214742.629999999</v>
      </c>
    </row>
    <row r="256" spans="1:14" x14ac:dyDescent="0.2">
      <c r="A256">
        <v>50001</v>
      </c>
      <c r="B256" s="14">
        <v>422781521</v>
      </c>
      <c r="C256">
        <v>1.61</v>
      </c>
      <c r="D256">
        <v>0</v>
      </c>
      <c r="E256" s="13">
        <v>14267933.529999999</v>
      </c>
      <c r="F256">
        <v>0</v>
      </c>
      <c r="G256" s="13">
        <v>245443.06</v>
      </c>
      <c r="H256">
        <v>0</v>
      </c>
      <c r="I256" s="13">
        <v>1102935.95</v>
      </c>
      <c r="J256">
        <v>0</v>
      </c>
      <c r="K256">
        <v>0</v>
      </c>
      <c r="L256" s="13">
        <v>3041812.99</v>
      </c>
      <c r="M256" s="13">
        <v>4390192</v>
      </c>
      <c r="N256" s="13">
        <v>18658125.530000001</v>
      </c>
    </row>
    <row r="257" spans="1:14" x14ac:dyDescent="0.2">
      <c r="A257">
        <v>50002</v>
      </c>
      <c r="B257" s="14">
        <v>37510429</v>
      </c>
      <c r="C257">
        <v>1.56</v>
      </c>
      <c r="D257">
        <v>0</v>
      </c>
      <c r="E257" s="13">
        <v>1266536.6299999999</v>
      </c>
      <c r="F257">
        <v>0</v>
      </c>
      <c r="G257" s="13">
        <v>29809.73</v>
      </c>
      <c r="H257">
        <v>0</v>
      </c>
      <c r="I257" s="13">
        <v>133954.60999999999</v>
      </c>
      <c r="J257">
        <v>0</v>
      </c>
      <c r="K257">
        <v>0</v>
      </c>
      <c r="L257" s="13">
        <v>364288.12</v>
      </c>
      <c r="M257" s="13">
        <v>528052.46</v>
      </c>
      <c r="N257" s="13">
        <v>1794589.09</v>
      </c>
    </row>
    <row r="258" spans="1:14" x14ac:dyDescent="0.2">
      <c r="A258">
        <v>50003</v>
      </c>
      <c r="B258" s="14">
        <v>176830851</v>
      </c>
      <c r="C258">
        <v>1.6</v>
      </c>
      <c r="D258">
        <v>0</v>
      </c>
      <c r="E258" s="13">
        <v>5968253.4199999999</v>
      </c>
      <c r="F258">
        <v>0</v>
      </c>
      <c r="G258" s="13">
        <v>120274.92</v>
      </c>
      <c r="H258">
        <v>0</v>
      </c>
      <c r="I258" s="13">
        <v>540473.79</v>
      </c>
      <c r="J258">
        <v>0</v>
      </c>
      <c r="K258">
        <v>0</v>
      </c>
      <c r="L258" s="13">
        <v>1386476.25</v>
      </c>
      <c r="M258" s="13">
        <v>2047224.96</v>
      </c>
      <c r="N258" s="13">
        <v>8015478.3799999999</v>
      </c>
    </row>
    <row r="259" spans="1:14" x14ac:dyDescent="0.2">
      <c r="A259">
        <v>50005</v>
      </c>
      <c r="B259" s="14">
        <v>115421450</v>
      </c>
      <c r="C259">
        <v>1.64</v>
      </c>
      <c r="D259">
        <v>0</v>
      </c>
      <c r="E259" s="13">
        <v>3894028.86</v>
      </c>
      <c r="F259">
        <v>0</v>
      </c>
      <c r="G259" s="13">
        <v>42983.5</v>
      </c>
      <c r="H259">
        <v>0</v>
      </c>
      <c r="I259" s="13">
        <v>193152.93</v>
      </c>
      <c r="J259">
        <v>0</v>
      </c>
      <c r="K259">
        <v>0</v>
      </c>
      <c r="L259" s="13">
        <v>489765.6</v>
      </c>
      <c r="M259" s="13">
        <v>725902.03</v>
      </c>
      <c r="N259" s="13">
        <v>4619930.8899999997</v>
      </c>
    </row>
    <row r="260" spans="1:14" x14ac:dyDescent="0.2">
      <c r="A260">
        <v>50006</v>
      </c>
      <c r="B260" s="14">
        <v>173500143</v>
      </c>
      <c r="C260">
        <v>1.58</v>
      </c>
      <c r="D260">
        <v>0</v>
      </c>
      <c r="E260" s="13">
        <v>5857028.2400000002</v>
      </c>
      <c r="F260">
        <v>0</v>
      </c>
      <c r="G260" s="13">
        <v>89362.03</v>
      </c>
      <c r="H260">
        <v>0</v>
      </c>
      <c r="I260" s="13">
        <v>401561.95</v>
      </c>
      <c r="J260">
        <v>0</v>
      </c>
      <c r="K260">
        <v>0</v>
      </c>
      <c r="L260" s="13">
        <v>1121931.77</v>
      </c>
      <c r="M260" s="13">
        <v>1612855.75</v>
      </c>
      <c r="N260" s="13">
        <v>7469883.9900000002</v>
      </c>
    </row>
    <row r="261" spans="1:14" x14ac:dyDescent="0.2">
      <c r="A261">
        <v>50007</v>
      </c>
      <c r="B261" s="14">
        <v>122406614</v>
      </c>
      <c r="C261">
        <v>1.04</v>
      </c>
      <c r="D261">
        <v>0</v>
      </c>
      <c r="E261" s="13">
        <v>4154881.97</v>
      </c>
      <c r="F261">
        <v>0</v>
      </c>
      <c r="G261" s="13">
        <v>33127.910000000003</v>
      </c>
      <c r="H261">
        <v>0</v>
      </c>
      <c r="I261" s="13">
        <v>148865.29999999999</v>
      </c>
      <c r="J261">
        <v>0</v>
      </c>
      <c r="K261">
        <v>0</v>
      </c>
      <c r="L261" s="13">
        <v>419705.69</v>
      </c>
      <c r="M261" s="13">
        <v>601698.9</v>
      </c>
      <c r="N261" s="13">
        <v>4756580.87</v>
      </c>
    </row>
    <row r="262" spans="1:14" x14ac:dyDescent="0.2">
      <c r="A262">
        <v>50009</v>
      </c>
      <c r="B262" s="14">
        <v>24006322</v>
      </c>
      <c r="C262">
        <v>1.53</v>
      </c>
      <c r="D262">
        <v>0</v>
      </c>
      <c r="E262" s="13">
        <v>810818.57</v>
      </c>
      <c r="F262">
        <v>0</v>
      </c>
      <c r="G262" s="13">
        <v>15667.98</v>
      </c>
      <c r="H262">
        <v>0</v>
      </c>
      <c r="I262" s="13">
        <v>74356.28</v>
      </c>
      <c r="J262">
        <v>0</v>
      </c>
      <c r="K262">
        <v>0</v>
      </c>
      <c r="L262" s="13">
        <v>182950.73</v>
      </c>
      <c r="M262" s="13">
        <v>272974.99</v>
      </c>
      <c r="N262" s="13">
        <v>1083793.56</v>
      </c>
    </row>
    <row r="263" spans="1:14" x14ac:dyDescent="0.2">
      <c r="A263">
        <v>50010</v>
      </c>
      <c r="B263" s="14">
        <v>161919885</v>
      </c>
      <c r="C263">
        <v>1.62</v>
      </c>
      <c r="D263">
        <v>0</v>
      </c>
      <c r="E263" s="13">
        <v>5463879.6500000004</v>
      </c>
      <c r="F263">
        <v>0</v>
      </c>
      <c r="G263" s="13">
        <v>99115.7</v>
      </c>
      <c r="H263">
        <v>0</v>
      </c>
      <c r="I263" s="13">
        <v>445391.55</v>
      </c>
      <c r="J263">
        <v>0</v>
      </c>
      <c r="K263">
        <v>0</v>
      </c>
      <c r="L263" s="13">
        <v>1200793.47</v>
      </c>
      <c r="M263" s="13">
        <v>1745300.72</v>
      </c>
      <c r="N263" s="13">
        <v>7209180.3700000001</v>
      </c>
    </row>
    <row r="264" spans="1:14" x14ac:dyDescent="0.2">
      <c r="A264">
        <v>50012</v>
      </c>
      <c r="B264" s="14">
        <v>626972314</v>
      </c>
      <c r="C264">
        <v>1.63</v>
      </c>
      <c r="D264">
        <v>0</v>
      </c>
      <c r="E264" s="13">
        <v>21154616.420000002</v>
      </c>
      <c r="F264">
        <v>0</v>
      </c>
      <c r="G264" s="13">
        <v>377868.47</v>
      </c>
      <c r="H264">
        <v>0</v>
      </c>
      <c r="I264" s="13">
        <v>1698009.75</v>
      </c>
      <c r="J264">
        <v>0</v>
      </c>
      <c r="K264">
        <v>0</v>
      </c>
      <c r="L264" s="13">
        <v>4497886.2300000004</v>
      </c>
      <c r="M264" s="13">
        <v>6573764.4400000004</v>
      </c>
      <c r="N264" s="13">
        <v>27728380.859999999</v>
      </c>
    </row>
    <row r="265" spans="1:14" x14ac:dyDescent="0.2">
      <c r="A265">
        <v>50013</v>
      </c>
      <c r="B265" s="14">
        <v>48380656</v>
      </c>
      <c r="C265">
        <v>1.63</v>
      </c>
      <c r="D265">
        <v>0</v>
      </c>
      <c r="E265" s="13">
        <v>1632407.36</v>
      </c>
      <c r="F265">
        <v>0</v>
      </c>
      <c r="G265" s="13">
        <v>17344.45</v>
      </c>
      <c r="H265">
        <v>0</v>
      </c>
      <c r="I265" s="13">
        <v>77939.94</v>
      </c>
      <c r="J265" s="13">
        <v>0</v>
      </c>
      <c r="K265">
        <v>0</v>
      </c>
      <c r="L265" s="13">
        <v>198758.78</v>
      </c>
      <c r="M265" s="13">
        <v>294043.17</v>
      </c>
      <c r="N265" s="13">
        <v>1926450.53</v>
      </c>
    </row>
    <row r="266" spans="1:14" x14ac:dyDescent="0.2">
      <c r="A266">
        <v>50014</v>
      </c>
      <c r="B266" s="14">
        <v>140274434</v>
      </c>
      <c r="C266">
        <v>1.57</v>
      </c>
      <c r="D266">
        <v>0</v>
      </c>
      <c r="E266" s="13">
        <v>4735873.9000000004</v>
      </c>
      <c r="F266">
        <v>0</v>
      </c>
      <c r="G266" s="13">
        <v>90087.56</v>
      </c>
      <c r="H266">
        <v>0</v>
      </c>
      <c r="I266" s="13">
        <v>404822.22</v>
      </c>
      <c r="J266">
        <v>0</v>
      </c>
      <c r="K266">
        <v>0</v>
      </c>
      <c r="L266" s="13">
        <v>1149752.43</v>
      </c>
      <c r="M266" s="13">
        <v>1644662.2</v>
      </c>
      <c r="N266" s="13">
        <v>6380536.0999999996</v>
      </c>
    </row>
    <row r="267" spans="1:14" x14ac:dyDescent="0.2">
      <c r="A267">
        <v>51150</v>
      </c>
      <c r="B267" s="14">
        <v>18079612</v>
      </c>
      <c r="C267">
        <v>1.81</v>
      </c>
      <c r="D267">
        <v>0</v>
      </c>
      <c r="E267" s="13">
        <v>608906.32999999996</v>
      </c>
      <c r="F267">
        <v>0</v>
      </c>
      <c r="G267" s="13">
        <v>16592.900000000001</v>
      </c>
      <c r="H267">
        <v>0</v>
      </c>
      <c r="I267" s="13">
        <v>51939.69</v>
      </c>
      <c r="J267" s="13">
        <v>0</v>
      </c>
      <c r="K267">
        <v>0</v>
      </c>
      <c r="L267" s="13">
        <v>116865.74</v>
      </c>
      <c r="M267" s="13">
        <v>185398.33</v>
      </c>
      <c r="N267" s="13">
        <v>794304.66</v>
      </c>
    </row>
    <row r="268" spans="1:14" x14ac:dyDescent="0.2">
      <c r="A268">
        <v>51152</v>
      </c>
      <c r="B268" s="14">
        <v>68515875</v>
      </c>
      <c r="C268">
        <v>1.8</v>
      </c>
      <c r="D268">
        <v>0</v>
      </c>
      <c r="E268" s="13">
        <v>2307792.81</v>
      </c>
      <c r="F268" s="13">
        <v>0</v>
      </c>
      <c r="G268" s="13">
        <v>77900.72</v>
      </c>
      <c r="H268">
        <v>0</v>
      </c>
      <c r="I268" s="13">
        <v>245232.48</v>
      </c>
      <c r="J268" s="13">
        <v>0</v>
      </c>
      <c r="K268">
        <v>0</v>
      </c>
      <c r="L268" s="13">
        <v>563286.49</v>
      </c>
      <c r="M268" s="13">
        <v>886419.69</v>
      </c>
      <c r="N268" s="13">
        <v>3194212.5</v>
      </c>
    </row>
    <row r="269" spans="1:14" x14ac:dyDescent="0.2">
      <c r="A269">
        <v>51153</v>
      </c>
      <c r="B269" s="14">
        <v>7306402</v>
      </c>
      <c r="C269">
        <v>1.79</v>
      </c>
      <c r="D269">
        <v>0</v>
      </c>
      <c r="E269" s="13">
        <v>246123.68</v>
      </c>
      <c r="F269">
        <v>0</v>
      </c>
      <c r="G269" s="13">
        <v>8277.26</v>
      </c>
      <c r="H269">
        <v>0</v>
      </c>
      <c r="I269" s="13">
        <v>25230.47</v>
      </c>
      <c r="J269">
        <v>0</v>
      </c>
      <c r="K269">
        <v>0</v>
      </c>
      <c r="L269" s="13">
        <v>59708.88</v>
      </c>
      <c r="M269" s="13">
        <v>93216.6</v>
      </c>
      <c r="N269" s="13">
        <v>339340.28</v>
      </c>
    </row>
    <row r="270" spans="1:14" x14ac:dyDescent="0.2">
      <c r="A270">
        <v>51154</v>
      </c>
      <c r="B270" s="14">
        <v>26853448</v>
      </c>
      <c r="C270">
        <v>1.81</v>
      </c>
      <c r="D270">
        <v>0</v>
      </c>
      <c r="E270" s="13">
        <v>904401.84</v>
      </c>
      <c r="F270">
        <v>0</v>
      </c>
      <c r="G270" s="13">
        <v>35278.269999999997</v>
      </c>
      <c r="H270">
        <v>0</v>
      </c>
      <c r="I270" s="13">
        <v>116566.53</v>
      </c>
      <c r="J270" s="13">
        <v>0</v>
      </c>
      <c r="K270">
        <v>0</v>
      </c>
      <c r="L270" s="13">
        <v>247109.36</v>
      </c>
      <c r="M270" s="13">
        <v>398954.16</v>
      </c>
      <c r="N270" s="13">
        <v>1303356</v>
      </c>
    </row>
    <row r="271" spans="1:14" x14ac:dyDescent="0.2">
      <c r="A271">
        <v>51155</v>
      </c>
      <c r="B271" s="14">
        <v>40196164</v>
      </c>
      <c r="C271">
        <v>1.79</v>
      </c>
      <c r="D271">
        <v>0</v>
      </c>
      <c r="E271" s="13">
        <v>1354049.19</v>
      </c>
      <c r="F271">
        <v>0</v>
      </c>
      <c r="G271" s="13">
        <v>54088.87</v>
      </c>
      <c r="H271">
        <v>0</v>
      </c>
      <c r="I271" s="13">
        <v>165042.23999999999</v>
      </c>
      <c r="J271">
        <v>0</v>
      </c>
      <c r="K271">
        <v>0</v>
      </c>
      <c r="L271" s="13">
        <v>670854.37</v>
      </c>
      <c r="M271" s="13">
        <v>889985.48</v>
      </c>
      <c r="N271" s="13">
        <v>2244034.67</v>
      </c>
    </row>
    <row r="272" spans="1:14" x14ac:dyDescent="0.2">
      <c r="A272">
        <v>51156</v>
      </c>
      <c r="B272" s="14">
        <v>12314804</v>
      </c>
      <c r="C272">
        <v>1.8</v>
      </c>
      <c r="D272">
        <v>0</v>
      </c>
      <c r="E272" s="13">
        <v>414794.62</v>
      </c>
      <c r="F272">
        <v>0</v>
      </c>
      <c r="G272" s="13">
        <v>20778.79</v>
      </c>
      <c r="H272">
        <v>0</v>
      </c>
      <c r="I272" s="13">
        <v>62807.75</v>
      </c>
      <c r="J272" s="13">
        <v>0</v>
      </c>
      <c r="K272">
        <v>0</v>
      </c>
      <c r="L272" s="13">
        <v>141955.46</v>
      </c>
      <c r="M272" s="13">
        <v>225542</v>
      </c>
      <c r="N272" s="13">
        <v>640336.62</v>
      </c>
    </row>
    <row r="273" spans="1:14" x14ac:dyDescent="0.2">
      <c r="A273">
        <v>51159</v>
      </c>
      <c r="B273" s="14">
        <v>195146794</v>
      </c>
      <c r="C273">
        <v>1.86</v>
      </c>
      <c r="D273">
        <v>0</v>
      </c>
      <c r="E273" s="13">
        <v>6569035.2800000003</v>
      </c>
      <c r="F273">
        <v>0</v>
      </c>
      <c r="G273" s="13">
        <v>179568.15</v>
      </c>
      <c r="H273">
        <v>0</v>
      </c>
      <c r="I273" s="13">
        <v>557265.81000000006</v>
      </c>
      <c r="J273">
        <v>0</v>
      </c>
      <c r="K273">
        <v>0</v>
      </c>
      <c r="L273" s="13">
        <v>1279508.75</v>
      </c>
      <c r="M273" s="13">
        <v>2016342.7</v>
      </c>
      <c r="N273" s="13">
        <v>8585377.9800000004</v>
      </c>
    </row>
    <row r="274" spans="1:14" x14ac:dyDescent="0.2">
      <c r="A274">
        <v>51160</v>
      </c>
      <c r="B274">
        <v>0</v>
      </c>
      <c r="C274">
        <v>0</v>
      </c>
      <c r="D274">
        <v>0</v>
      </c>
      <c r="E274">
        <v>0</v>
      </c>
      <c r="F274">
        <v>0</v>
      </c>
      <c r="G274">
        <v>0</v>
      </c>
      <c r="H274">
        <v>0</v>
      </c>
      <c r="I274">
        <v>0</v>
      </c>
      <c r="J274">
        <v>0</v>
      </c>
      <c r="K274">
        <v>0</v>
      </c>
      <c r="L274">
        <v>0</v>
      </c>
      <c r="M274">
        <v>0</v>
      </c>
      <c r="N274">
        <v>0</v>
      </c>
    </row>
    <row r="275" spans="1:14" x14ac:dyDescent="0.2">
      <c r="A275">
        <v>52096</v>
      </c>
      <c r="B275" s="14">
        <v>43106559</v>
      </c>
      <c r="C275">
        <v>3.05</v>
      </c>
      <c r="D275">
        <v>0</v>
      </c>
      <c r="E275" s="13">
        <v>1433459.05</v>
      </c>
      <c r="F275">
        <v>0</v>
      </c>
      <c r="G275" s="13">
        <v>24196.799999999999</v>
      </c>
      <c r="H275">
        <v>0</v>
      </c>
      <c r="I275" s="13">
        <v>315826.65000000002</v>
      </c>
      <c r="J275">
        <v>0</v>
      </c>
      <c r="K275">
        <v>0</v>
      </c>
      <c r="L275" s="13">
        <v>239400.35</v>
      </c>
      <c r="M275" s="13">
        <v>579423.80000000005</v>
      </c>
      <c r="N275" s="13">
        <v>2012882.85</v>
      </c>
    </row>
    <row r="276" spans="1:14" x14ac:dyDescent="0.2">
      <c r="A276">
        <v>53111</v>
      </c>
      <c r="B276" s="14">
        <v>26513965</v>
      </c>
      <c r="C276">
        <v>2.8</v>
      </c>
      <c r="D276">
        <v>0</v>
      </c>
      <c r="E276" s="13">
        <v>883964.99</v>
      </c>
      <c r="F276">
        <v>0</v>
      </c>
      <c r="G276" s="13">
        <v>42548.93</v>
      </c>
      <c r="H276">
        <v>0</v>
      </c>
      <c r="I276" s="13">
        <v>70438.92</v>
      </c>
      <c r="J276">
        <v>0</v>
      </c>
      <c r="K276">
        <v>0</v>
      </c>
      <c r="L276" s="13">
        <v>351149.8</v>
      </c>
      <c r="M276" s="13">
        <v>464137.64</v>
      </c>
      <c r="N276" s="13">
        <v>1348102.63</v>
      </c>
    </row>
    <row r="277" spans="1:14" x14ac:dyDescent="0.2">
      <c r="A277">
        <v>53112</v>
      </c>
      <c r="B277" s="14">
        <v>6531007</v>
      </c>
      <c r="C277">
        <v>2.69</v>
      </c>
      <c r="D277">
        <v>0</v>
      </c>
      <c r="E277" s="13">
        <v>217987.58</v>
      </c>
      <c r="F277">
        <v>0</v>
      </c>
      <c r="G277" s="13">
        <v>8667.9500000000007</v>
      </c>
      <c r="H277">
        <v>0</v>
      </c>
      <c r="I277" s="13">
        <v>11280.48</v>
      </c>
      <c r="J277">
        <v>0</v>
      </c>
      <c r="K277" s="13">
        <v>24920.74</v>
      </c>
      <c r="L277" s="13">
        <v>55133.11</v>
      </c>
      <c r="M277" s="13">
        <v>100002.28</v>
      </c>
      <c r="N277" s="13">
        <v>317989.86</v>
      </c>
    </row>
    <row r="278" spans="1:14" x14ac:dyDescent="0.2">
      <c r="A278">
        <v>53113</v>
      </c>
      <c r="B278" s="14">
        <v>229223689</v>
      </c>
      <c r="C278">
        <v>2.66</v>
      </c>
      <c r="D278">
        <v>0</v>
      </c>
      <c r="E278" s="13">
        <v>7653233.4199999999</v>
      </c>
      <c r="F278">
        <v>0</v>
      </c>
      <c r="G278" s="13">
        <v>254232.94</v>
      </c>
      <c r="H278">
        <v>0</v>
      </c>
      <c r="I278" s="13">
        <v>332411.56</v>
      </c>
      <c r="J278">
        <v>0</v>
      </c>
      <c r="K278">
        <v>0</v>
      </c>
      <c r="L278" s="13">
        <v>1636432.64</v>
      </c>
      <c r="M278" s="13">
        <v>2223077.14</v>
      </c>
      <c r="N278" s="13">
        <v>9876310.5600000005</v>
      </c>
    </row>
    <row r="279" spans="1:14" x14ac:dyDescent="0.2">
      <c r="A279">
        <v>53114</v>
      </c>
      <c r="B279" s="14">
        <v>22017154</v>
      </c>
      <c r="C279">
        <v>2.64</v>
      </c>
      <c r="D279">
        <v>0</v>
      </c>
      <c r="E279" s="13">
        <v>735251.41</v>
      </c>
      <c r="F279">
        <v>0</v>
      </c>
      <c r="G279" s="13">
        <v>43496.65</v>
      </c>
      <c r="H279">
        <v>0</v>
      </c>
      <c r="I279" s="13">
        <v>56862.25</v>
      </c>
      <c r="J279">
        <v>0</v>
      </c>
      <c r="K279">
        <v>0</v>
      </c>
      <c r="L279" s="13">
        <v>289299.15000000002</v>
      </c>
      <c r="M279" s="13">
        <v>389658.04</v>
      </c>
      <c r="N279" s="13">
        <v>1124909.45</v>
      </c>
    </row>
    <row r="280" spans="1:14" x14ac:dyDescent="0.2">
      <c r="A280">
        <v>54037</v>
      </c>
      <c r="B280" s="14">
        <v>38996126</v>
      </c>
      <c r="C280">
        <v>1.69</v>
      </c>
      <c r="D280">
        <v>0</v>
      </c>
      <c r="E280" s="13">
        <v>1314962.24</v>
      </c>
      <c r="F280">
        <v>0</v>
      </c>
      <c r="G280" s="13">
        <v>103387.82</v>
      </c>
      <c r="H280">
        <v>0</v>
      </c>
      <c r="I280" s="13">
        <v>99758.75</v>
      </c>
      <c r="J280">
        <v>0</v>
      </c>
      <c r="K280">
        <v>0</v>
      </c>
      <c r="L280" s="13">
        <v>198539.3</v>
      </c>
      <c r="M280" s="13">
        <v>401685.86</v>
      </c>
      <c r="N280" s="13">
        <v>1716648.1</v>
      </c>
    </row>
    <row r="281" spans="1:14" x14ac:dyDescent="0.2">
      <c r="A281">
        <v>54039</v>
      </c>
      <c r="B281" s="14">
        <v>53321249</v>
      </c>
      <c r="C281">
        <v>1.63</v>
      </c>
      <c r="D281">
        <v>0</v>
      </c>
      <c r="E281" s="13">
        <v>1799107.46</v>
      </c>
      <c r="F281">
        <v>0</v>
      </c>
      <c r="G281" s="13">
        <v>240390.23</v>
      </c>
      <c r="H281">
        <v>0</v>
      </c>
      <c r="I281" s="13">
        <v>225423.21</v>
      </c>
      <c r="J281" s="13">
        <v>0</v>
      </c>
      <c r="K281">
        <v>0</v>
      </c>
      <c r="L281" s="13">
        <v>438565.43</v>
      </c>
      <c r="M281" s="13">
        <v>904378.86</v>
      </c>
      <c r="N281" s="13">
        <v>2703486.32</v>
      </c>
    </row>
    <row r="282" spans="1:14" x14ac:dyDescent="0.2">
      <c r="A282">
        <v>54041</v>
      </c>
      <c r="B282" s="14">
        <v>102493544</v>
      </c>
      <c r="C282">
        <v>1.58</v>
      </c>
      <c r="D282">
        <v>0</v>
      </c>
      <c r="E282" s="13">
        <v>3459983.21</v>
      </c>
      <c r="F282">
        <v>0</v>
      </c>
      <c r="G282" s="13">
        <v>513690.39</v>
      </c>
      <c r="H282">
        <v>0</v>
      </c>
      <c r="I282" s="13">
        <v>490924.17</v>
      </c>
      <c r="J282">
        <v>0</v>
      </c>
      <c r="K282">
        <v>0</v>
      </c>
      <c r="L282" s="13">
        <v>911929.13</v>
      </c>
      <c r="M282" s="13">
        <v>1916543.69</v>
      </c>
      <c r="N282" s="13">
        <v>5376526.9000000004</v>
      </c>
    </row>
    <row r="283" spans="1:14" x14ac:dyDescent="0.2">
      <c r="A283">
        <v>54042</v>
      </c>
      <c r="B283" s="14">
        <v>22912081</v>
      </c>
      <c r="C283">
        <v>1.74</v>
      </c>
      <c r="D283">
        <v>0</v>
      </c>
      <c r="E283" s="13">
        <v>772209.99</v>
      </c>
      <c r="F283" s="13">
        <v>0</v>
      </c>
      <c r="G283" s="13">
        <v>78421.84</v>
      </c>
      <c r="H283">
        <v>0</v>
      </c>
      <c r="I283" s="13">
        <v>104048.28</v>
      </c>
      <c r="J283">
        <v>0</v>
      </c>
      <c r="K283">
        <v>0</v>
      </c>
      <c r="L283" s="13">
        <v>176985</v>
      </c>
      <c r="M283" s="13">
        <v>359455.12</v>
      </c>
      <c r="N283" s="13">
        <v>1131665.1100000001</v>
      </c>
    </row>
    <row r="284" spans="1:14" x14ac:dyDescent="0.2">
      <c r="A284">
        <v>54043</v>
      </c>
      <c r="B284" s="14">
        <v>21466688</v>
      </c>
      <c r="C284">
        <v>1.64</v>
      </c>
      <c r="D284">
        <v>0</v>
      </c>
      <c r="E284" s="13">
        <v>724231.96</v>
      </c>
      <c r="F284">
        <v>0</v>
      </c>
      <c r="G284" s="13">
        <v>100273.22</v>
      </c>
      <c r="H284">
        <v>0</v>
      </c>
      <c r="I284" s="13">
        <v>93264.05</v>
      </c>
      <c r="J284">
        <v>0</v>
      </c>
      <c r="K284">
        <v>0</v>
      </c>
      <c r="L284" s="13">
        <v>172226.41</v>
      </c>
      <c r="M284" s="13">
        <v>365763.68</v>
      </c>
      <c r="N284" s="13">
        <v>1089995.6399999999</v>
      </c>
    </row>
    <row r="285" spans="1:14" x14ac:dyDescent="0.2">
      <c r="A285">
        <v>54045</v>
      </c>
      <c r="B285" s="14">
        <v>46949729</v>
      </c>
      <c r="C285">
        <v>1.63</v>
      </c>
      <c r="D285">
        <v>0</v>
      </c>
      <c r="E285" s="13">
        <v>1584126.58</v>
      </c>
      <c r="F285">
        <v>0</v>
      </c>
      <c r="G285" s="13">
        <v>237113.07</v>
      </c>
      <c r="H285">
        <v>0</v>
      </c>
      <c r="I285" s="13">
        <v>220947.75</v>
      </c>
      <c r="J285">
        <v>0</v>
      </c>
      <c r="K285">
        <v>0</v>
      </c>
      <c r="L285" s="13">
        <v>438541</v>
      </c>
      <c r="M285" s="13">
        <v>896601.82</v>
      </c>
      <c r="N285" s="13">
        <v>2480728.4</v>
      </c>
    </row>
    <row r="286" spans="1:14" x14ac:dyDescent="0.2">
      <c r="A286">
        <v>55104</v>
      </c>
      <c r="B286" s="14">
        <v>32174240</v>
      </c>
      <c r="C286">
        <v>2.97</v>
      </c>
      <c r="D286">
        <v>0</v>
      </c>
      <c r="E286" s="13">
        <v>1070800.21</v>
      </c>
      <c r="F286">
        <v>0</v>
      </c>
      <c r="G286" s="13">
        <v>28174.84</v>
      </c>
      <c r="H286">
        <v>0</v>
      </c>
      <c r="I286" s="13">
        <v>91757.87</v>
      </c>
      <c r="J286">
        <v>0</v>
      </c>
      <c r="K286">
        <v>0</v>
      </c>
      <c r="L286" s="13">
        <v>267842.78000000003</v>
      </c>
      <c r="M286" s="13">
        <v>387775.49</v>
      </c>
      <c r="N286" s="13">
        <v>1458575.7</v>
      </c>
    </row>
    <row r="287" spans="1:14" x14ac:dyDescent="0.2">
      <c r="A287">
        <v>55105</v>
      </c>
      <c r="B287" s="14">
        <v>26867821</v>
      </c>
      <c r="C287">
        <v>2.71</v>
      </c>
      <c r="D287">
        <v>0</v>
      </c>
      <c r="E287" s="13">
        <v>896591.81</v>
      </c>
      <c r="F287">
        <v>0</v>
      </c>
      <c r="G287" s="13">
        <v>33590.769999999997</v>
      </c>
      <c r="H287">
        <v>0</v>
      </c>
      <c r="I287" s="13">
        <v>104175.33</v>
      </c>
      <c r="J287">
        <v>0</v>
      </c>
      <c r="K287">
        <v>0</v>
      </c>
      <c r="L287" s="13">
        <v>294647.53000000003</v>
      </c>
      <c r="M287" s="13">
        <v>432413.62</v>
      </c>
      <c r="N287" s="13">
        <v>1329005.43</v>
      </c>
    </row>
    <row r="288" spans="1:14" x14ac:dyDescent="0.2">
      <c r="A288">
        <v>55106</v>
      </c>
      <c r="B288" s="14">
        <v>26454647</v>
      </c>
      <c r="C288">
        <v>2.93</v>
      </c>
      <c r="D288">
        <v>0</v>
      </c>
      <c r="E288" s="13">
        <v>880807.74</v>
      </c>
      <c r="F288">
        <v>0</v>
      </c>
      <c r="G288" s="13">
        <v>32849.26</v>
      </c>
      <c r="H288">
        <v>0</v>
      </c>
      <c r="I288" s="13">
        <v>111425.51</v>
      </c>
      <c r="J288">
        <v>0</v>
      </c>
      <c r="K288">
        <v>0</v>
      </c>
      <c r="L288" s="13">
        <v>303794.74</v>
      </c>
      <c r="M288" s="13">
        <v>448069.5</v>
      </c>
      <c r="N288" s="13">
        <v>1328877.24</v>
      </c>
    </row>
    <row r="289" spans="1:14" x14ac:dyDescent="0.2">
      <c r="A289">
        <v>55108</v>
      </c>
      <c r="B289" s="14">
        <v>77544850</v>
      </c>
      <c r="C289">
        <v>2.82</v>
      </c>
      <c r="D289">
        <v>0</v>
      </c>
      <c r="E289" s="13">
        <v>2584782.3199999998</v>
      </c>
      <c r="F289">
        <v>0</v>
      </c>
      <c r="G289" s="13">
        <v>64922.239999999998</v>
      </c>
      <c r="H289">
        <v>0</v>
      </c>
      <c r="I289" s="13">
        <v>221131.91</v>
      </c>
      <c r="J289">
        <v>0</v>
      </c>
      <c r="K289">
        <v>0</v>
      </c>
      <c r="L289" s="13">
        <v>602160.18000000005</v>
      </c>
      <c r="M289" s="13">
        <v>888214.32</v>
      </c>
      <c r="N289" s="13">
        <v>3472996.64</v>
      </c>
    </row>
    <row r="290" spans="1:14" x14ac:dyDescent="0.2">
      <c r="A290">
        <v>55110</v>
      </c>
      <c r="B290" s="14">
        <v>81823376</v>
      </c>
      <c r="C290">
        <v>2.4500000000000002</v>
      </c>
      <c r="D290">
        <v>0</v>
      </c>
      <c r="E290" s="13">
        <v>2737781.52</v>
      </c>
      <c r="F290">
        <v>0</v>
      </c>
      <c r="G290" s="13">
        <v>88357.64</v>
      </c>
      <c r="H290">
        <v>0</v>
      </c>
      <c r="I290" s="13">
        <v>301905.51</v>
      </c>
      <c r="J290">
        <v>0</v>
      </c>
      <c r="K290">
        <v>0</v>
      </c>
      <c r="L290" s="13">
        <v>875379.47</v>
      </c>
      <c r="M290" s="13">
        <v>1265642.6200000001</v>
      </c>
      <c r="N290" s="13">
        <v>4003424.14</v>
      </c>
    </row>
    <row r="291" spans="1:14" x14ac:dyDescent="0.2">
      <c r="A291">
        <v>55111</v>
      </c>
      <c r="B291" s="14">
        <v>16008043</v>
      </c>
      <c r="C291">
        <v>2.74</v>
      </c>
      <c r="D291">
        <v>0</v>
      </c>
      <c r="E291" s="13">
        <v>534031.19999999995</v>
      </c>
      <c r="F291">
        <v>0</v>
      </c>
      <c r="G291" s="13">
        <v>16903.11</v>
      </c>
      <c r="H291">
        <v>0</v>
      </c>
      <c r="I291" s="13">
        <v>57955.41</v>
      </c>
      <c r="J291">
        <v>0</v>
      </c>
      <c r="K291">
        <v>0</v>
      </c>
      <c r="L291" s="13">
        <v>162802.41</v>
      </c>
      <c r="M291" s="13">
        <v>237660.93</v>
      </c>
      <c r="N291" s="13">
        <v>771692.13</v>
      </c>
    </row>
    <row r="292" spans="1:14" x14ac:dyDescent="0.2">
      <c r="A292">
        <v>56015</v>
      </c>
      <c r="B292" s="14">
        <v>25695332</v>
      </c>
      <c r="C292">
        <v>2.0699999999999998</v>
      </c>
      <c r="D292">
        <v>0</v>
      </c>
      <c r="E292" s="13">
        <v>863105.94</v>
      </c>
      <c r="F292">
        <v>0</v>
      </c>
      <c r="G292" s="13">
        <v>72971.009999999995</v>
      </c>
      <c r="H292">
        <v>0</v>
      </c>
      <c r="I292" s="13">
        <v>137752.04999999999</v>
      </c>
      <c r="J292">
        <v>0</v>
      </c>
      <c r="K292">
        <v>0</v>
      </c>
      <c r="L292" s="13">
        <v>236332.27</v>
      </c>
      <c r="M292" s="13">
        <v>447055.32</v>
      </c>
      <c r="N292" s="13">
        <v>1310161.26</v>
      </c>
    </row>
    <row r="293" spans="1:14" x14ac:dyDescent="0.2">
      <c r="A293">
        <v>56017</v>
      </c>
      <c r="B293" s="14">
        <v>53352956</v>
      </c>
      <c r="C293">
        <v>2.19</v>
      </c>
      <c r="D293">
        <v>0</v>
      </c>
      <c r="E293" s="13">
        <v>1789929.25</v>
      </c>
      <c r="F293">
        <v>0</v>
      </c>
      <c r="G293" s="13">
        <v>129945.81</v>
      </c>
      <c r="H293">
        <v>0</v>
      </c>
      <c r="I293" s="13">
        <v>226719.66</v>
      </c>
      <c r="J293">
        <v>0</v>
      </c>
      <c r="K293">
        <v>0</v>
      </c>
      <c r="L293" s="13">
        <v>405961.96</v>
      </c>
      <c r="M293" s="13">
        <v>762627.43</v>
      </c>
      <c r="N293" s="13">
        <v>2552556.6800000002</v>
      </c>
    </row>
    <row r="294" spans="1:14" x14ac:dyDescent="0.2">
      <c r="A294">
        <v>57001</v>
      </c>
      <c r="B294" s="14">
        <v>22493208</v>
      </c>
      <c r="C294">
        <v>2.4300000000000002</v>
      </c>
      <c r="D294">
        <v>0</v>
      </c>
      <c r="E294" s="13">
        <v>752769.17</v>
      </c>
      <c r="F294">
        <v>0</v>
      </c>
      <c r="G294" s="13">
        <v>17372.240000000002</v>
      </c>
      <c r="H294">
        <v>0</v>
      </c>
      <c r="I294" s="13">
        <v>50101.63</v>
      </c>
      <c r="J294">
        <v>0</v>
      </c>
      <c r="K294">
        <v>0</v>
      </c>
      <c r="L294" s="13">
        <v>151387.34</v>
      </c>
      <c r="M294" s="13">
        <v>218861.2</v>
      </c>
      <c r="N294" s="13">
        <v>971630.37</v>
      </c>
    </row>
    <row r="295" spans="1:14" x14ac:dyDescent="0.2">
      <c r="A295">
        <v>57002</v>
      </c>
      <c r="B295" s="14">
        <v>33611077</v>
      </c>
      <c r="C295">
        <v>2.3199999999999998</v>
      </c>
      <c r="D295">
        <v>0</v>
      </c>
      <c r="E295" s="13">
        <v>1126113.5900000001</v>
      </c>
      <c r="F295">
        <v>0</v>
      </c>
      <c r="G295" s="13">
        <v>42882.25</v>
      </c>
      <c r="H295">
        <v>0</v>
      </c>
      <c r="I295" s="13">
        <v>123672.85</v>
      </c>
      <c r="J295">
        <v>0</v>
      </c>
      <c r="K295">
        <v>0</v>
      </c>
      <c r="L295" s="13">
        <v>366153.08</v>
      </c>
      <c r="M295" s="13">
        <v>532708.18000000005</v>
      </c>
      <c r="N295" s="13">
        <v>1658821.77</v>
      </c>
    </row>
    <row r="296" spans="1:14" x14ac:dyDescent="0.2">
      <c r="A296">
        <v>57003</v>
      </c>
      <c r="B296" s="14">
        <v>297364913</v>
      </c>
      <c r="C296">
        <v>2.44</v>
      </c>
      <c r="D296">
        <v>0</v>
      </c>
      <c r="E296" s="13">
        <v>9950745.8699999992</v>
      </c>
      <c r="F296" s="13">
        <v>0</v>
      </c>
      <c r="G296" s="13">
        <v>255429.73</v>
      </c>
      <c r="H296">
        <v>0</v>
      </c>
      <c r="I296" s="13">
        <v>736662.01</v>
      </c>
      <c r="J296" s="13">
        <v>0</v>
      </c>
      <c r="K296">
        <v>0</v>
      </c>
      <c r="L296" s="13">
        <v>2034343.31</v>
      </c>
      <c r="M296" s="13">
        <v>3026435.04</v>
      </c>
      <c r="N296" s="13">
        <v>12977180.91</v>
      </c>
    </row>
    <row r="297" spans="1:14" x14ac:dyDescent="0.2">
      <c r="A297">
        <v>57004</v>
      </c>
      <c r="B297" s="14">
        <v>68334425</v>
      </c>
      <c r="C297">
        <v>2.35</v>
      </c>
      <c r="D297">
        <v>0</v>
      </c>
      <c r="E297" s="13">
        <v>2288789.81</v>
      </c>
      <c r="F297" s="13">
        <v>0</v>
      </c>
      <c r="G297" s="13">
        <v>80484.55</v>
      </c>
      <c r="H297">
        <v>0</v>
      </c>
      <c r="I297" s="13">
        <v>232118.27</v>
      </c>
      <c r="J297" s="13">
        <v>0</v>
      </c>
      <c r="K297">
        <v>0</v>
      </c>
      <c r="L297" s="13">
        <v>663320.02</v>
      </c>
      <c r="M297" s="13">
        <v>975922.84</v>
      </c>
      <c r="N297" s="13">
        <v>3264712.65</v>
      </c>
    </row>
    <row r="298" spans="1:14" x14ac:dyDescent="0.2">
      <c r="A298">
        <v>58106</v>
      </c>
      <c r="B298" s="14">
        <v>13800189</v>
      </c>
      <c r="C298">
        <v>2.66</v>
      </c>
      <c r="D298">
        <v>0</v>
      </c>
      <c r="E298" s="13">
        <v>460755.47</v>
      </c>
      <c r="F298">
        <v>0</v>
      </c>
      <c r="G298" s="13">
        <v>15475.26</v>
      </c>
      <c r="H298">
        <v>0</v>
      </c>
      <c r="I298" s="13">
        <v>59899.34</v>
      </c>
      <c r="J298">
        <v>0</v>
      </c>
      <c r="K298">
        <v>0</v>
      </c>
      <c r="L298" s="13">
        <v>110002.08</v>
      </c>
      <c r="M298" s="13">
        <v>185376.68</v>
      </c>
      <c r="N298" s="13">
        <v>646132.15</v>
      </c>
    </row>
    <row r="299" spans="1:14" x14ac:dyDescent="0.2">
      <c r="A299">
        <v>58107</v>
      </c>
      <c r="B299" s="14">
        <v>8854388</v>
      </c>
      <c r="C299">
        <v>2.46</v>
      </c>
      <c r="D299">
        <v>0</v>
      </c>
      <c r="E299" s="13">
        <v>296234.34999999998</v>
      </c>
      <c r="F299">
        <v>0</v>
      </c>
      <c r="G299" s="13">
        <v>10420.290000000001</v>
      </c>
      <c r="H299">
        <v>0</v>
      </c>
      <c r="I299" s="13">
        <v>48007.64</v>
      </c>
      <c r="J299" s="13">
        <v>0</v>
      </c>
      <c r="K299">
        <v>0</v>
      </c>
      <c r="L299" s="13">
        <v>79824.460000000006</v>
      </c>
      <c r="M299" s="13">
        <v>138252.38</v>
      </c>
      <c r="N299" s="13">
        <v>434486.73</v>
      </c>
    </row>
    <row r="300" spans="1:14" x14ac:dyDescent="0.2">
      <c r="A300">
        <v>58108</v>
      </c>
      <c r="B300" s="14">
        <v>11839835</v>
      </c>
      <c r="C300">
        <v>5.91</v>
      </c>
      <c r="D300">
        <v>0</v>
      </c>
      <c r="E300" s="13">
        <v>382105.46</v>
      </c>
      <c r="F300">
        <v>0</v>
      </c>
      <c r="G300" s="13">
        <v>19034.38</v>
      </c>
      <c r="H300">
        <v>0</v>
      </c>
      <c r="I300" s="13">
        <v>53676.84</v>
      </c>
      <c r="J300">
        <v>0</v>
      </c>
      <c r="K300">
        <v>0</v>
      </c>
      <c r="L300" s="13">
        <v>100456.27</v>
      </c>
      <c r="M300" s="13">
        <v>173167.49</v>
      </c>
      <c r="N300" s="13">
        <v>555272.94999999995</v>
      </c>
    </row>
    <row r="301" spans="1:14" x14ac:dyDescent="0.2">
      <c r="A301">
        <v>58109</v>
      </c>
      <c r="B301" s="14">
        <v>30305302</v>
      </c>
      <c r="C301">
        <v>1.75</v>
      </c>
      <c r="D301">
        <v>0</v>
      </c>
      <c r="E301" s="13">
        <v>1021281.1</v>
      </c>
      <c r="F301">
        <v>0</v>
      </c>
      <c r="G301" s="13">
        <v>48538.75</v>
      </c>
      <c r="H301">
        <v>0</v>
      </c>
      <c r="I301" s="13">
        <v>264185.7</v>
      </c>
      <c r="J301">
        <v>0</v>
      </c>
      <c r="K301">
        <v>0</v>
      </c>
      <c r="L301" s="13">
        <v>300003.46000000002</v>
      </c>
      <c r="M301" s="13">
        <v>612727.91</v>
      </c>
      <c r="N301" s="13">
        <v>1634009.01</v>
      </c>
    </row>
    <row r="302" spans="1:14" x14ac:dyDescent="0.2">
      <c r="A302">
        <v>58112</v>
      </c>
      <c r="B302" s="14">
        <v>52486755</v>
      </c>
      <c r="C302">
        <v>1.1399999999999999</v>
      </c>
      <c r="D302">
        <v>0</v>
      </c>
      <c r="E302" s="13">
        <v>1779772.33</v>
      </c>
      <c r="F302">
        <v>0</v>
      </c>
      <c r="G302" s="13">
        <v>73883.960000000006</v>
      </c>
      <c r="H302">
        <v>0</v>
      </c>
      <c r="I302" s="13">
        <v>277410.40000000002</v>
      </c>
      <c r="J302" s="13">
        <v>0</v>
      </c>
      <c r="K302">
        <v>0</v>
      </c>
      <c r="L302" s="13">
        <v>480491.35</v>
      </c>
      <c r="M302" s="13">
        <v>831785.7</v>
      </c>
      <c r="N302" s="13">
        <v>2611558.0299999998</v>
      </c>
    </row>
    <row r="303" spans="1:14" x14ac:dyDescent="0.2">
      <c r="A303">
        <v>59113</v>
      </c>
      <c r="B303" s="14">
        <v>8969991</v>
      </c>
      <c r="C303">
        <v>2.41</v>
      </c>
      <c r="D303">
        <v>0</v>
      </c>
      <c r="E303" s="13">
        <v>300255.83</v>
      </c>
      <c r="F303">
        <v>0</v>
      </c>
      <c r="G303" s="13">
        <v>12308.47</v>
      </c>
      <c r="H303">
        <v>0</v>
      </c>
      <c r="I303" s="13">
        <v>36627.54</v>
      </c>
      <c r="J303">
        <v>0</v>
      </c>
      <c r="K303">
        <v>0</v>
      </c>
      <c r="L303" s="13">
        <v>91316.83</v>
      </c>
      <c r="M303" s="13">
        <v>140252.84</v>
      </c>
      <c r="N303" s="13">
        <v>440508.67</v>
      </c>
    </row>
    <row r="304" spans="1:14" x14ac:dyDescent="0.2">
      <c r="A304">
        <v>59114</v>
      </c>
      <c r="B304" s="14">
        <v>5221132</v>
      </c>
      <c r="C304">
        <v>2.73</v>
      </c>
      <c r="D304">
        <v>0</v>
      </c>
      <c r="E304" s="13">
        <v>174195.81</v>
      </c>
      <c r="F304">
        <v>0</v>
      </c>
      <c r="G304" s="13">
        <v>5668.48</v>
      </c>
      <c r="H304">
        <v>0</v>
      </c>
      <c r="I304" s="13">
        <v>16689.810000000001</v>
      </c>
      <c r="J304" s="13">
        <v>0</v>
      </c>
      <c r="K304">
        <v>0</v>
      </c>
      <c r="L304" s="13">
        <v>41048.07</v>
      </c>
      <c r="M304" s="13">
        <v>63406.36</v>
      </c>
      <c r="N304" s="13">
        <v>237602.17</v>
      </c>
    </row>
    <row r="305" spans="1:14" x14ac:dyDescent="0.2">
      <c r="A305">
        <v>59117</v>
      </c>
      <c r="B305" s="14">
        <v>109098557</v>
      </c>
      <c r="C305">
        <v>2.0099999999999998</v>
      </c>
      <c r="D305">
        <v>0</v>
      </c>
      <c r="E305" s="13">
        <v>3666864.69</v>
      </c>
      <c r="F305">
        <v>0</v>
      </c>
      <c r="G305" s="13">
        <v>112217.64</v>
      </c>
      <c r="H305">
        <v>0</v>
      </c>
      <c r="I305" s="13">
        <v>302005.94</v>
      </c>
      <c r="J305">
        <v>0</v>
      </c>
      <c r="K305">
        <v>0</v>
      </c>
      <c r="L305" s="13">
        <v>752849.17</v>
      </c>
      <c r="M305" s="13">
        <v>1167072.75</v>
      </c>
      <c r="N305" s="13">
        <v>4833937.4400000004</v>
      </c>
    </row>
    <row r="306" spans="1:14" x14ac:dyDescent="0.2">
      <c r="A306">
        <v>60077</v>
      </c>
      <c r="B306" s="14">
        <v>148219956</v>
      </c>
      <c r="C306">
        <v>2.62</v>
      </c>
      <c r="D306">
        <v>0</v>
      </c>
      <c r="E306" s="13">
        <v>4950745.1500000004</v>
      </c>
      <c r="F306">
        <v>0</v>
      </c>
      <c r="G306" s="13">
        <v>151437.89000000001</v>
      </c>
      <c r="H306">
        <v>0</v>
      </c>
      <c r="I306" s="13">
        <v>374814.64</v>
      </c>
      <c r="J306">
        <v>0</v>
      </c>
      <c r="K306">
        <v>0</v>
      </c>
      <c r="L306" s="13">
        <v>1493075.13</v>
      </c>
      <c r="M306" s="13">
        <v>2019327.66</v>
      </c>
      <c r="N306" s="13">
        <v>6970072.8099999996</v>
      </c>
    </row>
    <row r="307" spans="1:14" x14ac:dyDescent="0.2">
      <c r="A307">
        <v>61150</v>
      </c>
      <c r="B307" s="14">
        <v>10453917</v>
      </c>
      <c r="C307">
        <v>2.62</v>
      </c>
      <c r="D307">
        <v>0</v>
      </c>
      <c r="E307" s="13">
        <v>349174.84</v>
      </c>
      <c r="F307">
        <v>0</v>
      </c>
      <c r="G307" s="13">
        <v>16769.71</v>
      </c>
      <c r="H307">
        <v>0</v>
      </c>
      <c r="I307" s="13">
        <v>58627.360000000001</v>
      </c>
      <c r="J307" s="13">
        <v>0</v>
      </c>
      <c r="K307">
        <v>0</v>
      </c>
      <c r="L307" s="13">
        <v>86070.5</v>
      </c>
      <c r="M307" s="13">
        <v>161467.57</v>
      </c>
      <c r="N307" s="13">
        <v>510642.41</v>
      </c>
    </row>
    <row r="308" spans="1:14" x14ac:dyDescent="0.2">
      <c r="A308">
        <v>61151</v>
      </c>
      <c r="B308" s="14">
        <v>8740736</v>
      </c>
      <c r="C308">
        <v>2.61</v>
      </c>
      <c r="D308">
        <v>0</v>
      </c>
      <c r="E308" s="13">
        <v>291982.28000000003</v>
      </c>
      <c r="F308">
        <v>0</v>
      </c>
      <c r="G308" s="13">
        <v>19262.150000000001</v>
      </c>
      <c r="H308">
        <v>0</v>
      </c>
      <c r="I308" s="13">
        <v>69238.64</v>
      </c>
      <c r="J308">
        <v>0</v>
      </c>
      <c r="K308">
        <v>0</v>
      </c>
      <c r="L308" s="13">
        <v>104767.88</v>
      </c>
      <c r="M308" s="13">
        <v>193268.66</v>
      </c>
      <c r="N308" s="13">
        <v>485250.94</v>
      </c>
    </row>
    <row r="309" spans="1:14" x14ac:dyDescent="0.2">
      <c r="A309">
        <v>61154</v>
      </c>
      <c r="B309" s="14">
        <v>17344828</v>
      </c>
      <c r="C309">
        <v>2.62</v>
      </c>
      <c r="D309">
        <v>0</v>
      </c>
      <c r="E309" s="13">
        <v>579340.5</v>
      </c>
      <c r="F309" s="13">
        <v>0</v>
      </c>
      <c r="G309" s="13">
        <v>29213.54</v>
      </c>
      <c r="H309">
        <v>0</v>
      </c>
      <c r="I309" s="13">
        <v>91322.91</v>
      </c>
      <c r="J309" s="13">
        <v>0</v>
      </c>
      <c r="K309">
        <v>0</v>
      </c>
      <c r="L309" s="13">
        <v>156072.98000000001</v>
      </c>
      <c r="M309" s="13">
        <v>276609.42</v>
      </c>
      <c r="N309" s="13">
        <v>855949.92</v>
      </c>
    </row>
    <row r="310" spans="1:14" x14ac:dyDescent="0.2">
      <c r="A310">
        <v>61156</v>
      </c>
      <c r="B310" s="14">
        <v>76944058</v>
      </c>
      <c r="C310">
        <v>2.57</v>
      </c>
      <c r="D310">
        <v>0</v>
      </c>
      <c r="E310" s="13">
        <v>2571354.23</v>
      </c>
      <c r="F310">
        <v>0</v>
      </c>
      <c r="G310" s="13">
        <v>91991.89</v>
      </c>
      <c r="H310">
        <v>0</v>
      </c>
      <c r="I310" s="13">
        <v>330668.87</v>
      </c>
      <c r="J310">
        <v>0</v>
      </c>
      <c r="K310">
        <v>0</v>
      </c>
      <c r="L310" s="13">
        <v>482149.93</v>
      </c>
      <c r="M310" s="13">
        <v>904810.68</v>
      </c>
      <c r="N310" s="13">
        <v>3476164.91</v>
      </c>
    </row>
    <row r="311" spans="1:14" x14ac:dyDescent="0.2">
      <c r="A311">
        <v>61157</v>
      </c>
      <c r="B311" s="14">
        <v>4959709</v>
      </c>
      <c r="C311">
        <v>2.6</v>
      </c>
      <c r="D311">
        <v>0</v>
      </c>
      <c r="E311" s="13">
        <v>165694.95000000001</v>
      </c>
      <c r="F311" s="13">
        <v>0</v>
      </c>
      <c r="G311" s="13">
        <v>6937.32</v>
      </c>
      <c r="H311">
        <v>0</v>
      </c>
      <c r="I311" s="13">
        <v>24936.52</v>
      </c>
      <c r="J311" s="13">
        <v>0</v>
      </c>
      <c r="K311">
        <v>0</v>
      </c>
      <c r="L311" s="13">
        <v>36094.370000000003</v>
      </c>
      <c r="M311" s="13">
        <v>67968.210000000006</v>
      </c>
      <c r="N311" s="13">
        <v>233663.16</v>
      </c>
    </row>
    <row r="312" spans="1:14" x14ac:dyDescent="0.2">
      <c r="A312">
        <v>61158</v>
      </c>
      <c r="B312" s="14">
        <v>8676004</v>
      </c>
      <c r="C312">
        <v>2.63</v>
      </c>
      <c r="D312">
        <v>0</v>
      </c>
      <c r="E312" s="13">
        <v>289760.40000000002</v>
      </c>
      <c r="F312">
        <v>0</v>
      </c>
      <c r="G312" s="13">
        <v>11882.01</v>
      </c>
      <c r="H312">
        <v>0</v>
      </c>
      <c r="I312" s="13">
        <v>42710.43</v>
      </c>
      <c r="J312">
        <v>0</v>
      </c>
      <c r="K312">
        <v>0</v>
      </c>
      <c r="L312" s="13">
        <v>70177.149999999994</v>
      </c>
      <c r="M312" s="13">
        <v>124769.58</v>
      </c>
      <c r="N312" s="13">
        <v>414529.98</v>
      </c>
    </row>
    <row r="313" spans="1:14" x14ac:dyDescent="0.2">
      <c r="A313">
        <v>62070</v>
      </c>
      <c r="B313" s="14">
        <v>8720560</v>
      </c>
      <c r="C313">
        <v>2.33</v>
      </c>
      <c r="D313">
        <v>0</v>
      </c>
      <c r="E313" s="13">
        <v>292145.82</v>
      </c>
      <c r="F313">
        <v>0</v>
      </c>
      <c r="G313" s="13">
        <v>38039.24</v>
      </c>
      <c r="H313">
        <v>0</v>
      </c>
      <c r="I313" s="13">
        <v>28874.74</v>
      </c>
      <c r="J313" s="13">
        <v>0</v>
      </c>
      <c r="K313" s="13">
        <v>7348.16</v>
      </c>
      <c r="L313" s="13">
        <v>77365.919999999998</v>
      </c>
      <c r="M313" s="13">
        <v>151628.06</v>
      </c>
      <c r="N313" s="13">
        <v>443773.88</v>
      </c>
    </row>
    <row r="314" spans="1:14" x14ac:dyDescent="0.2">
      <c r="A314">
        <v>62072</v>
      </c>
      <c r="B314" s="14">
        <v>77322807</v>
      </c>
      <c r="C314">
        <v>2.4</v>
      </c>
      <c r="D314">
        <v>0</v>
      </c>
      <c r="E314" s="13">
        <v>2588520.15</v>
      </c>
      <c r="F314" s="13">
        <v>0</v>
      </c>
      <c r="G314" s="13">
        <v>371504.8</v>
      </c>
      <c r="H314" s="13">
        <v>0</v>
      </c>
      <c r="I314" s="13">
        <v>282455.46999999997</v>
      </c>
      <c r="J314" s="13">
        <v>0</v>
      </c>
      <c r="K314" s="13">
        <v>85102.84</v>
      </c>
      <c r="L314" s="13">
        <v>725959.11</v>
      </c>
      <c r="M314" s="13">
        <v>1465022.22</v>
      </c>
      <c r="N314" s="13">
        <v>4053542.37</v>
      </c>
    </row>
    <row r="315" spans="1:14" x14ac:dyDescent="0.2">
      <c r="A315">
        <v>63066</v>
      </c>
      <c r="B315" s="14">
        <v>34936943</v>
      </c>
      <c r="C315">
        <v>2.87</v>
      </c>
      <c r="D315">
        <v>0</v>
      </c>
      <c r="E315" s="13">
        <v>1163944.8700000001</v>
      </c>
      <c r="F315">
        <v>0</v>
      </c>
      <c r="G315" s="13">
        <v>20195.060000000001</v>
      </c>
      <c r="H315">
        <v>0</v>
      </c>
      <c r="I315" s="13">
        <v>171390.73</v>
      </c>
      <c r="J315">
        <v>0</v>
      </c>
      <c r="K315">
        <v>0</v>
      </c>
      <c r="L315" s="13">
        <v>218313.73</v>
      </c>
      <c r="M315" s="13">
        <v>409899.52000000002</v>
      </c>
      <c r="N315" s="13">
        <v>1573844.39</v>
      </c>
    </row>
    <row r="316" spans="1:14" x14ac:dyDescent="0.2">
      <c r="A316">
        <v>63067</v>
      </c>
      <c r="B316" s="14">
        <v>42242158</v>
      </c>
      <c r="C316">
        <v>2.72</v>
      </c>
      <c r="D316">
        <v>0</v>
      </c>
      <c r="E316" s="13">
        <v>1409495.78</v>
      </c>
      <c r="F316" s="13">
        <v>0</v>
      </c>
      <c r="G316" s="13">
        <v>28484.26</v>
      </c>
      <c r="H316">
        <v>0</v>
      </c>
      <c r="I316" s="13">
        <v>261144.83</v>
      </c>
      <c r="J316" s="13">
        <v>0</v>
      </c>
      <c r="K316">
        <v>0</v>
      </c>
      <c r="L316" s="13">
        <v>323288.73</v>
      </c>
      <c r="M316" s="13">
        <v>612917.81999999995</v>
      </c>
      <c r="N316" s="13">
        <v>2022413.6</v>
      </c>
    </row>
    <row r="317" spans="1:14" x14ac:dyDescent="0.2">
      <c r="A317">
        <v>64072</v>
      </c>
      <c r="B317" s="14">
        <v>10087575</v>
      </c>
      <c r="C317">
        <v>3.34</v>
      </c>
      <c r="D317">
        <v>0</v>
      </c>
      <c r="E317" s="13">
        <v>334447.28999999998</v>
      </c>
      <c r="F317">
        <v>0</v>
      </c>
      <c r="G317" s="13">
        <v>6280.52</v>
      </c>
      <c r="H317">
        <v>0</v>
      </c>
      <c r="I317" s="13">
        <v>24498.06</v>
      </c>
      <c r="J317" s="13">
        <v>0</v>
      </c>
      <c r="K317">
        <v>0</v>
      </c>
      <c r="L317" s="13">
        <v>102350.01</v>
      </c>
      <c r="M317" s="13">
        <v>133128.57999999999</v>
      </c>
      <c r="N317" s="13">
        <v>467575.87</v>
      </c>
    </row>
    <row r="318" spans="1:14" x14ac:dyDescent="0.2">
      <c r="A318">
        <v>64074</v>
      </c>
      <c r="B318" s="14">
        <v>99456090</v>
      </c>
      <c r="C318">
        <v>3.45</v>
      </c>
      <c r="D318">
        <v>0</v>
      </c>
      <c r="E318" s="13">
        <v>3293652.52</v>
      </c>
      <c r="F318">
        <v>0</v>
      </c>
      <c r="G318" s="13">
        <v>35785.440000000002</v>
      </c>
      <c r="H318">
        <v>0</v>
      </c>
      <c r="I318" s="13">
        <v>112249.08</v>
      </c>
      <c r="J318">
        <v>0</v>
      </c>
      <c r="K318">
        <v>0</v>
      </c>
      <c r="L318" s="13">
        <v>457120.7</v>
      </c>
      <c r="M318" s="13">
        <v>605155.22</v>
      </c>
      <c r="N318" s="13">
        <v>3898807.74</v>
      </c>
    </row>
    <row r="319" spans="1:14" x14ac:dyDescent="0.2">
      <c r="A319">
        <v>64075</v>
      </c>
      <c r="B319" s="14">
        <v>215431331</v>
      </c>
      <c r="C319">
        <v>3.63</v>
      </c>
      <c r="D319">
        <v>0</v>
      </c>
      <c r="E319" s="13">
        <v>7121063.2599999998</v>
      </c>
      <c r="F319">
        <v>0</v>
      </c>
      <c r="G319" s="13">
        <v>146176.16</v>
      </c>
      <c r="H319">
        <v>0</v>
      </c>
      <c r="I319" s="13">
        <v>498034.65</v>
      </c>
      <c r="J319">
        <v>0</v>
      </c>
      <c r="K319">
        <v>0</v>
      </c>
      <c r="L319" s="13">
        <v>1414368.68</v>
      </c>
      <c r="M319" s="13">
        <v>2058579.49</v>
      </c>
      <c r="N319" s="13">
        <v>9179642.75</v>
      </c>
    </row>
    <row r="320" spans="1:14" x14ac:dyDescent="0.2">
      <c r="A320">
        <v>65096</v>
      </c>
      <c r="B320" s="14">
        <v>11766687</v>
      </c>
      <c r="C320">
        <v>3.93</v>
      </c>
      <c r="D320">
        <v>0</v>
      </c>
      <c r="E320" s="13">
        <v>387735.99</v>
      </c>
      <c r="F320">
        <v>0</v>
      </c>
      <c r="G320" s="13">
        <v>11230.82</v>
      </c>
      <c r="H320">
        <v>0</v>
      </c>
      <c r="I320" s="13">
        <v>75577.33</v>
      </c>
      <c r="J320" s="13">
        <v>0</v>
      </c>
      <c r="K320">
        <v>0</v>
      </c>
      <c r="L320" s="13">
        <v>77211.56</v>
      </c>
      <c r="M320" s="13">
        <v>164019.71</v>
      </c>
      <c r="N320" s="13">
        <v>551755.69999999995</v>
      </c>
    </row>
    <row r="321" spans="1:14" x14ac:dyDescent="0.2">
      <c r="A321">
        <v>65098</v>
      </c>
      <c r="B321" s="14">
        <v>30272465</v>
      </c>
      <c r="C321">
        <v>3.86</v>
      </c>
      <c r="D321">
        <v>0</v>
      </c>
      <c r="E321" s="13">
        <v>998265.41</v>
      </c>
      <c r="F321">
        <v>0</v>
      </c>
      <c r="G321" s="13">
        <v>21559.38</v>
      </c>
      <c r="H321">
        <v>0</v>
      </c>
      <c r="I321" s="13">
        <v>150957.21</v>
      </c>
      <c r="J321">
        <v>0</v>
      </c>
      <c r="K321">
        <v>0</v>
      </c>
      <c r="L321" s="13">
        <v>161059.07</v>
      </c>
      <c r="M321" s="13">
        <v>333575.65999999997</v>
      </c>
      <c r="N321" s="13">
        <v>1331841.07</v>
      </c>
    </row>
    <row r="322" spans="1:14" x14ac:dyDescent="0.2">
      <c r="A322">
        <v>66102</v>
      </c>
      <c r="B322" s="14">
        <v>128026301</v>
      </c>
      <c r="C322">
        <v>2.7</v>
      </c>
      <c r="D322">
        <v>0</v>
      </c>
      <c r="E322" s="13">
        <v>4272736.97</v>
      </c>
      <c r="F322">
        <v>0</v>
      </c>
      <c r="G322" s="13">
        <v>132041.64000000001</v>
      </c>
      <c r="H322">
        <v>0</v>
      </c>
      <c r="I322" s="13">
        <v>409257.72</v>
      </c>
      <c r="J322">
        <v>0</v>
      </c>
      <c r="K322">
        <v>0</v>
      </c>
      <c r="L322" s="13">
        <v>780319.92</v>
      </c>
      <c r="M322" s="13">
        <v>1321619.28</v>
      </c>
      <c r="N322" s="13">
        <v>5594356.25</v>
      </c>
    </row>
    <row r="323" spans="1:14" x14ac:dyDescent="0.2">
      <c r="A323">
        <v>66103</v>
      </c>
      <c r="B323" s="14">
        <v>8423420</v>
      </c>
      <c r="C323">
        <v>2.57</v>
      </c>
      <c r="D323">
        <v>0</v>
      </c>
      <c r="E323" s="13">
        <v>281497.98</v>
      </c>
      <c r="F323">
        <v>0</v>
      </c>
      <c r="G323" s="13">
        <v>14681.3</v>
      </c>
      <c r="H323">
        <v>0</v>
      </c>
      <c r="I323" s="13">
        <v>58617.94</v>
      </c>
      <c r="J323" s="13">
        <v>0</v>
      </c>
      <c r="K323">
        <v>0</v>
      </c>
      <c r="L323" s="13">
        <v>111489.48</v>
      </c>
      <c r="M323" s="13">
        <v>184788.72</v>
      </c>
      <c r="N323" s="13">
        <v>466286.7</v>
      </c>
    </row>
    <row r="324" spans="1:14" x14ac:dyDescent="0.2">
      <c r="A324">
        <v>66104</v>
      </c>
      <c r="B324" s="14">
        <v>10413135</v>
      </c>
      <c r="C324">
        <v>2.95</v>
      </c>
      <c r="D324">
        <v>0</v>
      </c>
      <c r="E324" s="13">
        <v>346634</v>
      </c>
      <c r="F324">
        <v>0</v>
      </c>
      <c r="G324" s="13">
        <v>18426.27</v>
      </c>
      <c r="H324">
        <v>0</v>
      </c>
      <c r="I324" s="13">
        <v>54850.27</v>
      </c>
      <c r="J324">
        <v>0</v>
      </c>
      <c r="K324">
        <v>0</v>
      </c>
      <c r="L324" s="13">
        <v>117788.15</v>
      </c>
      <c r="M324" s="13">
        <v>191064.69</v>
      </c>
      <c r="N324" s="13">
        <v>537698.68999999994</v>
      </c>
    </row>
    <row r="325" spans="1:14" x14ac:dyDescent="0.2">
      <c r="A325">
        <v>66105</v>
      </c>
      <c r="B325" s="14">
        <v>349213879</v>
      </c>
      <c r="C325">
        <v>2.19</v>
      </c>
      <c r="D325">
        <v>0</v>
      </c>
      <c r="E325" s="13">
        <v>11715717.060000001</v>
      </c>
      <c r="F325">
        <v>0</v>
      </c>
      <c r="G325" s="13">
        <v>125181.49</v>
      </c>
      <c r="H325">
        <v>0</v>
      </c>
      <c r="I325" s="13">
        <v>319907.40000000002</v>
      </c>
      <c r="J325" s="13">
        <v>0</v>
      </c>
      <c r="K325">
        <v>0</v>
      </c>
      <c r="L325" s="13">
        <v>670033.17000000004</v>
      </c>
      <c r="M325" s="13">
        <v>1115122.06</v>
      </c>
      <c r="N325" s="13">
        <v>12830839.119999999</v>
      </c>
    </row>
    <row r="326" spans="1:14" x14ac:dyDescent="0.2">
      <c r="A326">
        <v>66107</v>
      </c>
      <c r="B326" s="14">
        <v>24918441</v>
      </c>
      <c r="C326">
        <v>2.77</v>
      </c>
      <c r="D326">
        <v>0</v>
      </c>
      <c r="E326" s="13">
        <v>831027.27</v>
      </c>
      <c r="F326">
        <v>0</v>
      </c>
      <c r="G326" s="13">
        <v>50166.59</v>
      </c>
      <c r="H326">
        <v>0</v>
      </c>
      <c r="I326" s="13">
        <v>150690.34</v>
      </c>
      <c r="J326">
        <v>0</v>
      </c>
      <c r="K326">
        <v>0</v>
      </c>
      <c r="L326" s="13">
        <v>318176.42</v>
      </c>
      <c r="M326" s="13">
        <v>519033.34</v>
      </c>
      <c r="N326" s="13">
        <v>1350060.61</v>
      </c>
    </row>
    <row r="327" spans="1:14" x14ac:dyDescent="0.2">
      <c r="A327">
        <v>67055</v>
      </c>
      <c r="B327" s="14">
        <v>42426110</v>
      </c>
      <c r="C327">
        <v>2.71</v>
      </c>
      <c r="D327">
        <v>0</v>
      </c>
      <c r="E327" s="13">
        <v>1415779.23</v>
      </c>
      <c r="F327">
        <v>0</v>
      </c>
      <c r="G327" s="13">
        <v>76778.94</v>
      </c>
      <c r="H327">
        <v>0</v>
      </c>
      <c r="I327" s="13">
        <v>146257.37</v>
      </c>
      <c r="J327">
        <v>0</v>
      </c>
      <c r="K327">
        <v>0</v>
      </c>
      <c r="L327" s="13">
        <v>439495.88</v>
      </c>
      <c r="M327" s="13">
        <v>662532.18000000005</v>
      </c>
      <c r="N327" s="13">
        <v>2078311.41</v>
      </c>
    </row>
    <row r="328" spans="1:14" x14ac:dyDescent="0.2">
      <c r="A328">
        <v>67061</v>
      </c>
      <c r="B328" s="14">
        <v>59911480</v>
      </c>
      <c r="C328">
        <v>2.73</v>
      </c>
      <c r="D328">
        <v>0</v>
      </c>
      <c r="E328" s="13">
        <v>1998863.25</v>
      </c>
      <c r="F328" s="13">
        <v>0</v>
      </c>
      <c r="G328" s="13">
        <v>80974.460000000006</v>
      </c>
      <c r="H328">
        <v>0</v>
      </c>
      <c r="I328" s="13">
        <v>171631.47</v>
      </c>
      <c r="J328" s="13">
        <v>0</v>
      </c>
      <c r="K328">
        <v>0</v>
      </c>
      <c r="L328" s="13">
        <v>520791.7</v>
      </c>
      <c r="M328" s="13">
        <v>773397.63</v>
      </c>
      <c r="N328" s="13">
        <v>2772260.88</v>
      </c>
    </row>
    <row r="329" spans="1:14" x14ac:dyDescent="0.2">
      <c r="A329">
        <v>68070</v>
      </c>
      <c r="B329" s="14">
        <v>66391813</v>
      </c>
      <c r="C329">
        <v>2.93</v>
      </c>
      <c r="D329">
        <v>0</v>
      </c>
      <c r="E329" s="13">
        <v>2210516.08</v>
      </c>
      <c r="F329">
        <v>0</v>
      </c>
      <c r="G329" s="13">
        <v>43012.71</v>
      </c>
      <c r="H329">
        <v>0</v>
      </c>
      <c r="I329" s="13">
        <v>348785.02</v>
      </c>
      <c r="J329" s="13">
        <v>0</v>
      </c>
      <c r="K329">
        <v>0</v>
      </c>
      <c r="L329" s="13">
        <v>500818.3</v>
      </c>
      <c r="M329" s="13">
        <v>892616.03</v>
      </c>
      <c r="N329" s="13">
        <v>3103132.11</v>
      </c>
    </row>
    <row r="330" spans="1:14" x14ac:dyDescent="0.2">
      <c r="A330">
        <v>68071</v>
      </c>
      <c r="B330" s="14">
        <v>7138060</v>
      </c>
      <c r="C330">
        <v>2.93</v>
      </c>
      <c r="D330">
        <v>0</v>
      </c>
      <c r="E330" s="13">
        <v>237661.78</v>
      </c>
      <c r="F330">
        <v>0</v>
      </c>
      <c r="G330" s="13">
        <v>3181.2</v>
      </c>
      <c r="H330">
        <v>0</v>
      </c>
      <c r="I330" s="13">
        <v>33382.800000000003</v>
      </c>
      <c r="J330" s="13">
        <v>0</v>
      </c>
      <c r="K330">
        <v>0</v>
      </c>
      <c r="L330" s="13">
        <v>48009.3</v>
      </c>
      <c r="M330" s="13">
        <v>84573.3</v>
      </c>
      <c r="N330" s="13">
        <v>322235.08</v>
      </c>
    </row>
    <row r="331" spans="1:14" x14ac:dyDescent="0.2">
      <c r="A331">
        <v>68072</v>
      </c>
      <c r="B331" s="14">
        <v>6079639</v>
      </c>
      <c r="C331">
        <v>2.92</v>
      </c>
      <c r="D331">
        <v>0</v>
      </c>
      <c r="E331" s="13">
        <v>202442.49</v>
      </c>
      <c r="F331">
        <v>0</v>
      </c>
      <c r="G331" s="13">
        <v>2147.84</v>
      </c>
      <c r="H331">
        <v>0</v>
      </c>
      <c r="I331" s="13">
        <v>24202.53</v>
      </c>
      <c r="J331" s="13">
        <v>0</v>
      </c>
      <c r="K331">
        <v>0</v>
      </c>
      <c r="L331" s="13">
        <v>32461.35</v>
      </c>
      <c r="M331" s="13">
        <v>58811.72</v>
      </c>
      <c r="N331" s="13">
        <v>261254.21</v>
      </c>
    </row>
    <row r="332" spans="1:14" x14ac:dyDescent="0.2">
      <c r="A332">
        <v>68073</v>
      </c>
      <c r="B332" s="14">
        <v>38143740</v>
      </c>
      <c r="C332">
        <v>2.9</v>
      </c>
      <c r="D332">
        <v>0</v>
      </c>
      <c r="E332" s="13">
        <v>1270388.7</v>
      </c>
      <c r="F332">
        <v>0</v>
      </c>
      <c r="G332" s="13">
        <v>21142.35</v>
      </c>
      <c r="H332">
        <v>0</v>
      </c>
      <c r="I332" s="13">
        <v>151511.54</v>
      </c>
      <c r="J332" s="13">
        <v>0</v>
      </c>
      <c r="K332">
        <v>0</v>
      </c>
      <c r="L332" s="13">
        <v>221483.3</v>
      </c>
      <c r="M332" s="13">
        <v>394137.18</v>
      </c>
      <c r="N332" s="13">
        <v>1664525.88</v>
      </c>
    </row>
    <row r="333" spans="1:14" x14ac:dyDescent="0.2">
      <c r="A333">
        <v>68074</v>
      </c>
      <c r="B333" s="14">
        <v>11002621</v>
      </c>
      <c r="C333">
        <v>2.61</v>
      </c>
      <c r="D333">
        <v>0</v>
      </c>
      <c r="E333" s="13">
        <v>367540.02</v>
      </c>
      <c r="F333">
        <v>0</v>
      </c>
      <c r="G333" s="13">
        <v>6703.37</v>
      </c>
      <c r="H333">
        <v>0</v>
      </c>
      <c r="I333" s="13">
        <v>53924.14</v>
      </c>
      <c r="J333">
        <v>0</v>
      </c>
      <c r="K333">
        <v>0</v>
      </c>
      <c r="L333" s="13">
        <v>87691.92</v>
      </c>
      <c r="M333" s="13">
        <v>148319.43</v>
      </c>
      <c r="N333" s="13">
        <v>515859.45</v>
      </c>
    </row>
    <row r="334" spans="1:14" x14ac:dyDescent="0.2">
      <c r="A334">
        <v>68075</v>
      </c>
      <c r="B334" s="14">
        <v>5059356</v>
      </c>
      <c r="C334">
        <v>2.88</v>
      </c>
      <c r="D334">
        <v>0</v>
      </c>
      <c r="E334" s="13">
        <v>168538.08</v>
      </c>
      <c r="F334">
        <v>0</v>
      </c>
      <c r="G334" s="13">
        <v>6381.74</v>
      </c>
      <c r="H334">
        <v>0</v>
      </c>
      <c r="I334" s="13">
        <v>53729.45</v>
      </c>
      <c r="J334">
        <v>0</v>
      </c>
      <c r="K334">
        <v>0</v>
      </c>
      <c r="L334" s="13">
        <v>69722.009999999995</v>
      </c>
      <c r="M334" s="13">
        <v>129833.2</v>
      </c>
      <c r="N334" s="13">
        <v>298371.28000000003</v>
      </c>
    </row>
    <row r="335" spans="1:14" x14ac:dyDescent="0.2">
      <c r="A335">
        <v>69104</v>
      </c>
      <c r="B335" s="14">
        <v>3254198</v>
      </c>
      <c r="C335">
        <v>2.66</v>
      </c>
      <c r="D335">
        <v>0</v>
      </c>
      <c r="E335" s="13">
        <v>108649.93</v>
      </c>
      <c r="F335">
        <v>0</v>
      </c>
      <c r="G335" s="13">
        <v>3864.72</v>
      </c>
      <c r="H335">
        <v>0</v>
      </c>
      <c r="I335" s="13">
        <v>14145.14</v>
      </c>
      <c r="J335">
        <v>0</v>
      </c>
      <c r="K335">
        <v>0</v>
      </c>
      <c r="L335" s="13">
        <v>20826.8</v>
      </c>
      <c r="M335" s="13">
        <v>38836.660000000003</v>
      </c>
      <c r="N335" s="13">
        <v>147486.59</v>
      </c>
    </row>
    <row r="336" spans="1:14" x14ac:dyDescent="0.2">
      <c r="A336">
        <v>69106</v>
      </c>
      <c r="B336" s="14">
        <v>61064730</v>
      </c>
      <c r="C336">
        <v>2.96</v>
      </c>
      <c r="D336">
        <v>0</v>
      </c>
      <c r="E336" s="13">
        <v>2032522.44</v>
      </c>
      <c r="F336">
        <v>0</v>
      </c>
      <c r="G336" s="13">
        <v>46431.92</v>
      </c>
      <c r="H336">
        <v>0</v>
      </c>
      <c r="I336" s="13">
        <v>177671.63</v>
      </c>
      <c r="J336">
        <v>0</v>
      </c>
      <c r="K336" s="13">
        <v>7611.83</v>
      </c>
      <c r="L336" s="13">
        <v>291538.89</v>
      </c>
      <c r="M336" s="13">
        <v>523254.27</v>
      </c>
      <c r="N336" s="13">
        <v>2555776.71</v>
      </c>
    </row>
    <row r="337" spans="1:14" x14ac:dyDescent="0.2">
      <c r="A337">
        <v>69107</v>
      </c>
      <c r="B337" s="14">
        <v>5891602</v>
      </c>
      <c r="C337">
        <v>2.68</v>
      </c>
      <c r="D337">
        <v>0</v>
      </c>
      <c r="E337" s="13">
        <v>196666.15</v>
      </c>
      <c r="F337">
        <v>0</v>
      </c>
      <c r="G337" s="13">
        <v>7300.02</v>
      </c>
      <c r="H337">
        <v>0</v>
      </c>
      <c r="I337" s="13">
        <v>26718.59</v>
      </c>
      <c r="J337">
        <v>0</v>
      </c>
      <c r="K337">
        <v>0</v>
      </c>
      <c r="L337" s="13">
        <v>39060.910000000003</v>
      </c>
      <c r="M337" s="13">
        <v>73079.520000000004</v>
      </c>
      <c r="N337" s="13">
        <v>269745.67</v>
      </c>
    </row>
    <row r="338" spans="1:14" x14ac:dyDescent="0.2">
      <c r="A338">
        <v>69108</v>
      </c>
      <c r="B338" s="14">
        <v>10281185</v>
      </c>
      <c r="C338">
        <v>2.63</v>
      </c>
      <c r="D338">
        <v>0</v>
      </c>
      <c r="E338" s="13">
        <v>343370.09</v>
      </c>
      <c r="F338">
        <v>0</v>
      </c>
      <c r="G338" s="13">
        <v>18894.16</v>
      </c>
      <c r="H338">
        <v>0</v>
      </c>
      <c r="I338" s="13">
        <v>69154.009999999995</v>
      </c>
      <c r="J338" s="13">
        <v>0</v>
      </c>
      <c r="K338">
        <v>0</v>
      </c>
      <c r="L338" s="13">
        <v>105828.52</v>
      </c>
      <c r="M338" s="13">
        <v>193876.69</v>
      </c>
      <c r="N338" s="13">
        <v>537246.78</v>
      </c>
    </row>
    <row r="339" spans="1:14" x14ac:dyDescent="0.2">
      <c r="A339">
        <v>69109</v>
      </c>
      <c r="B339" s="14">
        <v>30793516</v>
      </c>
      <c r="C339">
        <v>2.85</v>
      </c>
      <c r="D339">
        <v>0</v>
      </c>
      <c r="E339" s="13">
        <v>1026115.4</v>
      </c>
      <c r="F339">
        <v>0</v>
      </c>
      <c r="G339" s="13">
        <v>38630.31</v>
      </c>
      <c r="H339">
        <v>0</v>
      </c>
      <c r="I339" s="13">
        <v>141769.45000000001</v>
      </c>
      <c r="J339">
        <v>0</v>
      </c>
      <c r="K339" s="13">
        <v>5485.2</v>
      </c>
      <c r="L339" s="13">
        <v>224941.55</v>
      </c>
      <c r="M339" s="13">
        <v>410826.5</v>
      </c>
      <c r="N339" s="13">
        <v>1436941.9</v>
      </c>
    </row>
    <row r="340" spans="1:14" x14ac:dyDescent="0.2">
      <c r="A340">
        <v>70092</v>
      </c>
      <c r="B340" s="14">
        <v>22777697</v>
      </c>
      <c r="C340">
        <v>2.4900000000000002</v>
      </c>
      <c r="D340">
        <v>0</v>
      </c>
      <c r="E340" s="13">
        <v>761821.26</v>
      </c>
      <c r="F340">
        <v>0</v>
      </c>
      <c r="G340" s="13">
        <v>31932.32</v>
      </c>
      <c r="H340">
        <v>0</v>
      </c>
      <c r="I340" s="13">
        <v>206142.02</v>
      </c>
      <c r="J340">
        <v>0</v>
      </c>
      <c r="K340">
        <v>0</v>
      </c>
      <c r="L340" s="13">
        <v>189277.97</v>
      </c>
      <c r="M340" s="13">
        <v>427352.3</v>
      </c>
      <c r="N340" s="13">
        <v>1189173.56</v>
      </c>
    </row>
    <row r="341" spans="1:14" x14ac:dyDescent="0.2">
      <c r="A341">
        <v>70093</v>
      </c>
      <c r="B341" s="14">
        <v>86229353</v>
      </c>
      <c r="C341">
        <v>2.4500000000000002</v>
      </c>
      <c r="D341">
        <v>0</v>
      </c>
      <c r="E341" s="13">
        <v>2885203.97</v>
      </c>
      <c r="F341">
        <v>0</v>
      </c>
      <c r="G341" s="13">
        <v>92699.26</v>
      </c>
      <c r="H341" s="13">
        <v>0</v>
      </c>
      <c r="I341" s="13">
        <v>632593.53</v>
      </c>
      <c r="J341">
        <v>0</v>
      </c>
      <c r="K341">
        <v>0</v>
      </c>
      <c r="L341" s="13">
        <v>524940.71</v>
      </c>
      <c r="M341" s="13">
        <v>1250233.5</v>
      </c>
      <c r="N341" s="13">
        <v>4135437.47</v>
      </c>
    </row>
    <row r="342" spans="1:14" x14ac:dyDescent="0.2">
      <c r="A342">
        <v>71091</v>
      </c>
      <c r="B342" s="14">
        <v>54915018</v>
      </c>
      <c r="C342">
        <v>2.64</v>
      </c>
      <c r="D342">
        <v>0</v>
      </c>
      <c r="E342" s="13">
        <v>1833858.47</v>
      </c>
      <c r="F342">
        <v>0</v>
      </c>
      <c r="G342" s="13">
        <v>50312.73</v>
      </c>
      <c r="H342">
        <v>0</v>
      </c>
      <c r="I342" s="13">
        <v>181429.37</v>
      </c>
      <c r="J342" s="13">
        <v>0</v>
      </c>
      <c r="K342">
        <v>0</v>
      </c>
      <c r="L342" s="13">
        <v>284792.62</v>
      </c>
      <c r="M342" s="13">
        <v>516534.72</v>
      </c>
      <c r="N342" s="13">
        <v>2350393.19</v>
      </c>
    </row>
    <row r="343" spans="1:14" x14ac:dyDescent="0.2">
      <c r="A343">
        <v>71092</v>
      </c>
      <c r="B343" s="14">
        <v>172615596</v>
      </c>
      <c r="C343">
        <v>2.78</v>
      </c>
      <c r="D343">
        <v>0</v>
      </c>
      <c r="E343" s="13">
        <v>5756119.0700000003</v>
      </c>
      <c r="F343" s="13">
        <v>0</v>
      </c>
      <c r="G343" s="13">
        <v>114383.24</v>
      </c>
      <c r="H343">
        <v>0</v>
      </c>
      <c r="I343" s="13">
        <v>381511.15</v>
      </c>
      <c r="J343" s="13">
        <v>0</v>
      </c>
      <c r="K343">
        <v>0</v>
      </c>
      <c r="L343" s="13">
        <v>597975.09</v>
      </c>
      <c r="M343" s="13">
        <v>1093869.48</v>
      </c>
      <c r="N343" s="13">
        <v>6849988.5499999998</v>
      </c>
    </row>
    <row r="344" spans="1:14" x14ac:dyDescent="0.2">
      <c r="A344">
        <v>72066</v>
      </c>
      <c r="B344" s="14">
        <v>8648445</v>
      </c>
      <c r="C344">
        <v>2.35</v>
      </c>
      <c r="D344">
        <v>0</v>
      </c>
      <c r="E344" s="13">
        <v>289670.58</v>
      </c>
      <c r="F344">
        <v>0</v>
      </c>
      <c r="G344" s="13">
        <v>16962.13</v>
      </c>
      <c r="H344">
        <v>0</v>
      </c>
      <c r="I344" s="13">
        <v>63367.61</v>
      </c>
      <c r="J344">
        <v>0</v>
      </c>
      <c r="K344">
        <v>0</v>
      </c>
      <c r="L344" s="13">
        <v>82307.5</v>
      </c>
      <c r="M344" s="13">
        <v>162637.24</v>
      </c>
      <c r="N344" s="13">
        <v>452307.82</v>
      </c>
    </row>
    <row r="345" spans="1:14" x14ac:dyDescent="0.2">
      <c r="A345">
        <v>72068</v>
      </c>
      <c r="B345" s="14">
        <v>41168758</v>
      </c>
      <c r="C345">
        <v>2.33</v>
      </c>
      <c r="D345">
        <v>0</v>
      </c>
      <c r="E345" s="13">
        <v>1379186.74</v>
      </c>
      <c r="F345">
        <v>0</v>
      </c>
      <c r="G345" s="13">
        <v>64568.36</v>
      </c>
      <c r="H345">
        <v>0</v>
      </c>
      <c r="I345" s="13">
        <v>247851.64</v>
      </c>
      <c r="J345">
        <v>0</v>
      </c>
      <c r="K345">
        <v>0</v>
      </c>
      <c r="L345" s="13">
        <v>348435</v>
      </c>
      <c r="M345" s="13">
        <v>660855</v>
      </c>
      <c r="N345" s="13">
        <v>2040041.74</v>
      </c>
    </row>
    <row r="346" spans="1:14" x14ac:dyDescent="0.2">
      <c r="A346">
        <v>72073</v>
      </c>
      <c r="B346" s="14">
        <v>11821606</v>
      </c>
      <c r="C346">
        <v>2.2999999999999998</v>
      </c>
      <c r="D346">
        <v>0</v>
      </c>
      <c r="E346" s="13">
        <v>396155.02</v>
      </c>
      <c r="F346">
        <v>0</v>
      </c>
      <c r="G346" s="13">
        <v>27585</v>
      </c>
      <c r="H346">
        <v>0</v>
      </c>
      <c r="I346" s="13">
        <v>109566.65</v>
      </c>
      <c r="J346">
        <v>0</v>
      </c>
      <c r="K346">
        <v>0</v>
      </c>
      <c r="L346" s="13">
        <v>148762.26</v>
      </c>
      <c r="M346" s="13">
        <v>285913.90999999997</v>
      </c>
      <c r="N346" s="13">
        <v>682068.93</v>
      </c>
    </row>
    <row r="347" spans="1:14" x14ac:dyDescent="0.2">
      <c r="A347">
        <v>72074</v>
      </c>
      <c r="B347" s="14">
        <v>261808124</v>
      </c>
      <c r="C347">
        <v>2.38</v>
      </c>
      <c r="D347">
        <v>0</v>
      </c>
      <c r="E347" s="13">
        <v>8766294.2100000009</v>
      </c>
      <c r="F347" s="13">
        <v>0</v>
      </c>
      <c r="G347" s="13">
        <v>138553.69</v>
      </c>
      <c r="H347" s="13">
        <v>0</v>
      </c>
      <c r="I347" s="13">
        <v>550330.51</v>
      </c>
      <c r="J347" s="13">
        <v>0</v>
      </c>
      <c r="K347">
        <v>0</v>
      </c>
      <c r="L347" s="13">
        <v>686520.37</v>
      </c>
      <c r="M347" s="13">
        <v>1375404.57</v>
      </c>
      <c r="N347" s="13">
        <v>10141698.779999999</v>
      </c>
    </row>
    <row r="348" spans="1:14" x14ac:dyDescent="0.2">
      <c r="A348">
        <v>73099</v>
      </c>
      <c r="B348" s="14">
        <v>52294071</v>
      </c>
      <c r="C348">
        <v>2.4500000000000002</v>
      </c>
      <c r="D348">
        <v>0</v>
      </c>
      <c r="E348" s="13">
        <v>1749741.31</v>
      </c>
      <c r="F348">
        <v>0</v>
      </c>
      <c r="G348" s="13">
        <v>104933.52</v>
      </c>
      <c r="H348">
        <v>0</v>
      </c>
      <c r="I348" s="13">
        <v>239260.38</v>
      </c>
      <c r="J348">
        <v>0</v>
      </c>
      <c r="K348">
        <v>0</v>
      </c>
      <c r="L348" s="13">
        <v>595442.88</v>
      </c>
      <c r="M348" s="13">
        <v>939636.78</v>
      </c>
      <c r="N348" s="13">
        <v>2689378.09</v>
      </c>
    </row>
    <row r="349" spans="1:14" x14ac:dyDescent="0.2">
      <c r="A349">
        <v>73102</v>
      </c>
      <c r="B349" s="14">
        <v>45844092</v>
      </c>
      <c r="C349">
        <v>2.5</v>
      </c>
      <c r="D349">
        <v>0</v>
      </c>
      <c r="E349" s="13">
        <v>1533141.05</v>
      </c>
      <c r="F349">
        <v>0</v>
      </c>
      <c r="G349" s="13">
        <v>55980.43</v>
      </c>
      <c r="H349">
        <v>0</v>
      </c>
      <c r="I349" s="13">
        <v>131167.72</v>
      </c>
      <c r="J349">
        <v>0</v>
      </c>
      <c r="K349">
        <v>0</v>
      </c>
      <c r="L349" s="13">
        <v>321622.81</v>
      </c>
      <c r="M349" s="13">
        <v>508770.96</v>
      </c>
      <c r="N349" s="13">
        <v>2041912.01</v>
      </c>
    </row>
    <row r="350" spans="1:14" x14ac:dyDescent="0.2">
      <c r="A350">
        <v>73105</v>
      </c>
      <c r="B350" s="14">
        <v>5899069</v>
      </c>
      <c r="C350">
        <v>2.39</v>
      </c>
      <c r="D350">
        <v>0</v>
      </c>
      <c r="E350" s="13">
        <v>197502.19</v>
      </c>
      <c r="F350">
        <v>0</v>
      </c>
      <c r="G350" s="13">
        <v>14580.45</v>
      </c>
      <c r="H350">
        <v>0</v>
      </c>
      <c r="I350" s="13">
        <v>33146.22</v>
      </c>
      <c r="J350">
        <v>0</v>
      </c>
      <c r="K350">
        <v>0</v>
      </c>
      <c r="L350" s="13">
        <v>86773.56</v>
      </c>
      <c r="M350" s="13">
        <v>134500.23000000001</v>
      </c>
      <c r="N350" s="13">
        <v>332002.42</v>
      </c>
    </row>
    <row r="351" spans="1:14" x14ac:dyDescent="0.2">
      <c r="A351">
        <v>73106</v>
      </c>
      <c r="B351" s="14">
        <v>61492292</v>
      </c>
      <c r="C351">
        <v>2.67</v>
      </c>
      <c r="D351">
        <v>0</v>
      </c>
      <c r="E351" s="13">
        <v>2052870.36</v>
      </c>
      <c r="F351">
        <v>0</v>
      </c>
      <c r="G351" s="13">
        <v>115468.41</v>
      </c>
      <c r="H351">
        <v>0</v>
      </c>
      <c r="I351" s="13">
        <v>255379.99</v>
      </c>
      <c r="J351">
        <v>0</v>
      </c>
      <c r="K351">
        <v>0</v>
      </c>
      <c r="L351" s="13">
        <v>692477.54</v>
      </c>
      <c r="M351" s="13">
        <v>1063325.94</v>
      </c>
      <c r="N351" s="13">
        <v>3116196.3</v>
      </c>
    </row>
    <row r="352" spans="1:14" x14ac:dyDescent="0.2">
      <c r="A352">
        <v>73108</v>
      </c>
      <c r="B352" s="14">
        <v>208665584</v>
      </c>
      <c r="C352">
        <v>2.66</v>
      </c>
      <c r="D352">
        <v>0</v>
      </c>
      <c r="E352" s="13">
        <v>6966847.2300000004</v>
      </c>
      <c r="F352">
        <v>0</v>
      </c>
      <c r="G352" s="13">
        <v>285290.58</v>
      </c>
      <c r="H352">
        <v>0</v>
      </c>
      <c r="I352" s="13">
        <v>636551.82999999996</v>
      </c>
      <c r="J352">
        <v>0</v>
      </c>
      <c r="K352">
        <v>0</v>
      </c>
      <c r="L352" s="13">
        <v>1705833.82</v>
      </c>
      <c r="M352" s="13">
        <v>2627676.2200000002</v>
      </c>
      <c r="N352" s="13">
        <v>9594523.4499999993</v>
      </c>
    </row>
    <row r="353" spans="1:14" x14ac:dyDescent="0.2">
      <c r="A353">
        <v>74187</v>
      </c>
      <c r="B353" s="14">
        <v>19044110</v>
      </c>
      <c r="C353">
        <v>2.23</v>
      </c>
      <c r="D353">
        <v>0</v>
      </c>
      <c r="E353" s="13">
        <v>638646.31999999995</v>
      </c>
      <c r="F353">
        <v>0</v>
      </c>
      <c r="G353" s="13">
        <v>36489.89</v>
      </c>
      <c r="H353">
        <v>0</v>
      </c>
      <c r="I353" s="13">
        <v>86390.34</v>
      </c>
      <c r="J353">
        <v>0</v>
      </c>
      <c r="K353">
        <v>0</v>
      </c>
      <c r="L353" s="13">
        <v>106425.97</v>
      </c>
      <c r="M353" s="13">
        <v>229306.2</v>
      </c>
      <c r="N353" s="13">
        <v>867952.52</v>
      </c>
    </row>
    <row r="354" spans="1:14" x14ac:dyDescent="0.2">
      <c r="A354">
        <v>74190</v>
      </c>
      <c r="B354" s="14">
        <v>17513480</v>
      </c>
      <c r="C354">
        <v>2.27</v>
      </c>
      <c r="D354">
        <v>0</v>
      </c>
      <c r="E354" s="13">
        <v>587076.18999999994</v>
      </c>
      <c r="F354">
        <v>0</v>
      </c>
      <c r="G354" s="13">
        <v>36008.67</v>
      </c>
      <c r="H354">
        <v>0</v>
      </c>
      <c r="I354" s="13">
        <v>70902.19</v>
      </c>
      <c r="J354">
        <v>0</v>
      </c>
      <c r="K354">
        <v>0</v>
      </c>
      <c r="L354" s="13">
        <v>133059.88</v>
      </c>
      <c r="M354" s="13">
        <v>239970.74</v>
      </c>
      <c r="N354" s="13">
        <v>827046.93</v>
      </c>
    </row>
    <row r="355" spans="1:14" x14ac:dyDescent="0.2">
      <c r="A355">
        <v>74194</v>
      </c>
      <c r="B355" s="14">
        <v>11092040</v>
      </c>
      <c r="C355">
        <v>2.14</v>
      </c>
      <c r="D355">
        <v>0</v>
      </c>
      <c r="E355" s="13">
        <v>372315.19</v>
      </c>
      <c r="F355">
        <v>0</v>
      </c>
      <c r="G355" s="13">
        <v>24487.88</v>
      </c>
      <c r="H355">
        <v>0</v>
      </c>
      <c r="I355" s="13">
        <v>50306.07</v>
      </c>
      <c r="J355" s="13">
        <v>0</v>
      </c>
      <c r="K355">
        <v>0</v>
      </c>
      <c r="L355" s="13">
        <v>93360.960000000006</v>
      </c>
      <c r="M355" s="13">
        <v>168154.91</v>
      </c>
      <c r="N355" s="13">
        <v>540470.1</v>
      </c>
    </row>
    <row r="356" spans="1:14" x14ac:dyDescent="0.2">
      <c r="A356">
        <v>74195</v>
      </c>
      <c r="B356" s="14">
        <v>5795380</v>
      </c>
      <c r="C356">
        <v>2.59</v>
      </c>
      <c r="D356">
        <v>0</v>
      </c>
      <c r="E356" s="13">
        <v>193633.09</v>
      </c>
      <c r="F356">
        <v>0</v>
      </c>
      <c r="G356" s="13">
        <v>16276.54</v>
      </c>
      <c r="H356">
        <v>0</v>
      </c>
      <c r="I356" s="13">
        <v>32541.73</v>
      </c>
      <c r="J356">
        <v>0</v>
      </c>
      <c r="K356">
        <v>0</v>
      </c>
      <c r="L356" s="13">
        <v>64841.440000000002</v>
      </c>
      <c r="M356" s="13">
        <v>113659.7</v>
      </c>
      <c r="N356" s="13">
        <v>307292.78999999998</v>
      </c>
    </row>
    <row r="357" spans="1:14" x14ac:dyDescent="0.2">
      <c r="A357">
        <v>74197</v>
      </c>
      <c r="B357" s="14">
        <v>11860560</v>
      </c>
      <c r="C357">
        <v>2.2000000000000002</v>
      </c>
      <c r="D357">
        <v>0</v>
      </c>
      <c r="E357" s="13">
        <v>397867.23</v>
      </c>
      <c r="F357">
        <v>0</v>
      </c>
      <c r="G357" s="13">
        <v>27037.21</v>
      </c>
      <c r="H357">
        <v>0</v>
      </c>
      <c r="I357" s="13">
        <v>55170.09</v>
      </c>
      <c r="J357">
        <v>0</v>
      </c>
      <c r="K357">
        <v>0</v>
      </c>
      <c r="L357" s="13">
        <v>101325.88</v>
      </c>
      <c r="M357" s="13">
        <v>183533.18</v>
      </c>
      <c r="N357" s="13">
        <v>581400.41</v>
      </c>
    </row>
    <row r="358" spans="1:14" x14ac:dyDescent="0.2">
      <c r="A358">
        <v>74201</v>
      </c>
      <c r="B358" s="14">
        <v>162607380</v>
      </c>
      <c r="C358">
        <v>2.16</v>
      </c>
      <c r="D358">
        <v>0</v>
      </c>
      <c r="E358" s="13">
        <v>5456960.5800000001</v>
      </c>
      <c r="F358">
        <v>0</v>
      </c>
      <c r="G358" s="13">
        <v>135906.93</v>
      </c>
      <c r="H358">
        <v>0</v>
      </c>
      <c r="I358" s="13">
        <v>275203.93</v>
      </c>
      <c r="J358">
        <v>0</v>
      </c>
      <c r="K358">
        <v>0</v>
      </c>
      <c r="L358" s="13">
        <v>545698.34</v>
      </c>
      <c r="M358" s="13">
        <v>956809.2</v>
      </c>
      <c r="N358" s="13">
        <v>6413769.7800000003</v>
      </c>
    </row>
    <row r="359" spans="1:14" x14ac:dyDescent="0.2">
      <c r="A359">
        <v>74202</v>
      </c>
      <c r="B359" s="14">
        <v>8963620</v>
      </c>
      <c r="C359">
        <v>2.21</v>
      </c>
      <c r="D359">
        <v>0</v>
      </c>
      <c r="E359" s="13">
        <v>300657.46999999997</v>
      </c>
      <c r="F359">
        <v>0</v>
      </c>
      <c r="G359" s="13">
        <v>21716.15</v>
      </c>
      <c r="H359">
        <v>0</v>
      </c>
      <c r="I359" s="13">
        <v>44362.47</v>
      </c>
      <c r="J359">
        <v>0</v>
      </c>
      <c r="K359">
        <v>0</v>
      </c>
      <c r="L359" s="13">
        <v>83693.23</v>
      </c>
      <c r="M359" s="13">
        <v>149771.84</v>
      </c>
      <c r="N359" s="13">
        <v>450429.31</v>
      </c>
    </row>
    <row r="360" spans="1:14" x14ac:dyDescent="0.2">
      <c r="A360">
        <v>75084</v>
      </c>
      <c r="B360" s="14">
        <v>7940410</v>
      </c>
      <c r="C360">
        <v>1.69</v>
      </c>
      <c r="D360">
        <v>0</v>
      </c>
      <c r="E360" s="13">
        <v>267753.25</v>
      </c>
      <c r="F360">
        <v>0</v>
      </c>
      <c r="G360" s="13">
        <v>7532.34</v>
      </c>
      <c r="H360">
        <v>0</v>
      </c>
      <c r="I360" s="13">
        <v>26370.45</v>
      </c>
      <c r="J360">
        <v>0</v>
      </c>
      <c r="K360">
        <v>279.98</v>
      </c>
      <c r="L360" s="13">
        <v>88561.69</v>
      </c>
      <c r="M360" s="13">
        <v>122744.46</v>
      </c>
      <c r="N360" s="13">
        <v>390497.71</v>
      </c>
    </row>
    <row r="361" spans="1:14" x14ac:dyDescent="0.2">
      <c r="A361">
        <v>75085</v>
      </c>
      <c r="B361" s="14">
        <v>22780328</v>
      </c>
      <c r="C361">
        <v>1.65</v>
      </c>
      <c r="D361">
        <v>0</v>
      </c>
      <c r="E361" s="13">
        <v>768472.72</v>
      </c>
      <c r="F361">
        <v>0</v>
      </c>
      <c r="G361" s="13">
        <v>20868.810000000001</v>
      </c>
      <c r="H361" s="13">
        <v>0</v>
      </c>
      <c r="I361" s="13">
        <v>73318.91</v>
      </c>
      <c r="J361" s="13">
        <v>0</v>
      </c>
      <c r="K361">
        <v>0</v>
      </c>
      <c r="L361" s="13">
        <v>265436.95</v>
      </c>
      <c r="M361" s="13">
        <v>359624.66</v>
      </c>
      <c r="N361" s="13">
        <v>1128097.3799999999</v>
      </c>
    </row>
    <row r="362" spans="1:14" x14ac:dyDescent="0.2">
      <c r="A362">
        <v>75086</v>
      </c>
      <c r="B362" s="14">
        <v>9861044</v>
      </c>
      <c r="C362">
        <v>2.02</v>
      </c>
      <c r="D362">
        <v>0</v>
      </c>
      <c r="E362" s="13">
        <v>331401.49</v>
      </c>
      <c r="F362">
        <v>0</v>
      </c>
      <c r="G362" s="13">
        <v>10810.76</v>
      </c>
      <c r="H362">
        <v>0</v>
      </c>
      <c r="I362" s="13">
        <v>26885.86</v>
      </c>
      <c r="J362">
        <v>0</v>
      </c>
      <c r="K362">
        <v>0</v>
      </c>
      <c r="L362" s="13">
        <v>114354.32</v>
      </c>
      <c r="M362" s="13">
        <v>152050.94</v>
      </c>
      <c r="N362" s="13">
        <v>483452.43</v>
      </c>
    </row>
    <row r="363" spans="1:14" x14ac:dyDescent="0.2">
      <c r="A363">
        <v>75087</v>
      </c>
      <c r="B363" s="14">
        <v>25486029</v>
      </c>
      <c r="C363">
        <v>1.76</v>
      </c>
      <c r="D363">
        <v>0</v>
      </c>
      <c r="E363" s="13">
        <v>858785.39</v>
      </c>
      <c r="F363">
        <v>0</v>
      </c>
      <c r="G363" s="13">
        <v>24749.09</v>
      </c>
      <c r="H363">
        <v>0</v>
      </c>
      <c r="I363" s="13">
        <v>86153.67</v>
      </c>
      <c r="J363">
        <v>0</v>
      </c>
      <c r="K363">
        <v>0</v>
      </c>
      <c r="L363" s="13">
        <v>291136.21999999997</v>
      </c>
      <c r="M363" s="13">
        <v>402038.98</v>
      </c>
      <c r="N363" s="13">
        <v>1260824.3700000001</v>
      </c>
    </row>
    <row r="364" spans="1:14" x14ac:dyDescent="0.2">
      <c r="A364">
        <v>76081</v>
      </c>
      <c r="B364" s="14">
        <v>11091431</v>
      </c>
      <c r="C364">
        <v>2.68</v>
      </c>
      <c r="D364">
        <v>0</v>
      </c>
      <c r="E364" s="13">
        <v>370240.4</v>
      </c>
      <c r="F364" s="13">
        <v>0</v>
      </c>
      <c r="G364" s="13">
        <v>8260.1200000000008</v>
      </c>
      <c r="H364" s="13">
        <v>0</v>
      </c>
      <c r="I364" s="13">
        <v>98267.839999999997</v>
      </c>
      <c r="J364" s="13">
        <v>0</v>
      </c>
      <c r="K364">
        <v>0</v>
      </c>
      <c r="L364" s="13">
        <v>92869.2</v>
      </c>
      <c r="M364" s="13">
        <v>199397.16</v>
      </c>
      <c r="N364" s="13">
        <v>569637.56000000006</v>
      </c>
    </row>
    <row r="365" spans="1:14" x14ac:dyDescent="0.2">
      <c r="A365">
        <v>76082</v>
      </c>
      <c r="B365" s="14">
        <v>44604385</v>
      </c>
      <c r="C365">
        <v>2.69</v>
      </c>
      <c r="D365">
        <v>0</v>
      </c>
      <c r="E365" s="13">
        <v>1488775.28</v>
      </c>
      <c r="F365">
        <v>0</v>
      </c>
      <c r="G365" s="13">
        <v>24078.13</v>
      </c>
      <c r="H365">
        <v>0</v>
      </c>
      <c r="I365" s="13">
        <v>325991.37</v>
      </c>
      <c r="J365">
        <v>0</v>
      </c>
      <c r="K365">
        <v>0</v>
      </c>
      <c r="L365" s="13">
        <v>270695.56</v>
      </c>
      <c r="M365" s="13">
        <v>620765.06000000006</v>
      </c>
      <c r="N365" s="13">
        <v>2109540.34</v>
      </c>
    </row>
    <row r="366" spans="1:14" x14ac:dyDescent="0.2">
      <c r="A366">
        <v>76083</v>
      </c>
      <c r="B366" s="14">
        <v>61205634</v>
      </c>
      <c r="C366">
        <v>2.73</v>
      </c>
      <c r="D366">
        <v>0</v>
      </c>
      <c r="E366" s="13">
        <v>2042040.9</v>
      </c>
      <c r="F366" s="13">
        <v>0</v>
      </c>
      <c r="G366" s="13">
        <v>26852.400000000001</v>
      </c>
      <c r="H366" s="13">
        <v>0</v>
      </c>
      <c r="I366" s="13">
        <v>360795.44</v>
      </c>
      <c r="J366" s="13">
        <v>0</v>
      </c>
      <c r="K366">
        <v>0</v>
      </c>
      <c r="L366" s="13">
        <v>330969.23</v>
      </c>
      <c r="M366" s="13">
        <v>718617.06</v>
      </c>
      <c r="N366" s="13">
        <v>2760657.96</v>
      </c>
    </row>
    <row r="367" spans="1:14" x14ac:dyDescent="0.2">
      <c r="A367">
        <v>77100</v>
      </c>
      <c r="B367" s="14">
        <v>4813135</v>
      </c>
      <c r="C367">
        <v>3.15</v>
      </c>
      <c r="D367">
        <v>0</v>
      </c>
      <c r="E367" s="13">
        <v>159890.18</v>
      </c>
      <c r="F367">
        <v>0</v>
      </c>
      <c r="G367" s="13">
        <v>6086.82</v>
      </c>
      <c r="H367">
        <v>0</v>
      </c>
      <c r="I367" s="13">
        <v>20117.240000000002</v>
      </c>
      <c r="J367">
        <v>0</v>
      </c>
      <c r="K367" s="13">
        <v>22000.78</v>
      </c>
      <c r="L367" s="13">
        <v>42401.35</v>
      </c>
      <c r="M367" s="13">
        <v>90606.19</v>
      </c>
      <c r="N367" s="13">
        <v>250496.37</v>
      </c>
    </row>
    <row r="368" spans="1:14" x14ac:dyDescent="0.2">
      <c r="A368">
        <v>77101</v>
      </c>
      <c r="B368" s="14">
        <v>9242577</v>
      </c>
      <c r="C368">
        <v>3.23</v>
      </c>
      <c r="D368">
        <v>0</v>
      </c>
      <c r="E368" s="13">
        <v>306780.63</v>
      </c>
      <c r="F368" s="13">
        <v>0</v>
      </c>
      <c r="G368" s="13">
        <v>18161.23</v>
      </c>
      <c r="H368">
        <v>0</v>
      </c>
      <c r="I368" s="13">
        <v>54875.1</v>
      </c>
      <c r="J368">
        <v>0</v>
      </c>
      <c r="K368" s="13">
        <v>4791.54</v>
      </c>
      <c r="L368" s="13">
        <v>148766.29</v>
      </c>
      <c r="M368" s="13">
        <v>226594.16</v>
      </c>
      <c r="N368" s="13">
        <v>533374.79</v>
      </c>
    </row>
    <row r="369" spans="1:14" x14ac:dyDescent="0.2">
      <c r="A369">
        <v>77102</v>
      </c>
      <c r="B369" s="14">
        <v>33977316</v>
      </c>
      <c r="C369">
        <v>3</v>
      </c>
      <c r="D369">
        <v>0</v>
      </c>
      <c r="E369" s="13">
        <v>1130459.28</v>
      </c>
      <c r="F369">
        <v>0</v>
      </c>
      <c r="G369" s="13">
        <v>33458.629999999997</v>
      </c>
      <c r="H369">
        <v>0</v>
      </c>
      <c r="I369" s="13">
        <v>110563.07</v>
      </c>
      <c r="J369">
        <v>0</v>
      </c>
      <c r="K369" s="13">
        <v>8124.6</v>
      </c>
      <c r="L369" s="13">
        <v>263734.32</v>
      </c>
      <c r="M369" s="13">
        <v>415880.62</v>
      </c>
      <c r="N369" s="13">
        <v>1546339.9</v>
      </c>
    </row>
    <row r="370" spans="1:14" x14ac:dyDescent="0.2">
      <c r="A370">
        <v>77103</v>
      </c>
      <c r="B370" s="14">
        <v>10855996</v>
      </c>
      <c r="C370">
        <v>2.94</v>
      </c>
      <c r="D370">
        <v>0</v>
      </c>
      <c r="E370" s="13">
        <v>361413.26</v>
      </c>
      <c r="F370">
        <v>0</v>
      </c>
      <c r="G370" s="13">
        <v>12960.91</v>
      </c>
      <c r="H370">
        <v>0</v>
      </c>
      <c r="I370" s="13">
        <v>36960.879999999997</v>
      </c>
      <c r="J370">
        <v>0</v>
      </c>
      <c r="K370">
        <v>0</v>
      </c>
      <c r="L370" s="13">
        <v>101638.96</v>
      </c>
      <c r="M370" s="13">
        <v>151560.74</v>
      </c>
      <c r="N370" s="13">
        <v>512974</v>
      </c>
    </row>
    <row r="371" spans="1:14" x14ac:dyDescent="0.2">
      <c r="A371">
        <v>77104</v>
      </c>
      <c r="B371" s="14">
        <v>14098386</v>
      </c>
      <c r="C371">
        <v>2.91</v>
      </c>
      <c r="D371">
        <v>0</v>
      </c>
      <c r="E371" s="13">
        <v>469502.62</v>
      </c>
      <c r="F371" s="13">
        <v>0</v>
      </c>
      <c r="G371" s="13">
        <v>8636.44</v>
      </c>
      <c r="H371">
        <v>0</v>
      </c>
      <c r="I371" s="13">
        <v>28458.54</v>
      </c>
      <c r="J371" s="13">
        <v>0</v>
      </c>
      <c r="K371" s="13">
        <v>4452.2</v>
      </c>
      <c r="L371" s="13">
        <v>74643.289999999994</v>
      </c>
      <c r="M371" s="13">
        <v>116190.46</v>
      </c>
      <c r="N371" s="13">
        <v>585693.07999999996</v>
      </c>
    </row>
    <row r="372" spans="1:14" x14ac:dyDescent="0.2">
      <c r="A372">
        <v>78001</v>
      </c>
      <c r="B372" s="14">
        <v>15415980</v>
      </c>
      <c r="C372">
        <v>2.4</v>
      </c>
      <c r="D372">
        <v>0</v>
      </c>
      <c r="E372" s="13">
        <v>516077.68</v>
      </c>
      <c r="F372">
        <v>0</v>
      </c>
      <c r="G372" s="13">
        <v>59184.3</v>
      </c>
      <c r="H372">
        <v>0</v>
      </c>
      <c r="I372" s="13">
        <v>87256.27</v>
      </c>
      <c r="J372">
        <v>0</v>
      </c>
      <c r="K372">
        <v>0</v>
      </c>
      <c r="L372" s="13">
        <v>165476.53</v>
      </c>
      <c r="M372" s="13">
        <v>311917.09999999998</v>
      </c>
      <c r="N372" s="13">
        <v>827994.78</v>
      </c>
    </row>
    <row r="373" spans="1:14" x14ac:dyDescent="0.2">
      <c r="A373">
        <v>78002</v>
      </c>
      <c r="B373" s="14">
        <v>21976870</v>
      </c>
      <c r="C373">
        <v>2.2599999999999998</v>
      </c>
      <c r="D373">
        <v>0</v>
      </c>
      <c r="E373" s="13">
        <v>736770.61</v>
      </c>
      <c r="F373" s="13">
        <v>0</v>
      </c>
      <c r="G373" s="13">
        <v>130519.96</v>
      </c>
      <c r="H373" s="13">
        <v>0</v>
      </c>
      <c r="I373" s="13">
        <v>192427.47</v>
      </c>
      <c r="J373" s="13">
        <v>0</v>
      </c>
      <c r="K373">
        <v>0</v>
      </c>
      <c r="L373" s="13">
        <v>369713.26</v>
      </c>
      <c r="M373" s="13">
        <v>692660.69</v>
      </c>
      <c r="N373" s="13">
        <v>1429431.3</v>
      </c>
    </row>
    <row r="374" spans="1:14" x14ac:dyDescent="0.2">
      <c r="A374">
        <v>78003</v>
      </c>
      <c r="B374" s="14">
        <v>8069830</v>
      </c>
      <c r="C374">
        <v>2.34</v>
      </c>
      <c r="D374">
        <v>0</v>
      </c>
      <c r="E374" s="13">
        <v>270318.15999999997</v>
      </c>
      <c r="F374">
        <v>0</v>
      </c>
      <c r="G374" s="13">
        <v>29306.23</v>
      </c>
      <c r="H374">
        <v>0</v>
      </c>
      <c r="I374" s="13">
        <v>43206.61</v>
      </c>
      <c r="J374">
        <v>0</v>
      </c>
      <c r="K374">
        <v>0</v>
      </c>
      <c r="L374" s="13">
        <v>85692.52</v>
      </c>
      <c r="M374" s="13">
        <v>158205.35999999999</v>
      </c>
      <c r="N374" s="13">
        <v>428523.52000000002</v>
      </c>
    </row>
    <row r="375" spans="1:14" x14ac:dyDescent="0.2">
      <c r="A375">
        <v>78004</v>
      </c>
      <c r="B375" s="14">
        <v>5793378</v>
      </c>
      <c r="C375">
        <v>2.25</v>
      </c>
      <c r="D375">
        <v>0</v>
      </c>
      <c r="E375" s="13">
        <v>194241.83</v>
      </c>
      <c r="F375">
        <v>0</v>
      </c>
      <c r="G375" s="13">
        <v>39027.33</v>
      </c>
      <c r="H375">
        <v>0</v>
      </c>
      <c r="I375" s="13">
        <v>57538.55</v>
      </c>
      <c r="J375">
        <v>0</v>
      </c>
      <c r="K375">
        <v>0</v>
      </c>
      <c r="L375" s="13">
        <v>114833.64</v>
      </c>
      <c r="M375" s="13">
        <v>211399.52</v>
      </c>
      <c r="N375" s="13">
        <v>405641.35</v>
      </c>
    </row>
    <row r="376" spans="1:14" x14ac:dyDescent="0.2">
      <c r="A376">
        <v>78005</v>
      </c>
      <c r="B376" s="14">
        <v>21905327</v>
      </c>
      <c r="C376">
        <v>2.31</v>
      </c>
      <c r="D376">
        <v>0</v>
      </c>
      <c r="E376" s="13">
        <v>733996.47</v>
      </c>
      <c r="F376">
        <v>0</v>
      </c>
      <c r="G376" s="13">
        <v>111935.52</v>
      </c>
      <c r="H376">
        <v>0</v>
      </c>
      <c r="I376" s="13">
        <v>165028.16</v>
      </c>
      <c r="J376">
        <v>0</v>
      </c>
      <c r="K376">
        <v>0</v>
      </c>
      <c r="L376" s="13">
        <v>315181.69</v>
      </c>
      <c r="M376" s="13">
        <v>592145.37</v>
      </c>
      <c r="N376" s="13">
        <v>1326141.8400000001</v>
      </c>
    </row>
    <row r="377" spans="1:14" x14ac:dyDescent="0.2">
      <c r="A377">
        <v>78009</v>
      </c>
      <c r="B377" s="14">
        <v>9212880</v>
      </c>
      <c r="C377">
        <v>2.2799999999999998</v>
      </c>
      <c r="D377">
        <v>0</v>
      </c>
      <c r="E377" s="13">
        <v>308796.94</v>
      </c>
      <c r="F377">
        <v>0</v>
      </c>
      <c r="G377" s="13">
        <v>36772.1</v>
      </c>
      <c r="H377">
        <v>0</v>
      </c>
      <c r="I377" s="13">
        <v>56099.58</v>
      </c>
      <c r="J377">
        <v>0</v>
      </c>
      <c r="K377">
        <v>0</v>
      </c>
      <c r="L377" s="13">
        <v>107628.85</v>
      </c>
      <c r="M377" s="13">
        <v>200500.52</v>
      </c>
      <c r="N377" s="13">
        <v>509297.46</v>
      </c>
    </row>
    <row r="378" spans="1:14" x14ac:dyDescent="0.2">
      <c r="A378">
        <v>78012</v>
      </c>
      <c r="B378" s="14">
        <v>40469912</v>
      </c>
      <c r="C378">
        <v>2.25</v>
      </c>
      <c r="D378">
        <v>0</v>
      </c>
      <c r="E378" s="13">
        <v>1356885.33</v>
      </c>
      <c r="F378">
        <v>0</v>
      </c>
      <c r="G378" s="13">
        <v>221440.76</v>
      </c>
      <c r="H378">
        <v>0</v>
      </c>
      <c r="I378" s="13">
        <v>326473.33</v>
      </c>
      <c r="J378">
        <v>0</v>
      </c>
      <c r="K378">
        <v>0</v>
      </c>
      <c r="L378" s="13">
        <v>628928.61</v>
      </c>
      <c r="M378" s="13">
        <v>1176842.7</v>
      </c>
      <c r="N378" s="13">
        <v>2533728.0299999998</v>
      </c>
    </row>
    <row r="379" spans="1:14" x14ac:dyDescent="0.2">
      <c r="A379">
        <v>79077</v>
      </c>
      <c r="B379" s="14">
        <v>208692559</v>
      </c>
      <c r="C379">
        <v>2.69</v>
      </c>
      <c r="D379">
        <v>0</v>
      </c>
      <c r="E379" s="13">
        <v>6965600.4100000001</v>
      </c>
      <c r="F379" s="13">
        <v>0</v>
      </c>
      <c r="G379" s="13">
        <v>286319.06</v>
      </c>
      <c r="H379">
        <v>0</v>
      </c>
      <c r="I379" s="13">
        <v>401268.99</v>
      </c>
      <c r="J379" s="13">
        <v>0</v>
      </c>
      <c r="K379">
        <v>0</v>
      </c>
      <c r="L379" s="13">
        <v>856414.01</v>
      </c>
      <c r="M379" s="13">
        <v>1544002.06</v>
      </c>
      <c r="N379" s="13">
        <v>8509602.4700000007</v>
      </c>
    </row>
    <row r="380" spans="1:14" x14ac:dyDescent="0.2">
      <c r="A380">
        <v>79078</v>
      </c>
      <c r="B380" s="14">
        <v>12583103</v>
      </c>
      <c r="C380">
        <v>2.65</v>
      </c>
      <c r="D380">
        <v>0</v>
      </c>
      <c r="E380" s="13">
        <v>420163.02</v>
      </c>
      <c r="F380" s="13">
        <v>0</v>
      </c>
      <c r="G380" s="13">
        <v>17644.27</v>
      </c>
      <c r="H380">
        <v>0</v>
      </c>
      <c r="I380" s="13">
        <v>23049.35</v>
      </c>
      <c r="J380" s="13">
        <v>0</v>
      </c>
      <c r="K380">
        <v>0</v>
      </c>
      <c r="L380" s="13">
        <v>52877.760000000002</v>
      </c>
      <c r="M380" s="13">
        <v>93571.38</v>
      </c>
      <c r="N380" s="13">
        <v>513734.40000000002</v>
      </c>
    </row>
    <row r="381" spans="1:14" x14ac:dyDescent="0.2">
      <c r="A381">
        <v>80116</v>
      </c>
      <c r="B381" s="14">
        <v>18363386</v>
      </c>
      <c r="C381">
        <v>1.86</v>
      </c>
      <c r="D381">
        <v>0</v>
      </c>
      <c r="E381" s="13">
        <v>618148.67000000004</v>
      </c>
      <c r="F381">
        <v>0</v>
      </c>
      <c r="G381" s="13">
        <v>17807.36</v>
      </c>
      <c r="H381">
        <v>0</v>
      </c>
      <c r="I381" s="13">
        <v>67092.38</v>
      </c>
      <c r="J381">
        <v>0</v>
      </c>
      <c r="K381">
        <v>0</v>
      </c>
      <c r="L381" s="13">
        <v>162286.54</v>
      </c>
      <c r="M381" s="13">
        <v>247186.28</v>
      </c>
      <c r="N381" s="13">
        <v>865334.95</v>
      </c>
    </row>
    <row r="382" spans="1:14" x14ac:dyDescent="0.2">
      <c r="A382">
        <v>80118</v>
      </c>
      <c r="B382" s="14">
        <v>14375378</v>
      </c>
      <c r="C382">
        <v>1.95</v>
      </c>
      <c r="D382">
        <v>0</v>
      </c>
      <c r="E382" s="13">
        <v>483460.49</v>
      </c>
      <c r="F382">
        <v>0</v>
      </c>
      <c r="G382" s="13">
        <v>14581.76</v>
      </c>
      <c r="H382">
        <v>0</v>
      </c>
      <c r="I382" s="13">
        <v>61407.4</v>
      </c>
      <c r="J382">
        <v>0</v>
      </c>
      <c r="K382">
        <v>0</v>
      </c>
      <c r="L382" s="13">
        <v>147014.79</v>
      </c>
      <c r="M382" s="13">
        <v>223003.94</v>
      </c>
      <c r="N382" s="13">
        <v>706464.43</v>
      </c>
    </row>
    <row r="383" spans="1:14" x14ac:dyDescent="0.2">
      <c r="A383">
        <v>80119</v>
      </c>
      <c r="B383" s="14">
        <v>28151328</v>
      </c>
      <c r="C383">
        <v>1.95</v>
      </c>
      <c r="D383">
        <v>0</v>
      </c>
      <c r="E383" s="13">
        <v>946761.53</v>
      </c>
      <c r="F383">
        <v>0</v>
      </c>
      <c r="G383" s="13">
        <v>25906.97</v>
      </c>
      <c r="H383">
        <v>0</v>
      </c>
      <c r="I383" s="13">
        <v>103730.22</v>
      </c>
      <c r="J383">
        <v>0</v>
      </c>
      <c r="K383">
        <v>0</v>
      </c>
      <c r="L383" s="13">
        <v>225872.25</v>
      </c>
      <c r="M383" s="13">
        <v>355509.44</v>
      </c>
      <c r="N383" s="13">
        <v>1302270.97</v>
      </c>
    </row>
    <row r="384" spans="1:14" x14ac:dyDescent="0.2">
      <c r="A384">
        <v>80121</v>
      </c>
      <c r="B384" s="14">
        <v>17019500</v>
      </c>
      <c r="C384">
        <v>1.97</v>
      </c>
      <c r="D384">
        <v>0</v>
      </c>
      <c r="E384" s="13">
        <v>572268.6</v>
      </c>
      <c r="F384">
        <v>0</v>
      </c>
      <c r="G384" s="13">
        <v>15880.2</v>
      </c>
      <c r="H384">
        <v>0</v>
      </c>
      <c r="I384" s="13">
        <v>63132.85</v>
      </c>
      <c r="J384">
        <v>0</v>
      </c>
      <c r="K384">
        <v>0</v>
      </c>
      <c r="L384" s="13">
        <v>154057.29999999999</v>
      </c>
      <c r="M384" s="13">
        <v>233070.35</v>
      </c>
      <c r="N384" s="13">
        <v>805338.95</v>
      </c>
    </row>
    <row r="385" spans="1:14" x14ac:dyDescent="0.2">
      <c r="A385">
        <v>80122</v>
      </c>
      <c r="B385" s="14">
        <v>44495700</v>
      </c>
      <c r="C385">
        <v>1.93</v>
      </c>
      <c r="D385">
        <v>0</v>
      </c>
      <c r="E385" s="13">
        <v>1496746.8</v>
      </c>
      <c r="F385">
        <v>0</v>
      </c>
      <c r="G385" s="13">
        <v>8386.56</v>
      </c>
      <c r="H385">
        <v>0</v>
      </c>
      <c r="I385" s="13">
        <v>35036.92</v>
      </c>
      <c r="J385" s="13">
        <v>0</v>
      </c>
      <c r="K385">
        <v>0</v>
      </c>
      <c r="L385" s="13">
        <v>84997.64</v>
      </c>
      <c r="M385" s="13">
        <v>128421.12</v>
      </c>
      <c r="N385" s="13">
        <v>1625167.92</v>
      </c>
    </row>
    <row r="386" spans="1:14" x14ac:dyDescent="0.2">
      <c r="A386">
        <v>80125</v>
      </c>
      <c r="B386" s="14">
        <v>262178959</v>
      </c>
      <c r="C386">
        <v>1.95</v>
      </c>
      <c r="D386">
        <v>0</v>
      </c>
      <c r="E386" s="13">
        <v>8817379.9000000004</v>
      </c>
      <c r="F386">
        <v>0</v>
      </c>
      <c r="G386" s="13">
        <v>167999.99</v>
      </c>
      <c r="H386">
        <v>0</v>
      </c>
      <c r="I386" s="13">
        <v>685852.11</v>
      </c>
      <c r="J386">
        <v>0</v>
      </c>
      <c r="K386">
        <v>0</v>
      </c>
      <c r="L386" s="13">
        <v>1644844.73</v>
      </c>
      <c r="M386" s="13">
        <v>2498696.8199999998</v>
      </c>
      <c r="N386" s="13">
        <v>11316076.720000001</v>
      </c>
    </row>
    <row r="387" spans="1:14" x14ac:dyDescent="0.2">
      <c r="A387">
        <v>81094</v>
      </c>
      <c r="B387" s="14">
        <v>67908288</v>
      </c>
      <c r="C387">
        <v>2.0099999999999998</v>
      </c>
      <c r="D387">
        <v>0</v>
      </c>
      <c r="E387" s="13">
        <v>2282436.27</v>
      </c>
      <c r="F387">
        <v>0</v>
      </c>
      <c r="G387" s="13">
        <v>131008.92</v>
      </c>
      <c r="H387">
        <v>0</v>
      </c>
      <c r="I387" s="13">
        <v>167184.46</v>
      </c>
      <c r="J387">
        <v>0</v>
      </c>
      <c r="K387">
        <v>0</v>
      </c>
      <c r="L387" s="13">
        <v>699175.05</v>
      </c>
      <c r="M387" s="13">
        <v>997368.43</v>
      </c>
      <c r="N387" s="13">
        <v>3279804.7</v>
      </c>
    </row>
    <row r="388" spans="1:14" x14ac:dyDescent="0.2">
      <c r="A388">
        <v>81095</v>
      </c>
      <c r="B388" s="14">
        <v>15406082</v>
      </c>
      <c r="C388">
        <v>2.57</v>
      </c>
      <c r="D388">
        <v>0</v>
      </c>
      <c r="E388" s="13">
        <v>514848</v>
      </c>
      <c r="F388">
        <v>0</v>
      </c>
      <c r="G388" s="13">
        <v>30388.86</v>
      </c>
      <c r="H388">
        <v>0</v>
      </c>
      <c r="I388" s="13">
        <v>36354.75</v>
      </c>
      <c r="J388">
        <v>0</v>
      </c>
      <c r="K388" s="13">
        <v>50374.27</v>
      </c>
      <c r="L388" s="13">
        <v>206658.69</v>
      </c>
      <c r="M388" s="13">
        <v>323776.56</v>
      </c>
      <c r="N388" s="13">
        <v>838624.56</v>
      </c>
    </row>
    <row r="389" spans="1:14" x14ac:dyDescent="0.2">
      <c r="A389">
        <v>81096</v>
      </c>
      <c r="B389" s="14">
        <v>234669435</v>
      </c>
      <c r="C389">
        <v>2.66</v>
      </c>
      <c r="D389">
        <v>0</v>
      </c>
      <c r="E389" s="13">
        <v>7835053.9199999999</v>
      </c>
      <c r="F389">
        <v>0</v>
      </c>
      <c r="G389" s="13">
        <v>317952.93</v>
      </c>
      <c r="H389">
        <v>0</v>
      </c>
      <c r="I389" s="13">
        <v>299941.94</v>
      </c>
      <c r="J389">
        <v>0</v>
      </c>
      <c r="K389" s="13">
        <v>1535.33</v>
      </c>
      <c r="L389" s="13">
        <v>1558827.38</v>
      </c>
      <c r="M389" s="13">
        <v>2178257.58</v>
      </c>
      <c r="N389" s="13">
        <v>10013311.5</v>
      </c>
    </row>
    <row r="390" spans="1:14" x14ac:dyDescent="0.2">
      <c r="A390">
        <v>81097</v>
      </c>
      <c r="B390" s="14">
        <v>9787102</v>
      </c>
      <c r="C390">
        <v>2.54</v>
      </c>
      <c r="D390">
        <v>0</v>
      </c>
      <c r="E390" s="13">
        <v>327170.88</v>
      </c>
      <c r="F390">
        <v>0</v>
      </c>
      <c r="G390" s="13">
        <v>17007.849999999999</v>
      </c>
      <c r="H390">
        <v>0</v>
      </c>
      <c r="I390" s="13">
        <v>20865.53</v>
      </c>
      <c r="J390" s="13">
        <v>0</v>
      </c>
      <c r="K390" s="13">
        <v>41179.26</v>
      </c>
      <c r="L390" s="13">
        <v>109229.9</v>
      </c>
      <c r="M390" s="13">
        <v>188282.54</v>
      </c>
      <c r="N390" s="13">
        <v>515453.42</v>
      </c>
    </row>
    <row r="391" spans="1:14" x14ac:dyDescent="0.2">
      <c r="A391">
        <v>82100</v>
      </c>
      <c r="B391" s="14">
        <v>67547142</v>
      </c>
      <c r="C391">
        <v>2.62</v>
      </c>
      <c r="D391">
        <v>0</v>
      </c>
      <c r="E391" s="13">
        <v>2256165.06</v>
      </c>
      <c r="F391">
        <v>0</v>
      </c>
      <c r="G391" s="13">
        <v>64713.120000000003</v>
      </c>
      <c r="H391" s="13">
        <v>0</v>
      </c>
      <c r="I391" s="13">
        <v>770403.78</v>
      </c>
      <c r="J391">
        <v>0</v>
      </c>
      <c r="K391">
        <v>0</v>
      </c>
      <c r="L391" s="13">
        <v>651140.43999999994</v>
      </c>
      <c r="M391" s="13">
        <v>1486257.34</v>
      </c>
      <c r="N391" s="13">
        <v>3742422.4</v>
      </c>
    </row>
    <row r="392" spans="1:14" x14ac:dyDescent="0.2">
      <c r="A392">
        <v>82101</v>
      </c>
      <c r="B392" s="14">
        <v>34129765</v>
      </c>
      <c r="C392">
        <v>2.41</v>
      </c>
      <c r="D392">
        <v>0</v>
      </c>
      <c r="E392" s="13">
        <v>1142438.25</v>
      </c>
      <c r="F392">
        <v>0</v>
      </c>
      <c r="G392" s="13">
        <v>24208.57</v>
      </c>
      <c r="H392">
        <v>0</v>
      </c>
      <c r="I392" s="13">
        <v>236114.12</v>
      </c>
      <c r="J392">
        <v>0</v>
      </c>
      <c r="K392" s="13">
        <v>10442.24</v>
      </c>
      <c r="L392" s="13">
        <v>209462.75</v>
      </c>
      <c r="M392" s="13">
        <v>480227.68</v>
      </c>
      <c r="N392" s="13">
        <v>1622665.93</v>
      </c>
    </row>
    <row r="393" spans="1:14" x14ac:dyDescent="0.2">
      <c r="A393">
        <v>82105</v>
      </c>
      <c r="B393" s="14">
        <v>8930636</v>
      </c>
      <c r="C393">
        <v>2.66</v>
      </c>
      <c r="D393">
        <v>0</v>
      </c>
      <c r="E393" s="13">
        <v>298172.68</v>
      </c>
      <c r="F393">
        <v>0</v>
      </c>
      <c r="G393" s="13">
        <v>2899.33</v>
      </c>
      <c r="H393">
        <v>0</v>
      </c>
      <c r="I393" s="13">
        <v>34516.300000000003</v>
      </c>
      <c r="J393" s="13">
        <v>0</v>
      </c>
      <c r="K393">
        <v>0</v>
      </c>
      <c r="L393" s="13">
        <v>25865.88</v>
      </c>
      <c r="M393" s="13">
        <v>63281.51</v>
      </c>
      <c r="N393" s="13">
        <v>361454.19</v>
      </c>
    </row>
    <row r="394" spans="1:14" x14ac:dyDescent="0.2">
      <c r="A394">
        <v>82108</v>
      </c>
      <c r="B394" s="14">
        <v>40223596</v>
      </c>
      <c r="C394">
        <v>2.6</v>
      </c>
      <c r="D394">
        <v>0</v>
      </c>
      <c r="E394" s="13">
        <v>1343797.94</v>
      </c>
      <c r="F394">
        <v>0</v>
      </c>
      <c r="G394" s="13">
        <v>34235.07</v>
      </c>
      <c r="H394">
        <v>0</v>
      </c>
      <c r="I394" s="13">
        <v>407565.36</v>
      </c>
      <c r="J394">
        <v>0</v>
      </c>
      <c r="K394">
        <v>61.73</v>
      </c>
      <c r="L394" s="13">
        <v>335374.48</v>
      </c>
      <c r="M394" s="13">
        <v>777236.64</v>
      </c>
      <c r="N394" s="13">
        <v>2121034.58</v>
      </c>
    </row>
    <row r="395" spans="1:14" x14ac:dyDescent="0.2">
      <c r="A395">
        <v>83001</v>
      </c>
      <c r="B395" s="14">
        <v>41152701</v>
      </c>
      <c r="C395">
        <v>1.52</v>
      </c>
      <c r="D395">
        <v>0</v>
      </c>
      <c r="E395" s="13">
        <v>1390082.27</v>
      </c>
      <c r="F395">
        <v>0</v>
      </c>
      <c r="G395" s="13">
        <v>45181.64</v>
      </c>
      <c r="H395">
        <v>0</v>
      </c>
      <c r="I395" s="13">
        <v>179129.3</v>
      </c>
      <c r="J395">
        <v>0</v>
      </c>
      <c r="K395">
        <v>0</v>
      </c>
      <c r="L395" s="13">
        <v>279944.59000000003</v>
      </c>
      <c r="M395" s="13">
        <v>504255.53</v>
      </c>
      <c r="N395" s="13">
        <v>1894337.8</v>
      </c>
    </row>
    <row r="396" spans="1:14" x14ac:dyDescent="0.2">
      <c r="A396">
        <v>83002</v>
      </c>
      <c r="B396" s="14">
        <v>61511506</v>
      </c>
      <c r="C396">
        <v>1.1200000000000001</v>
      </c>
      <c r="D396">
        <v>0</v>
      </c>
      <c r="E396" s="13">
        <v>2086214.4</v>
      </c>
      <c r="F396">
        <v>0</v>
      </c>
      <c r="G396" s="13">
        <v>46641.54</v>
      </c>
      <c r="H396">
        <v>0</v>
      </c>
      <c r="I396" s="13">
        <v>187859.09</v>
      </c>
      <c r="J396">
        <v>0</v>
      </c>
      <c r="K396">
        <v>0</v>
      </c>
      <c r="L396" s="13">
        <v>283102.17</v>
      </c>
      <c r="M396" s="13">
        <v>517602.8</v>
      </c>
      <c r="N396" s="13">
        <v>2603817.2000000002</v>
      </c>
    </row>
    <row r="397" spans="1:14" x14ac:dyDescent="0.2">
      <c r="A397">
        <v>83003</v>
      </c>
      <c r="B397" s="14">
        <v>304256903</v>
      </c>
      <c r="C397">
        <v>1.58</v>
      </c>
      <c r="D397">
        <v>0</v>
      </c>
      <c r="E397" s="13">
        <v>10271122.789999999</v>
      </c>
      <c r="F397">
        <v>0</v>
      </c>
      <c r="G397" s="13">
        <v>149749.04</v>
      </c>
      <c r="H397">
        <v>0</v>
      </c>
      <c r="I397" s="13">
        <v>623403.78</v>
      </c>
      <c r="J397">
        <v>0</v>
      </c>
      <c r="K397">
        <v>0</v>
      </c>
      <c r="L397" s="13">
        <v>956451.17</v>
      </c>
      <c r="M397" s="13">
        <v>1729603.98</v>
      </c>
      <c r="N397" s="13">
        <v>12000726.77</v>
      </c>
    </row>
    <row r="398" spans="1:14" x14ac:dyDescent="0.2">
      <c r="A398">
        <v>83005</v>
      </c>
      <c r="B398" s="14">
        <v>999732055</v>
      </c>
      <c r="C398">
        <v>1.55</v>
      </c>
      <c r="D398">
        <v>0</v>
      </c>
      <c r="E398" s="13">
        <v>33759301.939999998</v>
      </c>
      <c r="F398">
        <v>0</v>
      </c>
      <c r="G398" s="13">
        <v>635147.43000000005</v>
      </c>
      <c r="H398">
        <v>0</v>
      </c>
      <c r="I398" s="13">
        <v>2557369.58</v>
      </c>
      <c r="J398">
        <v>0</v>
      </c>
      <c r="K398">
        <v>0</v>
      </c>
      <c r="L398" s="13">
        <v>3647943.06</v>
      </c>
      <c r="M398" s="13">
        <v>6840460.0700000003</v>
      </c>
      <c r="N398" s="13">
        <v>40599762.009999998</v>
      </c>
    </row>
    <row r="399" spans="1:14" x14ac:dyDescent="0.2">
      <c r="A399">
        <v>84001</v>
      </c>
      <c r="B399" s="14">
        <v>115670500</v>
      </c>
      <c r="C399">
        <v>2.59</v>
      </c>
      <c r="D399">
        <v>0</v>
      </c>
      <c r="E399" s="13">
        <v>3864739.95</v>
      </c>
      <c r="F399" s="13">
        <v>0</v>
      </c>
      <c r="G399" s="13">
        <v>123322.07</v>
      </c>
      <c r="H399">
        <v>0</v>
      </c>
      <c r="I399" s="13">
        <v>248005.88</v>
      </c>
      <c r="J399">
        <v>0</v>
      </c>
      <c r="K399">
        <v>256.37</v>
      </c>
      <c r="L399" s="13">
        <v>921803.87</v>
      </c>
      <c r="M399" s="13">
        <v>1293388.19</v>
      </c>
      <c r="N399" s="13">
        <v>5158128.1399999997</v>
      </c>
    </row>
    <row r="400" spans="1:14" x14ac:dyDescent="0.2">
      <c r="A400">
        <v>84002</v>
      </c>
      <c r="B400" s="14">
        <v>13687060</v>
      </c>
      <c r="C400">
        <v>2.57</v>
      </c>
      <c r="D400">
        <v>0</v>
      </c>
      <c r="E400" s="13">
        <v>457400.88</v>
      </c>
      <c r="F400">
        <v>0</v>
      </c>
      <c r="G400" s="13">
        <v>18820.849999999999</v>
      </c>
      <c r="H400">
        <v>0</v>
      </c>
      <c r="I400" s="13">
        <v>38696.22</v>
      </c>
      <c r="J400">
        <v>0</v>
      </c>
      <c r="K400">
        <v>594.41999999999996</v>
      </c>
      <c r="L400" s="13">
        <v>157117.28</v>
      </c>
      <c r="M400" s="13">
        <v>215228.77</v>
      </c>
      <c r="N400" s="13">
        <v>672629.65</v>
      </c>
    </row>
    <row r="401" spans="1:14" x14ac:dyDescent="0.2">
      <c r="A401">
        <v>84003</v>
      </c>
      <c r="B401" s="14">
        <v>13907190</v>
      </c>
      <c r="C401">
        <v>2.5099999999999998</v>
      </c>
      <c r="D401">
        <v>0</v>
      </c>
      <c r="E401" s="13">
        <v>465043.5</v>
      </c>
      <c r="F401">
        <v>0</v>
      </c>
      <c r="G401" s="13">
        <v>13696.1</v>
      </c>
      <c r="H401">
        <v>0</v>
      </c>
      <c r="I401" s="13">
        <v>29596.76</v>
      </c>
      <c r="J401">
        <v>0</v>
      </c>
      <c r="K401">
        <v>0</v>
      </c>
      <c r="L401" s="13">
        <v>116304.91</v>
      </c>
      <c r="M401" s="13">
        <v>159597.76999999999</v>
      </c>
      <c r="N401" s="13">
        <v>624641.27</v>
      </c>
    </row>
    <row r="402" spans="1:14" x14ac:dyDescent="0.2">
      <c r="A402">
        <v>84004</v>
      </c>
      <c r="B402" s="14">
        <v>16372099</v>
      </c>
      <c r="C402">
        <v>2.57</v>
      </c>
      <c r="D402">
        <v>0</v>
      </c>
      <c r="E402" s="13">
        <v>547130.82999999996</v>
      </c>
      <c r="F402">
        <v>0</v>
      </c>
      <c r="G402" s="13">
        <v>19103.25</v>
      </c>
      <c r="H402">
        <v>0</v>
      </c>
      <c r="I402" s="13">
        <v>41603.69</v>
      </c>
      <c r="J402">
        <v>0</v>
      </c>
      <c r="K402">
        <v>110.52</v>
      </c>
      <c r="L402" s="13">
        <v>162859.51999999999</v>
      </c>
      <c r="M402" s="13">
        <v>223676.98</v>
      </c>
      <c r="N402" s="13">
        <v>770807.81</v>
      </c>
    </row>
    <row r="403" spans="1:14" x14ac:dyDescent="0.2">
      <c r="A403">
        <v>84005</v>
      </c>
      <c r="B403" s="14">
        <v>23705470</v>
      </c>
      <c r="C403">
        <v>2.4900000000000002</v>
      </c>
      <c r="D403">
        <v>0</v>
      </c>
      <c r="E403" s="13">
        <v>792851.49</v>
      </c>
      <c r="F403">
        <v>0</v>
      </c>
      <c r="G403" s="13">
        <v>32280.73</v>
      </c>
      <c r="H403">
        <v>0</v>
      </c>
      <c r="I403" s="13">
        <v>67403.759999999995</v>
      </c>
      <c r="J403">
        <v>0</v>
      </c>
      <c r="K403">
        <v>274.24</v>
      </c>
      <c r="L403" s="13">
        <v>263998.36</v>
      </c>
      <c r="M403" s="13">
        <v>363957.08</v>
      </c>
      <c r="N403" s="13">
        <v>1156808.57</v>
      </c>
    </row>
    <row r="404" spans="1:14" x14ac:dyDescent="0.2">
      <c r="A404">
        <v>84006</v>
      </c>
      <c r="B404" s="14">
        <v>29362750</v>
      </c>
      <c r="C404">
        <v>2.13</v>
      </c>
      <c r="D404">
        <v>0</v>
      </c>
      <c r="E404" s="13">
        <v>985690.19</v>
      </c>
      <c r="F404">
        <v>0</v>
      </c>
      <c r="G404" s="13">
        <v>44540.75</v>
      </c>
      <c r="H404">
        <v>0</v>
      </c>
      <c r="I404" s="13">
        <v>88672.51</v>
      </c>
      <c r="J404">
        <v>0</v>
      </c>
      <c r="K404">
        <v>0</v>
      </c>
      <c r="L404" s="13">
        <v>395066.9</v>
      </c>
      <c r="M404" s="13">
        <v>528280.16</v>
      </c>
      <c r="N404" s="13">
        <v>1513970.35</v>
      </c>
    </row>
    <row r="405" spans="1:14" x14ac:dyDescent="0.2">
      <c r="A405">
        <v>85043</v>
      </c>
      <c r="B405" s="14">
        <v>3090430</v>
      </c>
      <c r="C405">
        <v>2.59</v>
      </c>
      <c r="D405">
        <v>0</v>
      </c>
      <c r="E405" s="13">
        <v>103256.3</v>
      </c>
      <c r="F405">
        <v>0</v>
      </c>
      <c r="G405" s="13">
        <v>4308.13</v>
      </c>
      <c r="H405">
        <v>0</v>
      </c>
      <c r="I405" s="13">
        <v>5817.82</v>
      </c>
      <c r="J405">
        <v>0</v>
      </c>
      <c r="K405" s="13">
        <v>1289.19</v>
      </c>
      <c r="L405" s="13">
        <v>33522.01</v>
      </c>
      <c r="M405" s="13">
        <v>44937.14</v>
      </c>
      <c r="N405" s="13">
        <v>148193.44</v>
      </c>
    </row>
    <row r="406" spans="1:14" x14ac:dyDescent="0.2">
      <c r="A406">
        <v>85044</v>
      </c>
      <c r="B406" s="14">
        <v>20886011</v>
      </c>
      <c r="C406">
        <v>2.46</v>
      </c>
      <c r="D406">
        <v>0</v>
      </c>
      <c r="E406" s="13">
        <v>698766.98</v>
      </c>
      <c r="F406">
        <v>0</v>
      </c>
      <c r="G406" s="13">
        <v>33952.11</v>
      </c>
      <c r="H406">
        <v>0</v>
      </c>
      <c r="I406" s="13">
        <v>50539.72</v>
      </c>
      <c r="J406">
        <v>0</v>
      </c>
      <c r="K406" s="13">
        <v>6952.77</v>
      </c>
      <c r="L406" s="13">
        <v>257955.59</v>
      </c>
      <c r="M406" s="13">
        <v>349400.19</v>
      </c>
      <c r="N406" s="13">
        <v>1048167.17</v>
      </c>
    </row>
    <row r="407" spans="1:14" x14ac:dyDescent="0.2">
      <c r="A407">
        <v>85045</v>
      </c>
      <c r="B407" s="14">
        <v>18627510</v>
      </c>
      <c r="C407">
        <v>2.5299999999999998</v>
      </c>
      <c r="D407">
        <v>0</v>
      </c>
      <c r="E407" s="13">
        <v>622758.82999999996</v>
      </c>
      <c r="F407">
        <v>0</v>
      </c>
      <c r="G407" s="13">
        <v>43761.36</v>
      </c>
      <c r="H407">
        <v>0</v>
      </c>
      <c r="I407" s="13">
        <v>43827.63</v>
      </c>
      <c r="J407" s="13">
        <v>0</v>
      </c>
      <c r="K407" s="13">
        <v>9162.5300000000007</v>
      </c>
      <c r="L407" s="13">
        <v>284178.81</v>
      </c>
      <c r="M407" s="13">
        <v>380930.33</v>
      </c>
      <c r="N407" s="13">
        <v>1003689.16</v>
      </c>
    </row>
    <row r="408" spans="1:14" x14ac:dyDescent="0.2">
      <c r="A408">
        <v>85046</v>
      </c>
      <c r="B408" s="14">
        <v>126986856</v>
      </c>
      <c r="C408">
        <v>2.6</v>
      </c>
      <c r="D408">
        <v>0</v>
      </c>
      <c r="E408" s="13">
        <v>4242402.28</v>
      </c>
      <c r="F408" s="13">
        <v>0</v>
      </c>
      <c r="G408" s="13">
        <v>330620.28000000003</v>
      </c>
      <c r="H408">
        <v>0</v>
      </c>
      <c r="I408" s="13">
        <v>207102.99</v>
      </c>
      <c r="J408" s="13">
        <v>0</v>
      </c>
      <c r="K408" s="13">
        <v>45892.73</v>
      </c>
      <c r="L408" s="13">
        <v>2095805.32</v>
      </c>
      <c r="M408" s="13">
        <v>2679421.3199999998</v>
      </c>
      <c r="N408" s="13">
        <v>6921823.5999999996</v>
      </c>
    </row>
    <row r="409" spans="1:14" x14ac:dyDescent="0.2">
      <c r="A409">
        <v>85048</v>
      </c>
      <c r="B409" s="14">
        <v>38010984</v>
      </c>
      <c r="C409">
        <v>2.48</v>
      </c>
      <c r="D409">
        <v>0</v>
      </c>
      <c r="E409" s="13">
        <v>1271443.0900000001</v>
      </c>
      <c r="F409">
        <v>0</v>
      </c>
      <c r="G409" s="13">
        <v>58021.31</v>
      </c>
      <c r="H409">
        <v>0</v>
      </c>
      <c r="I409" s="13">
        <v>109908.44</v>
      </c>
      <c r="J409">
        <v>0</v>
      </c>
      <c r="K409" s="13">
        <v>11974.19</v>
      </c>
      <c r="L409" s="13">
        <v>428292.3</v>
      </c>
      <c r="M409" s="13">
        <v>608196.24</v>
      </c>
      <c r="N409" s="13">
        <v>1879639.33</v>
      </c>
    </row>
    <row r="410" spans="1:14" x14ac:dyDescent="0.2">
      <c r="A410">
        <v>85049</v>
      </c>
      <c r="B410" s="14">
        <v>17638090</v>
      </c>
      <c r="C410">
        <v>2.56</v>
      </c>
      <c r="D410">
        <v>0</v>
      </c>
      <c r="E410" s="13">
        <v>589498.82999999996</v>
      </c>
      <c r="F410">
        <v>0</v>
      </c>
      <c r="G410" s="13">
        <v>36922.629999999997</v>
      </c>
      <c r="H410">
        <v>0</v>
      </c>
      <c r="I410" s="13">
        <v>34131.25</v>
      </c>
      <c r="J410">
        <v>0</v>
      </c>
      <c r="K410" s="13">
        <v>5714.01</v>
      </c>
      <c r="L410" s="13">
        <v>213985.56</v>
      </c>
      <c r="M410" s="13">
        <v>290753.44</v>
      </c>
      <c r="N410" s="13">
        <v>880252.27</v>
      </c>
    </row>
    <row r="411" spans="1:14" x14ac:dyDescent="0.2">
      <c r="A411">
        <v>85050</v>
      </c>
      <c r="B411">
        <v>0</v>
      </c>
      <c r="C411">
        <v>0</v>
      </c>
      <c r="D411">
        <v>0</v>
      </c>
      <c r="E411">
        <v>0</v>
      </c>
      <c r="F411">
        <v>0</v>
      </c>
      <c r="G411">
        <v>0</v>
      </c>
      <c r="H411">
        <v>0</v>
      </c>
      <c r="I411">
        <v>0</v>
      </c>
      <c r="J411">
        <v>0</v>
      </c>
      <c r="K411">
        <v>0</v>
      </c>
      <c r="L411">
        <v>0</v>
      </c>
      <c r="M411">
        <v>0</v>
      </c>
      <c r="N411">
        <v>0</v>
      </c>
    </row>
    <row r="412" spans="1:14" x14ac:dyDescent="0.2">
      <c r="A412">
        <v>86100</v>
      </c>
      <c r="B412" s="14">
        <v>50734342</v>
      </c>
      <c r="C412">
        <v>4.2</v>
      </c>
      <c r="D412">
        <v>0</v>
      </c>
      <c r="E412" s="13">
        <v>1667100.04</v>
      </c>
      <c r="F412">
        <v>0</v>
      </c>
      <c r="G412" s="13">
        <v>38720.949999999997</v>
      </c>
      <c r="H412">
        <v>0</v>
      </c>
      <c r="I412" s="13">
        <v>144822.98000000001</v>
      </c>
      <c r="J412">
        <v>0</v>
      </c>
      <c r="K412">
        <v>0</v>
      </c>
      <c r="L412" s="13">
        <v>340100.22</v>
      </c>
      <c r="M412" s="13">
        <v>523644.15</v>
      </c>
      <c r="N412" s="13">
        <v>2190744.19</v>
      </c>
    </row>
    <row r="413" spans="1:14" x14ac:dyDescent="0.2">
      <c r="A413">
        <v>87083</v>
      </c>
      <c r="B413" s="14">
        <v>53477341</v>
      </c>
      <c r="C413">
        <v>2.63</v>
      </c>
      <c r="D413">
        <v>0</v>
      </c>
      <c r="E413" s="13">
        <v>1786031.42</v>
      </c>
      <c r="F413" s="13">
        <v>0</v>
      </c>
      <c r="G413" s="13">
        <v>102297.08</v>
      </c>
      <c r="H413">
        <v>0</v>
      </c>
      <c r="I413" s="13">
        <v>294604.53000000003</v>
      </c>
      <c r="J413" s="13">
        <v>0</v>
      </c>
      <c r="K413" s="13">
        <v>3851.26</v>
      </c>
      <c r="L413" s="13">
        <v>354900.71</v>
      </c>
      <c r="M413" s="13">
        <v>755653.58</v>
      </c>
      <c r="N413" s="13">
        <v>2541685</v>
      </c>
    </row>
    <row r="414" spans="1:14" x14ac:dyDescent="0.2">
      <c r="A414">
        <v>88072</v>
      </c>
      <c r="B414" s="14">
        <v>15035997</v>
      </c>
      <c r="C414">
        <v>2.92</v>
      </c>
      <c r="D414">
        <v>0</v>
      </c>
      <c r="E414" s="13">
        <v>500675.24</v>
      </c>
      <c r="F414">
        <v>0</v>
      </c>
      <c r="G414" s="13">
        <v>28717.45</v>
      </c>
      <c r="H414">
        <v>0</v>
      </c>
      <c r="I414" s="13">
        <v>131763.29999999999</v>
      </c>
      <c r="J414">
        <v>0</v>
      </c>
      <c r="K414">
        <v>0</v>
      </c>
      <c r="L414" s="13">
        <v>174888.1</v>
      </c>
      <c r="M414" s="13">
        <v>335368.84000000003</v>
      </c>
      <c r="N414" s="13">
        <v>836044.08</v>
      </c>
    </row>
    <row r="415" spans="1:14" x14ac:dyDescent="0.2">
      <c r="A415">
        <v>88073</v>
      </c>
      <c r="B415" s="14">
        <v>8614884</v>
      </c>
      <c r="C415">
        <v>2.92</v>
      </c>
      <c r="D415">
        <v>0</v>
      </c>
      <c r="E415" s="13">
        <v>286862.2</v>
      </c>
      <c r="F415">
        <v>0</v>
      </c>
      <c r="G415" s="13">
        <v>13717.78</v>
      </c>
      <c r="H415">
        <v>0</v>
      </c>
      <c r="I415" s="13">
        <v>61874.26</v>
      </c>
      <c r="J415">
        <v>0</v>
      </c>
      <c r="K415">
        <v>0</v>
      </c>
      <c r="L415" s="13">
        <v>83518.39</v>
      </c>
      <c r="M415" s="13">
        <v>159110.43</v>
      </c>
      <c r="N415" s="13">
        <v>445972.63</v>
      </c>
    </row>
    <row r="416" spans="1:14" x14ac:dyDescent="0.2">
      <c r="A416">
        <v>88075</v>
      </c>
      <c r="B416" s="14">
        <v>7503114</v>
      </c>
      <c r="C416">
        <v>2.88</v>
      </c>
      <c r="D416">
        <v>0</v>
      </c>
      <c r="E416" s="13">
        <v>249944.93</v>
      </c>
      <c r="F416">
        <v>0</v>
      </c>
      <c r="G416" s="13">
        <v>14445.96</v>
      </c>
      <c r="H416">
        <v>0</v>
      </c>
      <c r="I416" s="13">
        <v>64305.13</v>
      </c>
      <c r="J416">
        <v>0</v>
      </c>
      <c r="K416">
        <v>0</v>
      </c>
      <c r="L416" s="13">
        <v>81803.62</v>
      </c>
      <c r="M416" s="13">
        <v>160554.70000000001</v>
      </c>
      <c r="N416" s="13">
        <v>410499.63</v>
      </c>
    </row>
    <row r="417" spans="1:14" x14ac:dyDescent="0.2">
      <c r="A417">
        <v>88080</v>
      </c>
      <c r="B417" s="14">
        <v>95380674</v>
      </c>
      <c r="C417">
        <v>2.94</v>
      </c>
      <c r="D417">
        <v>0</v>
      </c>
      <c r="E417" s="13">
        <v>3175373.34</v>
      </c>
      <c r="F417">
        <v>0</v>
      </c>
      <c r="G417" s="13">
        <v>47721.91</v>
      </c>
      <c r="H417">
        <v>0</v>
      </c>
      <c r="I417" s="13">
        <v>215358.48</v>
      </c>
      <c r="J417">
        <v>0</v>
      </c>
      <c r="K417">
        <v>0</v>
      </c>
      <c r="L417" s="13">
        <v>270748.24</v>
      </c>
      <c r="M417" s="13">
        <v>533828.63</v>
      </c>
      <c r="N417" s="13">
        <v>3709201.97</v>
      </c>
    </row>
    <row r="418" spans="1:14" x14ac:dyDescent="0.2">
      <c r="A418">
        <v>88081</v>
      </c>
      <c r="B418" s="14">
        <v>123503429</v>
      </c>
      <c r="C418">
        <v>2.93</v>
      </c>
      <c r="D418">
        <v>0</v>
      </c>
      <c r="E418" s="13">
        <v>4112047.9</v>
      </c>
      <c r="F418">
        <v>0</v>
      </c>
      <c r="G418" s="13">
        <v>146097.70000000001</v>
      </c>
      <c r="H418">
        <v>0</v>
      </c>
      <c r="I418" s="13">
        <v>670171.12</v>
      </c>
      <c r="J418">
        <v>0</v>
      </c>
      <c r="K418">
        <v>0</v>
      </c>
      <c r="L418" s="13">
        <v>842252.25</v>
      </c>
      <c r="M418" s="13">
        <v>1658521.06</v>
      </c>
      <c r="N418" s="13">
        <v>5770568.96</v>
      </c>
    </row>
    <row r="419" spans="1:14" x14ac:dyDescent="0.2">
      <c r="A419">
        <v>89080</v>
      </c>
      <c r="B419" s="14">
        <v>57128443</v>
      </c>
      <c r="C419">
        <v>2.5</v>
      </c>
      <c r="D419">
        <v>0</v>
      </c>
      <c r="E419" s="13">
        <v>1910517.96</v>
      </c>
      <c r="F419">
        <v>0</v>
      </c>
      <c r="G419" s="13">
        <v>44114.36</v>
      </c>
      <c r="H419">
        <v>0</v>
      </c>
      <c r="I419" s="13">
        <v>288743.05</v>
      </c>
      <c r="J419">
        <v>0</v>
      </c>
      <c r="K419">
        <v>0</v>
      </c>
      <c r="L419" s="13">
        <v>561851.79</v>
      </c>
      <c r="M419" s="13">
        <v>894709.2</v>
      </c>
      <c r="N419" s="13">
        <v>2805227.16</v>
      </c>
    </row>
    <row r="420" spans="1:14" x14ac:dyDescent="0.2">
      <c r="A420">
        <v>89087</v>
      </c>
      <c r="B420" s="14">
        <v>19077733</v>
      </c>
      <c r="C420">
        <v>2.5299999999999998</v>
      </c>
      <c r="D420">
        <v>0</v>
      </c>
      <c r="E420" s="13">
        <v>637810.78</v>
      </c>
      <c r="F420">
        <v>0</v>
      </c>
      <c r="G420" s="13">
        <v>14776.86</v>
      </c>
      <c r="H420">
        <v>0</v>
      </c>
      <c r="I420" s="13">
        <v>107610.9</v>
      </c>
      <c r="J420">
        <v>0</v>
      </c>
      <c r="K420">
        <v>0</v>
      </c>
      <c r="L420" s="13">
        <v>182255.73</v>
      </c>
      <c r="M420" s="13">
        <v>304643.48</v>
      </c>
      <c r="N420" s="13">
        <v>942454.26</v>
      </c>
    </row>
    <row r="421" spans="1:14" x14ac:dyDescent="0.2">
      <c r="A421">
        <v>89088</v>
      </c>
      <c r="B421" s="14">
        <v>11618266</v>
      </c>
      <c r="C421">
        <v>2.59</v>
      </c>
      <c r="D421">
        <v>0</v>
      </c>
      <c r="E421" s="13">
        <v>388185.2</v>
      </c>
      <c r="F421">
        <v>0</v>
      </c>
      <c r="G421" s="13">
        <v>8788.34</v>
      </c>
      <c r="H421">
        <v>0</v>
      </c>
      <c r="I421" s="13">
        <v>66779.41</v>
      </c>
      <c r="J421" s="13">
        <v>0</v>
      </c>
      <c r="K421">
        <v>0</v>
      </c>
      <c r="L421" s="13">
        <v>104476.52</v>
      </c>
      <c r="M421" s="13">
        <v>180044.26</v>
      </c>
      <c r="N421" s="13">
        <v>568229.46</v>
      </c>
    </row>
    <row r="422" spans="1:14" x14ac:dyDescent="0.2">
      <c r="A422">
        <v>89089</v>
      </c>
      <c r="B422" s="14">
        <v>92779258</v>
      </c>
      <c r="C422">
        <v>2.54</v>
      </c>
      <c r="D422">
        <v>0</v>
      </c>
      <c r="E422" s="13">
        <v>3101497.4</v>
      </c>
      <c r="F422">
        <v>0</v>
      </c>
      <c r="G422" s="13">
        <v>57645.3</v>
      </c>
      <c r="H422">
        <v>0</v>
      </c>
      <c r="I422" s="13">
        <v>405034.73</v>
      </c>
      <c r="J422">
        <v>0</v>
      </c>
      <c r="K422">
        <v>0</v>
      </c>
      <c r="L422" s="13">
        <v>672115.72</v>
      </c>
      <c r="M422" s="13">
        <v>1134795.75</v>
      </c>
      <c r="N422" s="13">
        <v>4236293.1500000004</v>
      </c>
    </row>
    <row r="423" spans="1:14" x14ac:dyDescent="0.2">
      <c r="A423">
        <v>90075</v>
      </c>
      <c r="B423" s="14">
        <v>5270203</v>
      </c>
      <c r="C423">
        <v>2.58</v>
      </c>
      <c r="D423">
        <v>0</v>
      </c>
      <c r="E423" s="13">
        <v>176104.15</v>
      </c>
      <c r="F423">
        <v>0</v>
      </c>
      <c r="G423" s="13">
        <v>6430.27</v>
      </c>
      <c r="H423">
        <v>0</v>
      </c>
      <c r="I423" s="13">
        <v>15750.69</v>
      </c>
      <c r="J423">
        <v>0</v>
      </c>
      <c r="K423" s="13">
        <v>35344.81</v>
      </c>
      <c r="L423" s="13">
        <v>41031.839999999997</v>
      </c>
      <c r="M423" s="13">
        <v>98557.6</v>
      </c>
      <c r="N423" s="13">
        <v>274661.75</v>
      </c>
    </row>
    <row r="424" spans="1:14" x14ac:dyDescent="0.2">
      <c r="A424">
        <v>90076</v>
      </c>
      <c r="B424" s="14">
        <v>24965368</v>
      </c>
      <c r="C424">
        <v>2.74</v>
      </c>
      <c r="D424">
        <v>0</v>
      </c>
      <c r="E424" s="13">
        <v>832849.17</v>
      </c>
      <c r="F424">
        <v>0</v>
      </c>
      <c r="G424" s="13">
        <v>35134.86</v>
      </c>
      <c r="H424" s="13">
        <v>0</v>
      </c>
      <c r="I424" s="13">
        <v>79665.19</v>
      </c>
      <c r="J424" s="13">
        <v>0</v>
      </c>
      <c r="K424" s="13">
        <v>6957.25</v>
      </c>
      <c r="L424" s="13">
        <v>215533.99</v>
      </c>
      <c r="M424" s="13">
        <v>337291.28</v>
      </c>
      <c r="N424" s="13">
        <v>1170140.45</v>
      </c>
    </row>
    <row r="425" spans="1:14" x14ac:dyDescent="0.2">
      <c r="A425">
        <v>90077</v>
      </c>
      <c r="B425" s="14">
        <v>32894298</v>
      </c>
      <c r="C425">
        <v>2.15</v>
      </c>
      <c r="D425">
        <v>0</v>
      </c>
      <c r="E425" s="13">
        <v>1104016.52</v>
      </c>
      <c r="F425">
        <v>0</v>
      </c>
      <c r="G425" s="13">
        <v>17237</v>
      </c>
      <c r="H425">
        <v>0</v>
      </c>
      <c r="I425" s="13">
        <v>33773.050000000003</v>
      </c>
      <c r="J425">
        <v>0</v>
      </c>
      <c r="K425" s="13">
        <v>149492.92000000001</v>
      </c>
      <c r="L425" s="13">
        <v>112298</v>
      </c>
      <c r="M425" s="13">
        <v>312800.96000000002</v>
      </c>
      <c r="N425" s="13">
        <v>1416817.48</v>
      </c>
    </row>
    <row r="426" spans="1:14" x14ac:dyDescent="0.2">
      <c r="A426">
        <v>90078</v>
      </c>
      <c r="B426" s="14">
        <v>23682903</v>
      </c>
      <c r="C426">
        <v>1.3</v>
      </c>
      <c r="D426">
        <v>0</v>
      </c>
      <c r="E426" s="13">
        <v>801763.37</v>
      </c>
      <c r="F426">
        <v>0</v>
      </c>
      <c r="G426" s="13">
        <v>15823.5</v>
      </c>
      <c r="H426">
        <v>0</v>
      </c>
      <c r="I426" s="13">
        <v>38759.06</v>
      </c>
      <c r="J426">
        <v>0</v>
      </c>
      <c r="K426" s="13">
        <v>49815.93</v>
      </c>
      <c r="L426" s="13">
        <v>107055.76</v>
      </c>
      <c r="M426" s="13">
        <v>211454.25</v>
      </c>
      <c r="N426" s="13">
        <v>1013217.62</v>
      </c>
    </row>
    <row r="427" spans="1:14" x14ac:dyDescent="0.2">
      <c r="A427">
        <v>91091</v>
      </c>
      <c r="B427" s="14">
        <v>8233968</v>
      </c>
      <c r="C427">
        <v>2.77</v>
      </c>
      <c r="D427">
        <v>0</v>
      </c>
      <c r="E427" s="13">
        <v>274601.93</v>
      </c>
      <c r="F427">
        <v>0</v>
      </c>
      <c r="G427" s="13">
        <v>11607.16</v>
      </c>
      <c r="H427">
        <v>0</v>
      </c>
      <c r="I427" s="13">
        <v>21829.27</v>
      </c>
      <c r="J427">
        <v>0</v>
      </c>
      <c r="K427">
        <v>0</v>
      </c>
      <c r="L427" s="13">
        <v>155691.09</v>
      </c>
      <c r="M427" s="13">
        <v>189127.52</v>
      </c>
      <c r="N427" s="13">
        <v>463729.45</v>
      </c>
    </row>
    <row r="428" spans="1:14" x14ac:dyDescent="0.2">
      <c r="A428">
        <v>91092</v>
      </c>
      <c r="B428" s="14">
        <v>50869307</v>
      </c>
      <c r="C428">
        <v>2.76</v>
      </c>
      <c r="D428">
        <v>0</v>
      </c>
      <c r="E428" s="13">
        <v>1696660.27</v>
      </c>
      <c r="F428">
        <v>0</v>
      </c>
      <c r="G428" s="13">
        <v>46387.01</v>
      </c>
      <c r="H428">
        <v>0</v>
      </c>
      <c r="I428" s="13">
        <v>80964.399999999994</v>
      </c>
      <c r="J428">
        <v>0</v>
      </c>
      <c r="K428" s="13">
        <v>29224.240000000002</v>
      </c>
      <c r="L428" s="13">
        <v>640534.15</v>
      </c>
      <c r="M428" s="13">
        <v>797109.8</v>
      </c>
      <c r="N428" s="13">
        <v>2493770.0699999998</v>
      </c>
    </row>
    <row r="429" spans="1:14" x14ac:dyDescent="0.2">
      <c r="A429">
        <v>91093</v>
      </c>
      <c r="B429" s="14">
        <v>4363404</v>
      </c>
      <c r="C429">
        <v>2.7</v>
      </c>
      <c r="D429">
        <v>0</v>
      </c>
      <c r="E429" s="13">
        <v>145623.81</v>
      </c>
      <c r="F429">
        <v>0</v>
      </c>
      <c r="G429" s="13">
        <v>6160.95</v>
      </c>
      <c r="H429">
        <v>0</v>
      </c>
      <c r="I429" s="13">
        <v>10753.39</v>
      </c>
      <c r="J429">
        <v>0</v>
      </c>
      <c r="K429" s="13">
        <v>115168.03</v>
      </c>
      <c r="L429" s="13">
        <v>85871.38</v>
      </c>
      <c r="M429" s="13">
        <v>217953.75</v>
      </c>
      <c r="N429" s="13">
        <v>363577.56</v>
      </c>
    </row>
    <row r="430" spans="1:14" x14ac:dyDescent="0.2">
      <c r="A430">
        <v>91095</v>
      </c>
      <c r="B430" s="14">
        <v>4010024</v>
      </c>
      <c r="C430">
        <v>2.81</v>
      </c>
      <c r="D430">
        <v>0</v>
      </c>
      <c r="E430" s="13">
        <v>133678.84</v>
      </c>
      <c r="F430">
        <v>0</v>
      </c>
      <c r="G430" s="13">
        <v>4412.2299999999996</v>
      </c>
      <c r="H430">
        <v>0</v>
      </c>
      <c r="I430" s="13">
        <v>7701.17</v>
      </c>
      <c r="J430">
        <v>0</v>
      </c>
      <c r="K430" s="13">
        <v>11288.1</v>
      </c>
      <c r="L430" s="13">
        <v>62346.26</v>
      </c>
      <c r="M430" s="13">
        <v>85747.76</v>
      </c>
      <c r="N430" s="13">
        <v>219426.6</v>
      </c>
    </row>
    <row r="431" spans="1:14" x14ac:dyDescent="0.2">
      <c r="A431">
        <v>92087</v>
      </c>
      <c r="B431" s="14">
        <v>1618083443</v>
      </c>
      <c r="C431">
        <v>1.56</v>
      </c>
      <c r="D431">
        <v>0</v>
      </c>
      <c r="E431" s="13">
        <v>54634458.009999998</v>
      </c>
      <c r="F431">
        <v>0</v>
      </c>
      <c r="G431" s="13">
        <v>532939.46</v>
      </c>
      <c r="H431">
        <v>0</v>
      </c>
      <c r="I431" s="13">
        <v>1695739.69</v>
      </c>
      <c r="J431">
        <v>0</v>
      </c>
      <c r="K431">
        <v>0</v>
      </c>
      <c r="L431" s="13">
        <v>6885070.5</v>
      </c>
      <c r="M431" s="13">
        <v>9113749.6500000004</v>
      </c>
      <c r="N431" s="13">
        <v>63748207.659999996</v>
      </c>
    </row>
    <row r="432" spans="1:14" x14ac:dyDescent="0.2">
      <c r="A432">
        <v>92088</v>
      </c>
      <c r="B432" s="14">
        <v>1717662410</v>
      </c>
      <c r="C432">
        <v>1.54</v>
      </c>
      <c r="D432">
        <v>0</v>
      </c>
      <c r="E432" s="13">
        <v>58008517.020000003</v>
      </c>
      <c r="F432">
        <v>0</v>
      </c>
      <c r="G432" s="13">
        <v>555148.09</v>
      </c>
      <c r="H432">
        <v>0</v>
      </c>
      <c r="I432" s="13">
        <v>1936309.89</v>
      </c>
      <c r="J432">
        <v>0</v>
      </c>
      <c r="K432">
        <v>0</v>
      </c>
      <c r="L432" s="13">
        <v>7380721.6600000001</v>
      </c>
      <c r="M432" s="13">
        <v>9872179.6400000006</v>
      </c>
      <c r="N432" s="13">
        <v>67880696.659999996</v>
      </c>
    </row>
    <row r="433" spans="1:14" x14ac:dyDescent="0.2">
      <c r="A433">
        <v>92089</v>
      </c>
      <c r="B433" s="14">
        <v>924202246</v>
      </c>
      <c r="C433">
        <v>1.54</v>
      </c>
      <c r="D433">
        <v>0</v>
      </c>
      <c r="E433" s="13">
        <v>31211954.93</v>
      </c>
      <c r="F433">
        <v>0</v>
      </c>
      <c r="G433" s="13">
        <v>225337.51</v>
      </c>
      <c r="H433">
        <v>0</v>
      </c>
      <c r="I433" s="13">
        <v>743442.05</v>
      </c>
      <c r="J433">
        <v>0</v>
      </c>
      <c r="K433">
        <v>0</v>
      </c>
      <c r="L433" s="13">
        <v>2884903.34</v>
      </c>
      <c r="M433" s="13">
        <v>3853682.9</v>
      </c>
      <c r="N433" s="13">
        <v>35065637.829999998</v>
      </c>
    </row>
    <row r="434" spans="1:14" x14ac:dyDescent="0.2">
      <c r="A434">
        <v>92090</v>
      </c>
      <c r="B434" s="14">
        <v>765183835</v>
      </c>
      <c r="C434">
        <v>1.56</v>
      </c>
      <c r="D434">
        <v>0</v>
      </c>
      <c r="E434" s="13">
        <v>25836370.969999999</v>
      </c>
      <c r="F434">
        <v>0</v>
      </c>
      <c r="G434" s="13">
        <v>178034.48</v>
      </c>
      <c r="H434" s="13">
        <v>133357</v>
      </c>
      <c r="I434" s="13">
        <v>556258.62</v>
      </c>
      <c r="J434">
        <v>0</v>
      </c>
      <c r="K434">
        <v>0</v>
      </c>
      <c r="L434" s="13">
        <v>2305880.5</v>
      </c>
      <c r="M434" s="13">
        <v>3173530.6</v>
      </c>
      <c r="N434" s="13">
        <v>29009901.57</v>
      </c>
    </row>
    <row r="435" spans="1:14" x14ac:dyDescent="0.2">
      <c r="A435">
        <v>92091</v>
      </c>
      <c r="B435" s="14">
        <v>172254451</v>
      </c>
      <c r="C435">
        <v>1.43</v>
      </c>
      <c r="D435">
        <v>0</v>
      </c>
      <c r="E435" s="13">
        <v>5823838.5800000001</v>
      </c>
      <c r="F435">
        <v>0</v>
      </c>
      <c r="G435" s="13">
        <v>38007.49</v>
      </c>
      <c r="H435" s="13">
        <v>272515</v>
      </c>
      <c r="I435" s="13">
        <v>119082.36</v>
      </c>
      <c r="J435" s="13">
        <v>0</v>
      </c>
      <c r="K435" s="13">
        <v>21941.87</v>
      </c>
      <c r="L435" s="13">
        <v>463988.54</v>
      </c>
      <c r="M435" s="13">
        <v>915535.26</v>
      </c>
      <c r="N435" s="13">
        <v>6739373.8399999999</v>
      </c>
    </row>
    <row r="436" spans="1:14" x14ac:dyDescent="0.2">
      <c r="A436">
        <v>93120</v>
      </c>
      <c r="B436" s="14">
        <v>19083740</v>
      </c>
      <c r="C436">
        <v>2.64</v>
      </c>
      <c r="D436">
        <v>0</v>
      </c>
      <c r="E436" s="13">
        <v>637291.56999999995</v>
      </c>
      <c r="F436" s="13">
        <v>0</v>
      </c>
      <c r="G436" s="13">
        <v>51971.33</v>
      </c>
      <c r="H436">
        <v>0</v>
      </c>
      <c r="I436" s="13">
        <v>57637.41</v>
      </c>
      <c r="J436" s="13">
        <v>0</v>
      </c>
      <c r="K436" s="13">
        <v>1269.4000000000001</v>
      </c>
      <c r="L436" s="13">
        <v>164505.19</v>
      </c>
      <c r="M436" s="13">
        <v>275383.32</v>
      </c>
      <c r="N436" s="13">
        <v>912674.89</v>
      </c>
    </row>
    <row r="437" spans="1:14" x14ac:dyDescent="0.2">
      <c r="A437">
        <v>93121</v>
      </c>
      <c r="B437" s="14">
        <v>5410920</v>
      </c>
      <c r="C437">
        <v>2.61</v>
      </c>
      <c r="D437">
        <v>0</v>
      </c>
      <c r="E437" s="13">
        <v>180750.54</v>
      </c>
      <c r="F437">
        <v>0</v>
      </c>
      <c r="G437" s="13">
        <v>14288</v>
      </c>
      <c r="H437">
        <v>0</v>
      </c>
      <c r="I437" s="13">
        <v>12938.1</v>
      </c>
      <c r="J437">
        <v>0</v>
      </c>
      <c r="K437">
        <v>141.36000000000001</v>
      </c>
      <c r="L437" s="13">
        <v>33733.33</v>
      </c>
      <c r="M437" s="13">
        <v>61100.78</v>
      </c>
      <c r="N437" s="13">
        <v>241851.32</v>
      </c>
    </row>
    <row r="438" spans="1:14" x14ac:dyDescent="0.2">
      <c r="A438">
        <v>93123</v>
      </c>
      <c r="B438" s="14">
        <v>23401794</v>
      </c>
      <c r="C438">
        <v>2.71</v>
      </c>
      <c r="D438">
        <v>0</v>
      </c>
      <c r="E438" s="13">
        <v>780928.86</v>
      </c>
      <c r="F438">
        <v>0</v>
      </c>
      <c r="G438" s="13">
        <v>49658.75</v>
      </c>
      <c r="H438">
        <v>0</v>
      </c>
      <c r="I438" s="13">
        <v>72748.259999999995</v>
      </c>
      <c r="J438">
        <v>0</v>
      </c>
      <c r="K438">
        <v>153.66999999999999</v>
      </c>
      <c r="L438" s="13">
        <v>179232.49</v>
      </c>
      <c r="M438" s="13">
        <v>301793.17</v>
      </c>
      <c r="N438" s="13">
        <v>1082722.03</v>
      </c>
    </row>
    <row r="439" spans="1:14" x14ac:dyDescent="0.2">
      <c r="A439">
        <v>93124</v>
      </c>
      <c r="B439" s="14">
        <v>22448582</v>
      </c>
      <c r="C439">
        <v>2.58</v>
      </c>
      <c r="D439">
        <v>0</v>
      </c>
      <c r="E439" s="13">
        <v>750120.71</v>
      </c>
      <c r="F439">
        <v>0</v>
      </c>
      <c r="G439" s="13">
        <v>72305.509999999995</v>
      </c>
      <c r="H439">
        <v>0</v>
      </c>
      <c r="I439" s="13">
        <v>68571.91</v>
      </c>
      <c r="J439">
        <v>0</v>
      </c>
      <c r="K439">
        <v>507</v>
      </c>
      <c r="L439" s="13">
        <v>204512.88</v>
      </c>
      <c r="M439" s="13">
        <v>345897.3</v>
      </c>
      <c r="N439" s="13">
        <v>1096018.01</v>
      </c>
    </row>
    <row r="440" spans="1:14" x14ac:dyDescent="0.2">
      <c r="A440">
        <v>94076</v>
      </c>
      <c r="B440" s="14">
        <v>19537589</v>
      </c>
      <c r="C440">
        <v>1.53</v>
      </c>
      <c r="D440">
        <v>0</v>
      </c>
      <c r="E440" s="13">
        <v>659886.17000000004</v>
      </c>
      <c r="F440">
        <v>0</v>
      </c>
      <c r="G440" s="13">
        <v>23139.16</v>
      </c>
      <c r="H440">
        <v>0</v>
      </c>
      <c r="I440" s="13">
        <v>126299.72</v>
      </c>
      <c r="J440">
        <v>0</v>
      </c>
      <c r="K440">
        <v>0</v>
      </c>
      <c r="L440" s="13">
        <v>243996.61</v>
      </c>
      <c r="M440" s="13">
        <v>393435.48</v>
      </c>
      <c r="N440" s="13">
        <v>1053321.6499999999</v>
      </c>
    </row>
    <row r="441" spans="1:14" x14ac:dyDescent="0.2">
      <c r="A441">
        <v>94078</v>
      </c>
      <c r="B441" s="14">
        <v>231293614</v>
      </c>
      <c r="C441">
        <v>1.77</v>
      </c>
      <c r="D441">
        <v>0</v>
      </c>
      <c r="E441" s="13">
        <v>7792950.29</v>
      </c>
      <c r="F441">
        <v>0</v>
      </c>
      <c r="G441" s="13">
        <v>158318.1</v>
      </c>
      <c r="H441">
        <v>0</v>
      </c>
      <c r="I441" s="13">
        <v>781466.42</v>
      </c>
      <c r="J441">
        <v>0</v>
      </c>
      <c r="K441" s="13">
        <v>16064.23</v>
      </c>
      <c r="L441" s="13">
        <v>1466921.37</v>
      </c>
      <c r="M441" s="13">
        <v>2422770.12</v>
      </c>
      <c r="N441" s="13">
        <v>10215720.41</v>
      </c>
    </row>
    <row r="442" spans="1:14" x14ac:dyDescent="0.2">
      <c r="A442">
        <v>94083</v>
      </c>
      <c r="B442" s="14">
        <v>123790878</v>
      </c>
      <c r="C442">
        <v>1.67</v>
      </c>
      <c r="D442">
        <v>0</v>
      </c>
      <c r="E442" s="13">
        <v>4175118.46</v>
      </c>
      <c r="F442">
        <v>0</v>
      </c>
      <c r="G442" s="13">
        <v>115614.36</v>
      </c>
      <c r="H442">
        <v>0</v>
      </c>
      <c r="I442" s="13">
        <v>658993.68999999994</v>
      </c>
      <c r="J442">
        <v>0</v>
      </c>
      <c r="K442">
        <v>0</v>
      </c>
      <c r="L442" s="13">
        <v>1173810.05</v>
      </c>
      <c r="M442" s="13">
        <v>1948418.1</v>
      </c>
      <c r="N442" s="13">
        <v>6123536.5599999996</v>
      </c>
    </row>
    <row r="443" spans="1:14" x14ac:dyDescent="0.2">
      <c r="A443">
        <v>94086</v>
      </c>
      <c r="B443" s="14">
        <v>68767545</v>
      </c>
      <c r="C443">
        <v>1.6</v>
      </c>
      <c r="D443">
        <v>0</v>
      </c>
      <c r="E443" s="13">
        <v>2320987.16</v>
      </c>
      <c r="F443">
        <v>0</v>
      </c>
      <c r="G443" s="13">
        <v>74308.61</v>
      </c>
      <c r="H443">
        <v>0</v>
      </c>
      <c r="I443" s="13">
        <v>400425.99</v>
      </c>
      <c r="J443">
        <v>0</v>
      </c>
      <c r="K443">
        <v>0</v>
      </c>
      <c r="L443" s="13">
        <v>737727.6</v>
      </c>
      <c r="M443" s="13">
        <v>1212462.2</v>
      </c>
      <c r="N443" s="13">
        <v>3533449.36</v>
      </c>
    </row>
    <row r="444" spans="1:14" x14ac:dyDescent="0.2">
      <c r="A444">
        <v>94087</v>
      </c>
      <c r="B444" s="14">
        <v>31234275</v>
      </c>
      <c r="C444">
        <v>1.73</v>
      </c>
      <c r="D444">
        <v>0</v>
      </c>
      <c r="E444" s="13">
        <v>1052801.53</v>
      </c>
      <c r="F444">
        <v>0</v>
      </c>
      <c r="G444" s="13">
        <v>35087.15</v>
      </c>
      <c r="H444">
        <v>0</v>
      </c>
      <c r="I444" s="13">
        <v>249904.29</v>
      </c>
      <c r="J444">
        <v>0</v>
      </c>
      <c r="K444">
        <v>0</v>
      </c>
      <c r="L444" s="13">
        <v>406648.59</v>
      </c>
      <c r="M444" s="13">
        <v>691640.03</v>
      </c>
      <c r="N444" s="13">
        <v>1744441.56</v>
      </c>
    </row>
    <row r="445" spans="1:14" x14ac:dyDescent="0.2">
      <c r="A445">
        <v>95059</v>
      </c>
      <c r="B445" s="14">
        <v>222267680</v>
      </c>
      <c r="C445">
        <v>2.7</v>
      </c>
      <c r="D445">
        <v>0</v>
      </c>
      <c r="E445" s="13">
        <v>7417939.3300000001</v>
      </c>
      <c r="F445">
        <v>0</v>
      </c>
      <c r="G445" s="13">
        <v>190975.92</v>
      </c>
      <c r="H445">
        <v>0</v>
      </c>
      <c r="I445" s="13">
        <v>540260.56000000006</v>
      </c>
      <c r="J445">
        <v>0</v>
      </c>
      <c r="K445">
        <v>0</v>
      </c>
      <c r="L445" s="13">
        <v>804653.88</v>
      </c>
      <c r="M445" s="13">
        <v>1535890.36</v>
      </c>
      <c r="N445" s="13">
        <v>8953829.6899999995</v>
      </c>
    </row>
    <row r="446" spans="1:14" x14ac:dyDescent="0.2">
      <c r="A446">
        <v>96088</v>
      </c>
      <c r="B446" s="14">
        <v>1584129700</v>
      </c>
      <c r="C446">
        <v>1.42</v>
      </c>
      <c r="D446">
        <v>0</v>
      </c>
      <c r="E446" s="13">
        <v>53564082.5</v>
      </c>
      <c r="F446">
        <v>0</v>
      </c>
      <c r="G446" s="13">
        <v>215651.52</v>
      </c>
      <c r="H446">
        <v>0</v>
      </c>
      <c r="I446" s="13">
        <v>1783228.74</v>
      </c>
      <c r="J446">
        <v>0</v>
      </c>
      <c r="K446">
        <v>0</v>
      </c>
      <c r="L446" s="13">
        <v>7178244.8099999996</v>
      </c>
      <c r="M446" s="13">
        <v>9177125.0700000003</v>
      </c>
      <c r="N446" s="13">
        <v>62741207.57</v>
      </c>
    </row>
    <row r="447" spans="1:14" x14ac:dyDescent="0.2">
      <c r="A447">
        <v>96089</v>
      </c>
      <c r="B447" s="14">
        <v>886604530</v>
      </c>
      <c r="C447">
        <v>1.41</v>
      </c>
      <c r="D447">
        <v>0</v>
      </c>
      <c r="E447" s="13">
        <v>29981746.829999998</v>
      </c>
      <c r="F447" s="13">
        <v>0</v>
      </c>
      <c r="G447" s="13">
        <v>137500.79999999999</v>
      </c>
      <c r="H447" s="13">
        <v>20200</v>
      </c>
      <c r="I447" s="13">
        <v>1149584.3400000001</v>
      </c>
      <c r="J447">
        <v>0</v>
      </c>
      <c r="K447">
        <v>0</v>
      </c>
      <c r="L447" s="13">
        <v>4751429.54</v>
      </c>
      <c r="M447" s="13">
        <v>6058714.6799999997</v>
      </c>
      <c r="N447" s="13">
        <v>36040461.509999998</v>
      </c>
    </row>
    <row r="448" spans="1:14" x14ac:dyDescent="0.2">
      <c r="A448">
        <v>96090</v>
      </c>
      <c r="B448" s="14">
        <v>1180192310</v>
      </c>
      <c r="C448">
        <v>1.45</v>
      </c>
      <c r="D448">
        <v>0</v>
      </c>
      <c r="E448" s="13">
        <v>39893627.590000004</v>
      </c>
      <c r="F448" s="13">
        <v>0</v>
      </c>
      <c r="G448" s="13">
        <v>69951.98</v>
      </c>
      <c r="H448" s="13">
        <v>15215</v>
      </c>
      <c r="I448" s="13">
        <v>542511.68999999994</v>
      </c>
      <c r="J448" s="13">
        <v>0</v>
      </c>
      <c r="K448">
        <v>0</v>
      </c>
      <c r="L448" s="13">
        <v>2207795.2599999998</v>
      </c>
      <c r="M448" s="13">
        <v>2835473.92</v>
      </c>
      <c r="N448" s="13">
        <v>42729101.509999998</v>
      </c>
    </row>
    <row r="449" spans="1:14" x14ac:dyDescent="0.2">
      <c r="A449">
        <v>96091</v>
      </c>
      <c r="B449" s="14">
        <v>2534340330</v>
      </c>
      <c r="C449">
        <v>1.47</v>
      </c>
      <c r="D449">
        <v>0</v>
      </c>
      <c r="E449" s="13">
        <v>85650033.579999998</v>
      </c>
      <c r="F449">
        <v>0</v>
      </c>
      <c r="G449" s="13">
        <v>252393.12</v>
      </c>
      <c r="H449" s="13">
        <v>350911</v>
      </c>
      <c r="I449" s="13">
        <v>2056368.58</v>
      </c>
      <c r="J449">
        <v>0</v>
      </c>
      <c r="K449">
        <v>0</v>
      </c>
      <c r="L449" s="13">
        <v>7412087.8700000001</v>
      </c>
      <c r="M449" s="13">
        <v>10071760.560000001</v>
      </c>
      <c r="N449" s="13">
        <v>95721794.140000001</v>
      </c>
    </row>
    <row r="450" spans="1:14" x14ac:dyDescent="0.2">
      <c r="A450">
        <v>96092</v>
      </c>
      <c r="B450" s="14">
        <v>903801870</v>
      </c>
      <c r="C450">
        <v>1.47</v>
      </c>
      <c r="D450">
        <v>0</v>
      </c>
      <c r="E450" s="13">
        <v>30544698.199999999</v>
      </c>
      <c r="F450" s="13">
        <v>0</v>
      </c>
      <c r="G450" s="13">
        <v>59010.84</v>
      </c>
      <c r="H450" s="13">
        <v>105276</v>
      </c>
      <c r="I450" s="13">
        <v>470160.07</v>
      </c>
      <c r="J450" s="13">
        <v>0</v>
      </c>
      <c r="K450">
        <v>0</v>
      </c>
      <c r="L450" s="13">
        <v>1646649.37</v>
      </c>
      <c r="M450" s="13">
        <v>2281096.2799999998</v>
      </c>
      <c r="N450" s="13">
        <v>32825794.48</v>
      </c>
    </row>
    <row r="451" spans="1:14" x14ac:dyDescent="0.2">
      <c r="A451">
        <v>96093</v>
      </c>
      <c r="B451" s="14">
        <v>1005911360</v>
      </c>
      <c r="C451">
        <v>1.47</v>
      </c>
      <c r="D451">
        <v>0</v>
      </c>
      <c r="E451" s="13">
        <v>33995569.079999998</v>
      </c>
      <c r="F451" s="13">
        <v>0</v>
      </c>
      <c r="G451" s="13">
        <v>71514.14</v>
      </c>
      <c r="H451" s="13">
        <v>3622</v>
      </c>
      <c r="I451" s="13">
        <v>480934.97</v>
      </c>
      <c r="J451" s="13">
        <v>0</v>
      </c>
      <c r="K451">
        <v>0</v>
      </c>
      <c r="L451" s="13">
        <v>1856167.86</v>
      </c>
      <c r="M451" s="13">
        <v>2412238.96</v>
      </c>
      <c r="N451" s="13">
        <v>36407808.039999999</v>
      </c>
    </row>
    <row r="452" spans="1:14" x14ac:dyDescent="0.2">
      <c r="A452">
        <v>96094</v>
      </c>
      <c r="B452" s="14">
        <v>1376521790</v>
      </c>
      <c r="C452">
        <v>1.45</v>
      </c>
      <c r="D452">
        <v>0</v>
      </c>
      <c r="E452" s="13">
        <v>46530084.280000001</v>
      </c>
      <c r="F452">
        <v>0</v>
      </c>
      <c r="G452" s="13">
        <v>132358.10999999999</v>
      </c>
      <c r="H452">
        <v>0</v>
      </c>
      <c r="I452" s="13">
        <v>1089865.57</v>
      </c>
      <c r="J452">
        <v>0</v>
      </c>
      <c r="K452">
        <v>0</v>
      </c>
      <c r="L452" s="13">
        <v>3810770.98</v>
      </c>
      <c r="M452" s="13">
        <v>5032994.66</v>
      </c>
      <c r="N452" s="13">
        <v>51563078.939999998</v>
      </c>
    </row>
    <row r="453" spans="1:14" x14ac:dyDescent="0.2">
      <c r="A453">
        <v>96095</v>
      </c>
      <c r="B453" s="14">
        <v>3476588940</v>
      </c>
      <c r="C453">
        <v>1.46</v>
      </c>
      <c r="D453">
        <v>0</v>
      </c>
      <c r="E453" s="13">
        <v>117505994.43000001</v>
      </c>
      <c r="F453" s="13">
        <v>0</v>
      </c>
      <c r="G453" s="13">
        <v>221054.14</v>
      </c>
      <c r="H453" s="13">
        <v>9795</v>
      </c>
      <c r="I453" s="13">
        <v>1805894.52</v>
      </c>
      <c r="J453" s="13">
        <v>0</v>
      </c>
      <c r="K453">
        <v>0</v>
      </c>
      <c r="L453" s="13">
        <v>6584533.7599999998</v>
      </c>
      <c r="M453" s="13">
        <v>8621277.4199999999</v>
      </c>
      <c r="N453" s="13">
        <v>126127271.84999999</v>
      </c>
    </row>
    <row r="454" spans="1:14" x14ac:dyDescent="0.2">
      <c r="A454">
        <v>96098</v>
      </c>
      <c r="B454" s="14">
        <v>336430110</v>
      </c>
      <c r="C454">
        <v>1.46</v>
      </c>
      <c r="D454">
        <v>0</v>
      </c>
      <c r="E454" s="13">
        <v>11371075.300000001</v>
      </c>
      <c r="F454">
        <v>0</v>
      </c>
      <c r="G454" s="13">
        <v>28833.360000000001</v>
      </c>
      <c r="H454">
        <v>0</v>
      </c>
      <c r="I454" s="13">
        <v>236301.5</v>
      </c>
      <c r="J454">
        <v>0</v>
      </c>
      <c r="K454">
        <v>0</v>
      </c>
      <c r="L454" s="13">
        <v>852220.07</v>
      </c>
      <c r="M454" s="13">
        <v>1117354.92</v>
      </c>
      <c r="N454" s="13">
        <v>12488430.220000001</v>
      </c>
    </row>
    <row r="455" spans="1:14" x14ac:dyDescent="0.2">
      <c r="A455">
        <v>96099</v>
      </c>
      <c r="B455" s="14">
        <v>126646250</v>
      </c>
      <c r="C455">
        <v>1.42</v>
      </c>
      <c r="D455">
        <v>0</v>
      </c>
      <c r="E455" s="13">
        <v>4282282.05</v>
      </c>
      <c r="F455" s="13">
        <v>0</v>
      </c>
      <c r="G455" s="13">
        <v>17268.330000000002</v>
      </c>
      <c r="H455">
        <v>97</v>
      </c>
      <c r="I455" s="13">
        <v>147970.38</v>
      </c>
      <c r="J455" s="13">
        <v>0</v>
      </c>
      <c r="K455">
        <v>0</v>
      </c>
      <c r="L455" s="13">
        <v>532194.43999999994</v>
      </c>
      <c r="M455" s="13">
        <v>697530.15</v>
      </c>
      <c r="N455" s="13">
        <v>4979812.2</v>
      </c>
    </row>
    <row r="456" spans="1:14" x14ac:dyDescent="0.2">
      <c r="A456">
        <v>96101</v>
      </c>
      <c r="B456" s="14">
        <v>222010070</v>
      </c>
      <c r="C456">
        <v>1.48</v>
      </c>
      <c r="D456">
        <v>0</v>
      </c>
      <c r="E456" s="13">
        <v>7502244.21</v>
      </c>
      <c r="F456" s="13">
        <v>0</v>
      </c>
      <c r="G456" s="13">
        <v>9968.76</v>
      </c>
      <c r="H456" s="13">
        <v>1845</v>
      </c>
      <c r="I456" s="13">
        <v>79614.149999999994</v>
      </c>
      <c r="J456" s="13">
        <v>0</v>
      </c>
      <c r="K456">
        <v>0</v>
      </c>
      <c r="L456" s="13">
        <v>247962.78</v>
      </c>
      <c r="M456" s="13">
        <v>339390.69</v>
      </c>
      <c r="N456" s="13">
        <v>7841634.9000000004</v>
      </c>
    </row>
    <row r="457" spans="1:14" x14ac:dyDescent="0.2">
      <c r="A457">
        <v>96102</v>
      </c>
      <c r="B457" s="14">
        <v>824241790</v>
      </c>
      <c r="C457">
        <v>1.48</v>
      </c>
      <c r="D457">
        <v>0</v>
      </c>
      <c r="E457" s="13">
        <v>27853075.289999999</v>
      </c>
      <c r="F457" s="13">
        <v>0</v>
      </c>
      <c r="G457" s="13">
        <v>28328.87</v>
      </c>
      <c r="H457" s="13">
        <v>2164</v>
      </c>
      <c r="I457" s="13">
        <v>231875.8</v>
      </c>
      <c r="J457" s="13">
        <v>0</v>
      </c>
      <c r="K457">
        <v>0</v>
      </c>
      <c r="L457" s="13">
        <v>805263.03</v>
      </c>
      <c r="M457" s="13">
        <v>1067631.7</v>
      </c>
      <c r="N457" s="13">
        <v>28920706.989999998</v>
      </c>
    </row>
    <row r="458" spans="1:14" x14ac:dyDescent="0.2">
      <c r="A458">
        <v>96103</v>
      </c>
      <c r="B458" s="14">
        <v>52683530</v>
      </c>
      <c r="C458">
        <v>1.34</v>
      </c>
      <c r="D458">
        <v>0</v>
      </c>
      <c r="E458" s="13">
        <v>1782830.67</v>
      </c>
      <c r="F458">
        <v>0</v>
      </c>
      <c r="G458" s="13">
        <v>20795.07</v>
      </c>
      <c r="H458">
        <v>0</v>
      </c>
      <c r="I458" s="13">
        <v>173049.53</v>
      </c>
      <c r="J458" s="13">
        <v>0</v>
      </c>
      <c r="K458">
        <v>0</v>
      </c>
      <c r="L458" s="13">
        <v>607621.96</v>
      </c>
      <c r="M458" s="13">
        <v>801466.56</v>
      </c>
      <c r="N458" s="13">
        <v>2584297.23</v>
      </c>
    </row>
    <row r="459" spans="1:14" x14ac:dyDescent="0.2">
      <c r="A459">
        <v>96104</v>
      </c>
      <c r="B459" s="14">
        <v>94089190</v>
      </c>
      <c r="C459">
        <v>1.26</v>
      </c>
      <c r="D459">
        <v>0</v>
      </c>
      <c r="E459" s="13">
        <v>3186595.75</v>
      </c>
      <c r="F459">
        <v>0</v>
      </c>
      <c r="G459" s="13">
        <v>36219.550000000003</v>
      </c>
      <c r="H459">
        <v>0</v>
      </c>
      <c r="I459" s="13">
        <v>311883.86</v>
      </c>
      <c r="J459">
        <v>0</v>
      </c>
      <c r="K459">
        <v>0</v>
      </c>
      <c r="L459" s="13">
        <v>1291358.1499999999</v>
      </c>
      <c r="M459" s="13">
        <v>1639461.56</v>
      </c>
      <c r="N459" s="13">
        <v>4826057.3099999996</v>
      </c>
    </row>
    <row r="460" spans="1:14" x14ac:dyDescent="0.2">
      <c r="A460">
        <v>96106</v>
      </c>
      <c r="B460" s="14">
        <v>1158805550</v>
      </c>
      <c r="C460">
        <v>1.46</v>
      </c>
      <c r="D460">
        <v>0</v>
      </c>
      <c r="E460" s="13">
        <v>39166723.719999999</v>
      </c>
      <c r="F460" s="13">
        <v>0</v>
      </c>
      <c r="G460" s="13">
        <v>41966.17</v>
      </c>
      <c r="H460" s="13">
        <v>2549</v>
      </c>
      <c r="I460" s="13">
        <v>306937.78999999998</v>
      </c>
      <c r="J460" s="13">
        <v>0</v>
      </c>
      <c r="K460">
        <v>0</v>
      </c>
      <c r="L460" s="13">
        <v>1242430.74</v>
      </c>
      <c r="M460" s="13">
        <v>1593883.7</v>
      </c>
      <c r="N460" s="13">
        <v>40760607.420000002</v>
      </c>
    </row>
    <row r="461" spans="1:14" x14ac:dyDescent="0.2">
      <c r="A461">
        <v>96107</v>
      </c>
      <c r="B461" s="14">
        <v>182960790</v>
      </c>
      <c r="C461">
        <v>1.45</v>
      </c>
      <c r="D461">
        <v>0</v>
      </c>
      <c r="E461" s="13">
        <v>6184559.5499999998</v>
      </c>
      <c r="F461" s="13">
        <v>0</v>
      </c>
      <c r="G461" s="13">
        <v>14112.21</v>
      </c>
      <c r="H461" s="13">
        <v>1264</v>
      </c>
      <c r="I461" s="13">
        <v>96038.6</v>
      </c>
      <c r="J461" s="13">
        <v>0</v>
      </c>
      <c r="K461">
        <v>0</v>
      </c>
      <c r="L461" s="13">
        <v>370058.72</v>
      </c>
      <c r="M461" s="13">
        <v>481473.52</v>
      </c>
      <c r="N461" s="13">
        <v>6666033.0700000003</v>
      </c>
    </row>
    <row r="462" spans="1:14" x14ac:dyDescent="0.2">
      <c r="A462">
        <v>96109</v>
      </c>
      <c r="B462" s="14">
        <v>214920510</v>
      </c>
      <c r="C462">
        <v>1.3</v>
      </c>
      <c r="D462">
        <v>0</v>
      </c>
      <c r="E462" s="13">
        <v>7275940.4400000004</v>
      </c>
      <c r="F462">
        <v>0</v>
      </c>
      <c r="G462" s="13">
        <v>76343.320000000007</v>
      </c>
      <c r="H462" s="13">
        <v>1462</v>
      </c>
      <c r="I462" s="13">
        <v>583429.6</v>
      </c>
      <c r="J462" s="13">
        <v>0</v>
      </c>
      <c r="K462">
        <v>0</v>
      </c>
      <c r="L462" s="13">
        <v>2453307.4700000002</v>
      </c>
      <c r="M462" s="13">
        <v>3114542.39</v>
      </c>
      <c r="N462" s="13">
        <v>10390482.83</v>
      </c>
    </row>
    <row r="463" spans="1:14" x14ac:dyDescent="0.2">
      <c r="A463">
        <v>96110</v>
      </c>
      <c r="B463" s="14">
        <v>492730360</v>
      </c>
      <c r="C463">
        <v>1.41</v>
      </c>
      <c r="D463">
        <v>0</v>
      </c>
      <c r="E463" s="13">
        <v>16662352.16</v>
      </c>
      <c r="F463" s="13">
        <v>0</v>
      </c>
      <c r="G463" s="13">
        <v>72444.89</v>
      </c>
      <c r="H463" s="13">
        <v>2892</v>
      </c>
      <c r="I463" s="13">
        <v>584877.56999999995</v>
      </c>
      <c r="J463" s="13">
        <v>0</v>
      </c>
      <c r="K463">
        <v>0</v>
      </c>
      <c r="L463" s="13">
        <v>2371820.1800000002</v>
      </c>
      <c r="M463" s="13">
        <v>3032034.64</v>
      </c>
      <c r="N463" s="13">
        <v>19694386.800000001</v>
      </c>
    </row>
    <row r="464" spans="1:14" x14ac:dyDescent="0.2">
      <c r="A464">
        <v>96111</v>
      </c>
      <c r="B464" s="14">
        <v>221989240</v>
      </c>
      <c r="C464">
        <v>1.28</v>
      </c>
      <c r="D464">
        <v>0</v>
      </c>
      <c r="E464" s="13">
        <v>7516768.7800000003</v>
      </c>
      <c r="F464">
        <v>0</v>
      </c>
      <c r="G464" s="13">
        <v>89976.26</v>
      </c>
      <c r="H464">
        <v>281</v>
      </c>
      <c r="I464" s="13">
        <v>756513.82</v>
      </c>
      <c r="J464">
        <v>0</v>
      </c>
      <c r="K464">
        <v>0</v>
      </c>
      <c r="L464" s="13">
        <v>3107023.78</v>
      </c>
      <c r="M464" s="13">
        <v>3953794.86</v>
      </c>
      <c r="N464" s="13">
        <v>11470563.640000001</v>
      </c>
    </row>
    <row r="465" spans="1:14" x14ac:dyDescent="0.2">
      <c r="A465">
        <v>96112</v>
      </c>
      <c r="B465" s="14">
        <v>458051770</v>
      </c>
      <c r="C465">
        <v>1.4</v>
      </c>
      <c r="D465">
        <v>0</v>
      </c>
      <c r="E465" s="13">
        <v>15491219.25</v>
      </c>
      <c r="F465">
        <v>0</v>
      </c>
      <c r="G465" s="13">
        <v>48470.11</v>
      </c>
      <c r="H465">
        <v>966</v>
      </c>
      <c r="I465" s="13">
        <v>382163.18</v>
      </c>
      <c r="J465">
        <v>0</v>
      </c>
      <c r="K465">
        <v>0</v>
      </c>
      <c r="L465" s="13">
        <v>1555317.1</v>
      </c>
      <c r="M465" s="13">
        <v>1986916.39</v>
      </c>
      <c r="N465" s="13">
        <v>17478135.640000001</v>
      </c>
    </row>
    <row r="466" spans="1:14" x14ac:dyDescent="0.2">
      <c r="A466">
        <v>96113</v>
      </c>
      <c r="B466" s="14">
        <v>122063590</v>
      </c>
      <c r="C466">
        <v>1.43</v>
      </c>
      <c r="D466">
        <v>0</v>
      </c>
      <c r="E466" s="13">
        <v>4126910.17</v>
      </c>
      <c r="F466">
        <v>0</v>
      </c>
      <c r="G466" s="13">
        <v>12077.04</v>
      </c>
      <c r="H466" s="13">
        <v>1158</v>
      </c>
      <c r="I466" s="13">
        <v>101352.33</v>
      </c>
      <c r="J466" s="13">
        <v>0</v>
      </c>
      <c r="K466">
        <v>0</v>
      </c>
      <c r="L466" s="13">
        <v>322093.90999999997</v>
      </c>
      <c r="M466" s="13">
        <v>436681.28</v>
      </c>
      <c r="N466" s="13">
        <v>4563591.45</v>
      </c>
    </row>
    <row r="467" spans="1:14" x14ac:dyDescent="0.2">
      <c r="A467">
        <v>96114</v>
      </c>
      <c r="B467" s="14">
        <v>544175640</v>
      </c>
      <c r="C467">
        <v>1.43</v>
      </c>
      <c r="D467">
        <v>0</v>
      </c>
      <c r="E467" s="13">
        <v>18398311.739999998</v>
      </c>
      <c r="F467">
        <v>0</v>
      </c>
      <c r="G467" s="13">
        <v>45992.82</v>
      </c>
      <c r="H467" s="13">
        <v>1819</v>
      </c>
      <c r="I467" s="13">
        <v>386847.83</v>
      </c>
      <c r="J467">
        <v>0</v>
      </c>
      <c r="K467">
        <v>0</v>
      </c>
      <c r="L467" s="13">
        <v>1385727.16</v>
      </c>
      <c r="M467" s="13">
        <v>1820386.8</v>
      </c>
      <c r="N467" s="13">
        <v>20218698.539999999</v>
      </c>
    </row>
    <row r="468" spans="1:14" x14ac:dyDescent="0.2">
      <c r="A468">
        <v>96119</v>
      </c>
      <c r="B468">
        <v>0</v>
      </c>
      <c r="C468">
        <v>1.46</v>
      </c>
      <c r="D468">
        <v>0</v>
      </c>
      <c r="E468">
        <v>0</v>
      </c>
      <c r="F468">
        <v>0</v>
      </c>
      <c r="G468" s="13">
        <v>32112.9</v>
      </c>
      <c r="H468">
        <v>0</v>
      </c>
      <c r="I468" s="13">
        <v>3246888.99</v>
      </c>
      <c r="J468">
        <v>0</v>
      </c>
      <c r="K468">
        <v>0</v>
      </c>
      <c r="L468" s="13">
        <v>999933.74</v>
      </c>
      <c r="M468" s="13">
        <v>4278935.62</v>
      </c>
      <c r="N468" s="13">
        <v>4278935.62</v>
      </c>
    </row>
    <row r="469" spans="1:14" x14ac:dyDescent="0.2">
      <c r="A469">
        <v>96121</v>
      </c>
      <c r="B469">
        <v>0</v>
      </c>
      <c r="C469">
        <v>0</v>
      </c>
      <c r="D469">
        <v>0</v>
      </c>
      <c r="E469">
        <v>0</v>
      </c>
      <c r="F469">
        <v>0</v>
      </c>
      <c r="G469">
        <v>0</v>
      </c>
      <c r="H469">
        <v>0</v>
      </c>
      <c r="I469">
        <v>0</v>
      </c>
      <c r="J469">
        <v>0</v>
      </c>
      <c r="K469">
        <v>0</v>
      </c>
      <c r="L469">
        <v>0</v>
      </c>
      <c r="M469">
        <v>0</v>
      </c>
      <c r="N469">
        <v>0</v>
      </c>
    </row>
    <row r="470" spans="1:14" x14ac:dyDescent="0.2">
      <c r="A470">
        <v>96901</v>
      </c>
      <c r="B470">
        <v>0</v>
      </c>
      <c r="C470">
        <v>0</v>
      </c>
      <c r="D470">
        <v>0</v>
      </c>
      <c r="E470">
        <v>0</v>
      </c>
      <c r="F470">
        <v>0</v>
      </c>
      <c r="G470">
        <v>0</v>
      </c>
      <c r="H470">
        <v>0</v>
      </c>
      <c r="I470">
        <v>0</v>
      </c>
      <c r="J470">
        <v>0</v>
      </c>
      <c r="K470">
        <v>0</v>
      </c>
      <c r="L470">
        <v>0</v>
      </c>
      <c r="M470">
        <v>0</v>
      </c>
      <c r="N470">
        <v>0</v>
      </c>
    </row>
    <row r="471" spans="1:14" x14ac:dyDescent="0.2">
      <c r="A471">
        <v>97116</v>
      </c>
      <c r="B471" s="14">
        <v>7500768</v>
      </c>
      <c r="C471">
        <v>1.79</v>
      </c>
      <c r="D471">
        <v>0</v>
      </c>
      <c r="E471" s="13">
        <v>252671.1</v>
      </c>
      <c r="F471">
        <v>0</v>
      </c>
      <c r="G471" s="13">
        <v>10991.48</v>
      </c>
      <c r="H471">
        <v>0</v>
      </c>
      <c r="I471" s="13">
        <v>44739.22</v>
      </c>
      <c r="J471">
        <v>0</v>
      </c>
      <c r="K471">
        <v>0</v>
      </c>
      <c r="L471" s="13">
        <v>48740.74</v>
      </c>
      <c r="M471" s="13">
        <v>104471.44</v>
      </c>
      <c r="N471" s="13">
        <v>357142.54</v>
      </c>
    </row>
    <row r="472" spans="1:14" x14ac:dyDescent="0.2">
      <c r="A472">
        <v>97118</v>
      </c>
      <c r="B472" s="14">
        <v>4806177</v>
      </c>
      <c r="C472">
        <v>1.77</v>
      </c>
      <c r="D472">
        <v>0</v>
      </c>
      <c r="E472" s="13">
        <v>161933.99</v>
      </c>
      <c r="F472">
        <v>0</v>
      </c>
      <c r="G472" s="13">
        <v>6607.55</v>
      </c>
      <c r="H472">
        <v>0</v>
      </c>
      <c r="I472" s="13">
        <v>26421.25</v>
      </c>
      <c r="J472">
        <v>0</v>
      </c>
      <c r="K472">
        <v>0</v>
      </c>
      <c r="L472" s="13">
        <v>27137.85</v>
      </c>
      <c r="M472" s="13">
        <v>60166.64</v>
      </c>
      <c r="N472" s="13">
        <v>222100.63</v>
      </c>
    </row>
    <row r="473" spans="1:14" x14ac:dyDescent="0.2">
      <c r="A473">
        <v>97119</v>
      </c>
      <c r="B473" s="14">
        <v>7825886</v>
      </c>
      <c r="C473">
        <v>1.78</v>
      </c>
      <c r="D473">
        <v>0</v>
      </c>
      <c r="E473" s="13">
        <v>263649.87</v>
      </c>
      <c r="F473">
        <v>0</v>
      </c>
      <c r="G473" s="13">
        <v>10553.73</v>
      </c>
      <c r="H473">
        <v>0</v>
      </c>
      <c r="I473" s="13">
        <v>42543.13</v>
      </c>
      <c r="J473">
        <v>0</v>
      </c>
      <c r="K473">
        <v>0</v>
      </c>
      <c r="L473" s="13">
        <v>50886.51</v>
      </c>
      <c r="M473" s="13">
        <v>103983.36</v>
      </c>
      <c r="N473" s="13">
        <v>367633.23</v>
      </c>
    </row>
    <row r="474" spans="1:14" x14ac:dyDescent="0.2">
      <c r="A474">
        <v>97122</v>
      </c>
      <c r="B474" s="14">
        <v>5708638</v>
      </c>
      <c r="C474">
        <v>1.88</v>
      </c>
      <c r="D474">
        <v>0</v>
      </c>
      <c r="E474" s="13">
        <v>192125.13</v>
      </c>
      <c r="F474">
        <v>0</v>
      </c>
      <c r="G474" s="13">
        <v>8184.39</v>
      </c>
      <c r="H474">
        <v>0</v>
      </c>
      <c r="I474" s="13">
        <v>32880.839999999997</v>
      </c>
      <c r="J474">
        <v>0</v>
      </c>
      <c r="K474">
        <v>0</v>
      </c>
      <c r="L474" s="13">
        <v>33814.589999999997</v>
      </c>
      <c r="M474" s="13">
        <v>74879.820000000007</v>
      </c>
      <c r="N474" s="13">
        <v>267004.95</v>
      </c>
    </row>
    <row r="475" spans="1:14" x14ac:dyDescent="0.2">
      <c r="A475">
        <v>97127</v>
      </c>
      <c r="B475" s="14">
        <v>2424038</v>
      </c>
      <c r="C475">
        <v>1.82</v>
      </c>
      <c r="D475">
        <v>0</v>
      </c>
      <c r="E475" s="13">
        <v>81631.27</v>
      </c>
      <c r="F475">
        <v>0</v>
      </c>
      <c r="G475" s="13">
        <v>5689.84</v>
      </c>
      <c r="H475">
        <v>0</v>
      </c>
      <c r="I475" s="13">
        <v>23159.64</v>
      </c>
      <c r="J475" s="13">
        <v>0</v>
      </c>
      <c r="K475">
        <v>0</v>
      </c>
      <c r="L475" s="13">
        <v>27068.71</v>
      </c>
      <c r="M475" s="13">
        <v>55918.18</v>
      </c>
      <c r="N475" s="13">
        <v>137549.45000000001</v>
      </c>
    </row>
    <row r="476" spans="1:14" x14ac:dyDescent="0.2">
      <c r="A476">
        <v>97129</v>
      </c>
      <c r="B476" s="14">
        <v>117579655</v>
      </c>
      <c r="C476">
        <v>2.0099999999999998</v>
      </c>
      <c r="D476">
        <v>0</v>
      </c>
      <c r="E476" s="13">
        <v>3951919.22</v>
      </c>
      <c r="F476">
        <v>0</v>
      </c>
      <c r="G476" s="13">
        <v>217507.81</v>
      </c>
      <c r="H476">
        <v>0</v>
      </c>
      <c r="I476" s="13">
        <v>885333.76</v>
      </c>
      <c r="J476">
        <v>0</v>
      </c>
      <c r="K476">
        <v>0</v>
      </c>
      <c r="L476" s="13">
        <v>968459.75</v>
      </c>
      <c r="M476" s="13">
        <v>2071301.32</v>
      </c>
      <c r="N476" s="13">
        <v>6023220.54</v>
      </c>
    </row>
    <row r="477" spans="1:14" x14ac:dyDescent="0.2">
      <c r="A477">
        <v>97130</v>
      </c>
      <c r="B477" s="14">
        <v>15899038</v>
      </c>
      <c r="C477">
        <v>1.86</v>
      </c>
      <c r="D477">
        <v>0</v>
      </c>
      <c r="E477" s="13">
        <v>535193.74</v>
      </c>
      <c r="F477">
        <v>0</v>
      </c>
      <c r="G477" s="13">
        <v>33090.080000000002</v>
      </c>
      <c r="H477">
        <v>0</v>
      </c>
      <c r="I477" s="13">
        <v>134102.19</v>
      </c>
      <c r="J477">
        <v>0</v>
      </c>
      <c r="K477">
        <v>0</v>
      </c>
      <c r="L477" s="13">
        <v>140350.34</v>
      </c>
      <c r="M477" s="13">
        <v>307542.59999999998</v>
      </c>
      <c r="N477" s="13">
        <v>842736.34</v>
      </c>
    </row>
    <row r="478" spans="1:14" x14ac:dyDescent="0.2">
      <c r="A478">
        <v>97131</v>
      </c>
      <c r="B478" s="14">
        <v>21147470</v>
      </c>
      <c r="C478">
        <v>1.88</v>
      </c>
      <c r="D478">
        <v>0</v>
      </c>
      <c r="E478" s="13">
        <v>711721.49</v>
      </c>
      <c r="F478">
        <v>0</v>
      </c>
      <c r="G478" s="13">
        <v>36177.910000000003</v>
      </c>
      <c r="H478">
        <v>0</v>
      </c>
      <c r="I478" s="13">
        <v>145801.29999999999</v>
      </c>
      <c r="J478">
        <v>0</v>
      </c>
      <c r="K478">
        <v>0</v>
      </c>
      <c r="L478" s="13">
        <v>159970.19</v>
      </c>
      <c r="M478" s="13">
        <v>341949.4</v>
      </c>
      <c r="N478" s="13">
        <v>1053670.8899999999</v>
      </c>
    </row>
    <row r="479" spans="1:14" x14ac:dyDescent="0.2">
      <c r="A479">
        <v>98080</v>
      </c>
      <c r="B479" s="14">
        <v>30297290</v>
      </c>
      <c r="C479">
        <v>2.37</v>
      </c>
      <c r="D479">
        <v>0</v>
      </c>
      <c r="E479" s="13">
        <v>1014568.08</v>
      </c>
      <c r="F479">
        <v>0</v>
      </c>
      <c r="G479" s="13">
        <v>25231.05</v>
      </c>
      <c r="H479">
        <v>0</v>
      </c>
      <c r="I479" s="13">
        <v>166195.16</v>
      </c>
      <c r="J479">
        <v>0</v>
      </c>
      <c r="K479">
        <v>0</v>
      </c>
      <c r="L479" s="13">
        <v>280891.46000000002</v>
      </c>
      <c r="M479" s="13">
        <v>472317.66</v>
      </c>
      <c r="N479" s="13">
        <v>1486885.74</v>
      </c>
    </row>
    <row r="480" spans="1:14" x14ac:dyDescent="0.2">
      <c r="A480">
        <v>99082</v>
      </c>
      <c r="B480" s="14">
        <v>41341644</v>
      </c>
      <c r="C480">
        <v>2.94</v>
      </c>
      <c r="D480">
        <v>0</v>
      </c>
      <c r="E480" s="13">
        <v>1376328.65</v>
      </c>
      <c r="F480" s="13">
        <v>0</v>
      </c>
      <c r="G480" s="13">
        <v>26056.47</v>
      </c>
      <c r="H480">
        <v>0</v>
      </c>
      <c r="I480" s="13">
        <v>197654.65</v>
      </c>
      <c r="J480" s="13">
        <v>0</v>
      </c>
      <c r="K480">
        <v>0</v>
      </c>
      <c r="L480" s="13">
        <v>296700.09000000003</v>
      </c>
      <c r="M480" s="13">
        <v>520411.21</v>
      </c>
      <c r="N480" s="13">
        <v>1896739.86</v>
      </c>
    </row>
    <row r="481" spans="1:14" x14ac:dyDescent="0.2">
      <c r="A481">
        <v>100059</v>
      </c>
      <c r="B481" s="14">
        <v>43214740</v>
      </c>
      <c r="C481">
        <v>2.5099999999999998</v>
      </c>
      <c r="D481">
        <v>0</v>
      </c>
      <c r="E481" s="13">
        <v>1445060.72</v>
      </c>
      <c r="F481">
        <v>0</v>
      </c>
      <c r="G481" s="13">
        <v>27308.51</v>
      </c>
      <c r="H481">
        <v>0</v>
      </c>
      <c r="I481" s="13">
        <v>149174.24</v>
      </c>
      <c r="J481">
        <v>0</v>
      </c>
      <c r="K481">
        <v>0</v>
      </c>
      <c r="L481" s="13">
        <v>397883.23</v>
      </c>
      <c r="M481" s="13">
        <v>574365.98</v>
      </c>
      <c r="N481" s="13">
        <v>2019426.7</v>
      </c>
    </row>
    <row r="482" spans="1:14" x14ac:dyDescent="0.2">
      <c r="A482">
        <v>100060</v>
      </c>
      <c r="B482" s="14">
        <v>20642830</v>
      </c>
      <c r="C482">
        <v>2.59</v>
      </c>
      <c r="D482">
        <v>0</v>
      </c>
      <c r="E482" s="13">
        <v>689710.6</v>
      </c>
      <c r="F482">
        <v>0</v>
      </c>
      <c r="G482" s="13">
        <v>16368.46</v>
      </c>
      <c r="H482" s="13">
        <v>0</v>
      </c>
      <c r="I482" s="13">
        <v>85573.04</v>
      </c>
      <c r="J482" s="13">
        <v>0</v>
      </c>
      <c r="K482">
        <v>0</v>
      </c>
      <c r="L482" s="13">
        <v>212482.26</v>
      </c>
      <c r="M482" s="13">
        <v>314423.76</v>
      </c>
      <c r="N482" s="13">
        <v>1004134.36</v>
      </c>
    </row>
    <row r="483" spans="1:14" x14ac:dyDescent="0.2">
      <c r="A483">
        <v>100061</v>
      </c>
      <c r="B483" s="14">
        <v>41988330</v>
      </c>
      <c r="C483">
        <v>2.61</v>
      </c>
      <c r="D483">
        <v>0</v>
      </c>
      <c r="E483" s="13">
        <v>1402610.51</v>
      </c>
      <c r="F483">
        <v>0</v>
      </c>
      <c r="G483" s="13">
        <v>27064.13</v>
      </c>
      <c r="H483">
        <v>0</v>
      </c>
      <c r="I483" s="13">
        <v>154189.32999999999</v>
      </c>
      <c r="J483">
        <v>0</v>
      </c>
      <c r="K483">
        <v>0</v>
      </c>
      <c r="L483" s="13">
        <v>400703.28</v>
      </c>
      <c r="M483" s="13">
        <v>581956.74</v>
      </c>
      <c r="N483" s="13">
        <v>1984567.25</v>
      </c>
    </row>
    <row r="484" spans="1:14" x14ac:dyDescent="0.2">
      <c r="A484">
        <v>100062</v>
      </c>
      <c r="B484" s="14">
        <v>12755570</v>
      </c>
      <c r="C484">
        <v>2.56</v>
      </c>
      <c r="D484">
        <v>0</v>
      </c>
      <c r="E484" s="13">
        <v>426315.64</v>
      </c>
      <c r="F484">
        <v>0</v>
      </c>
      <c r="G484" s="13">
        <v>11651.77</v>
      </c>
      <c r="H484">
        <v>0</v>
      </c>
      <c r="I484" s="13">
        <v>60083.78</v>
      </c>
      <c r="J484" s="13">
        <v>0</v>
      </c>
      <c r="K484">
        <v>0</v>
      </c>
      <c r="L484" s="13">
        <v>170572.48</v>
      </c>
      <c r="M484" s="13">
        <v>242308.03</v>
      </c>
      <c r="N484" s="13">
        <v>668623.67000000004</v>
      </c>
    </row>
    <row r="485" spans="1:14" x14ac:dyDescent="0.2">
      <c r="A485">
        <v>100063</v>
      </c>
      <c r="B485" s="14">
        <v>194164229</v>
      </c>
      <c r="C485">
        <v>2.61</v>
      </c>
      <c r="D485">
        <v>0</v>
      </c>
      <c r="E485" s="13">
        <v>6486011.4100000001</v>
      </c>
      <c r="F485">
        <v>0</v>
      </c>
      <c r="G485" s="13">
        <v>117218.09</v>
      </c>
      <c r="H485">
        <v>0</v>
      </c>
      <c r="I485" s="13">
        <v>620303.56000000006</v>
      </c>
      <c r="J485">
        <v>0</v>
      </c>
      <c r="K485">
        <v>0</v>
      </c>
      <c r="L485" s="13">
        <v>1536123.11</v>
      </c>
      <c r="M485" s="13">
        <v>2273644.7599999998</v>
      </c>
      <c r="N485" s="13">
        <v>8759656.1699999999</v>
      </c>
    </row>
    <row r="486" spans="1:14" x14ac:dyDescent="0.2">
      <c r="A486">
        <v>100064</v>
      </c>
      <c r="B486" s="14">
        <v>18936960</v>
      </c>
      <c r="C486">
        <v>2.68</v>
      </c>
      <c r="D486">
        <v>0</v>
      </c>
      <c r="E486" s="13">
        <v>632130.12</v>
      </c>
      <c r="F486">
        <v>0</v>
      </c>
      <c r="G486" s="13">
        <v>6284.82</v>
      </c>
      <c r="H486">
        <v>0</v>
      </c>
      <c r="I486" s="13">
        <v>28947.119999999999</v>
      </c>
      <c r="J486" s="13">
        <v>0</v>
      </c>
      <c r="K486">
        <v>0</v>
      </c>
      <c r="L486" s="13">
        <v>71664.62</v>
      </c>
      <c r="M486" s="13">
        <v>106896.56</v>
      </c>
      <c r="N486" s="13">
        <v>739026.68</v>
      </c>
    </row>
    <row r="487" spans="1:14" x14ac:dyDescent="0.2">
      <c r="A487">
        <v>100065</v>
      </c>
      <c r="B487" s="14">
        <v>16448340</v>
      </c>
      <c r="C487">
        <v>2.61</v>
      </c>
      <c r="D487">
        <v>0</v>
      </c>
      <c r="E487" s="13">
        <v>549453.01</v>
      </c>
      <c r="F487">
        <v>0</v>
      </c>
      <c r="G487" s="13">
        <v>9450.69</v>
      </c>
      <c r="H487">
        <v>0</v>
      </c>
      <c r="I487" s="13">
        <v>53292.51</v>
      </c>
      <c r="J487">
        <v>0</v>
      </c>
      <c r="K487">
        <v>0</v>
      </c>
      <c r="L487" s="13">
        <v>146892.85</v>
      </c>
      <c r="M487" s="13">
        <v>209636.04</v>
      </c>
      <c r="N487" s="13">
        <v>759089.05</v>
      </c>
    </row>
    <row r="488" spans="1:14" x14ac:dyDescent="0.2">
      <c r="A488">
        <v>101105</v>
      </c>
      <c r="B488" s="14">
        <v>13468954</v>
      </c>
      <c r="C488">
        <v>3.24</v>
      </c>
      <c r="D488">
        <v>0</v>
      </c>
      <c r="E488" s="13">
        <v>447016.8</v>
      </c>
      <c r="F488">
        <v>0</v>
      </c>
      <c r="G488" s="13">
        <v>83509.7</v>
      </c>
      <c r="H488">
        <v>0</v>
      </c>
      <c r="I488" s="13">
        <v>41939.65</v>
      </c>
      <c r="J488">
        <v>0</v>
      </c>
      <c r="K488">
        <v>0</v>
      </c>
      <c r="L488" s="13">
        <v>250701.74</v>
      </c>
      <c r="M488" s="13">
        <v>376151.09</v>
      </c>
      <c r="N488" s="13">
        <v>823167.89</v>
      </c>
    </row>
    <row r="489" spans="1:14" x14ac:dyDescent="0.2">
      <c r="A489">
        <v>101107</v>
      </c>
      <c r="B489" s="14">
        <v>15592215</v>
      </c>
      <c r="C489">
        <v>3.18</v>
      </c>
      <c r="D489">
        <v>0</v>
      </c>
      <c r="E489" s="13">
        <v>517805.92</v>
      </c>
      <c r="F489">
        <v>0</v>
      </c>
      <c r="G489" s="13">
        <v>42644.55</v>
      </c>
      <c r="H489">
        <v>0</v>
      </c>
      <c r="I489" s="13">
        <v>17306.63</v>
      </c>
      <c r="J489">
        <v>0</v>
      </c>
      <c r="K489">
        <v>0</v>
      </c>
      <c r="L489" s="13">
        <v>111623.5</v>
      </c>
      <c r="M489" s="13">
        <v>171574.68</v>
      </c>
      <c r="N489" s="13">
        <v>689380.6</v>
      </c>
    </row>
    <row r="490" spans="1:14" x14ac:dyDescent="0.2">
      <c r="A490">
        <v>102081</v>
      </c>
      <c r="B490" s="14">
        <v>23478719</v>
      </c>
      <c r="C490">
        <v>2.65</v>
      </c>
      <c r="D490">
        <v>0</v>
      </c>
      <c r="E490" s="13">
        <v>783979.08</v>
      </c>
      <c r="F490">
        <v>0</v>
      </c>
      <c r="G490" s="13">
        <v>37779.980000000003</v>
      </c>
      <c r="H490">
        <v>0</v>
      </c>
      <c r="I490" s="13">
        <v>69091.520000000004</v>
      </c>
      <c r="J490" s="13">
        <v>0</v>
      </c>
      <c r="K490">
        <v>0</v>
      </c>
      <c r="L490" s="13">
        <v>160701.4</v>
      </c>
      <c r="M490" s="13">
        <v>267572.90000000002</v>
      </c>
      <c r="N490" s="13">
        <v>1051551.98</v>
      </c>
    </row>
    <row r="491" spans="1:14" x14ac:dyDescent="0.2">
      <c r="A491">
        <v>102085</v>
      </c>
      <c r="B491" s="14">
        <v>45947703</v>
      </c>
      <c r="C491">
        <v>2.5099999999999998</v>
      </c>
      <c r="D491">
        <v>0</v>
      </c>
      <c r="E491" s="13">
        <v>1536448.46</v>
      </c>
      <c r="F491">
        <v>0</v>
      </c>
      <c r="G491" s="13">
        <v>89248.62</v>
      </c>
      <c r="H491">
        <v>0</v>
      </c>
      <c r="I491" s="13">
        <v>154138.9</v>
      </c>
      <c r="J491">
        <v>0</v>
      </c>
      <c r="K491">
        <v>74.489999999999995</v>
      </c>
      <c r="L491" s="13">
        <v>314275.24</v>
      </c>
      <c r="M491" s="13">
        <v>557737.25</v>
      </c>
      <c r="N491" s="13">
        <v>2094185.71</v>
      </c>
    </row>
    <row r="492" spans="1:14" x14ac:dyDescent="0.2">
      <c r="A492">
        <v>103127</v>
      </c>
      <c r="B492" s="14">
        <v>20001457</v>
      </c>
      <c r="C492">
        <v>1.18</v>
      </c>
      <c r="D492">
        <v>0</v>
      </c>
      <c r="E492" s="13">
        <v>677954.59</v>
      </c>
      <c r="F492">
        <v>0</v>
      </c>
      <c r="G492" s="13">
        <v>8057.88</v>
      </c>
      <c r="H492">
        <v>0</v>
      </c>
      <c r="I492" s="13">
        <v>88359.84</v>
      </c>
      <c r="J492" s="13">
        <v>0</v>
      </c>
      <c r="K492">
        <v>0</v>
      </c>
      <c r="L492" s="13">
        <v>169495.54</v>
      </c>
      <c r="M492" s="13">
        <v>265913.26</v>
      </c>
      <c r="N492" s="13">
        <v>943867.85</v>
      </c>
    </row>
    <row r="493" spans="1:14" x14ac:dyDescent="0.2">
      <c r="A493">
        <v>103128</v>
      </c>
      <c r="B493" s="14">
        <v>19377270</v>
      </c>
      <c r="C493">
        <v>1.21</v>
      </c>
      <c r="D493">
        <v>0</v>
      </c>
      <c r="E493" s="13">
        <v>656598.21</v>
      </c>
      <c r="F493">
        <v>0</v>
      </c>
      <c r="G493" s="13">
        <v>7125.06</v>
      </c>
      <c r="H493">
        <v>0</v>
      </c>
      <c r="I493" s="13">
        <v>66813.960000000006</v>
      </c>
      <c r="J493" s="13">
        <v>0</v>
      </c>
      <c r="K493">
        <v>0</v>
      </c>
      <c r="L493" s="13">
        <v>128268.62</v>
      </c>
      <c r="M493" s="13">
        <v>202207.64</v>
      </c>
      <c r="N493" s="13">
        <v>858805.85</v>
      </c>
    </row>
    <row r="494" spans="1:14" x14ac:dyDescent="0.2">
      <c r="A494">
        <v>103129</v>
      </c>
      <c r="B494" s="14">
        <v>25201184</v>
      </c>
      <c r="C494">
        <v>1.31</v>
      </c>
      <c r="D494">
        <v>0</v>
      </c>
      <c r="E494" s="13">
        <v>853076.96</v>
      </c>
      <c r="F494">
        <v>0</v>
      </c>
      <c r="G494" s="13">
        <v>13238.06</v>
      </c>
      <c r="H494">
        <v>0</v>
      </c>
      <c r="I494" s="13">
        <v>96408.2</v>
      </c>
      <c r="J494">
        <v>0</v>
      </c>
      <c r="K494">
        <v>0</v>
      </c>
      <c r="L494" s="13">
        <v>188863.51</v>
      </c>
      <c r="M494" s="13">
        <v>298509.77</v>
      </c>
      <c r="N494" s="13">
        <v>1151586.73</v>
      </c>
    </row>
    <row r="495" spans="1:14" x14ac:dyDescent="0.2">
      <c r="A495">
        <v>103130</v>
      </c>
      <c r="B495" s="14">
        <v>32441582</v>
      </c>
      <c r="C495">
        <v>1.85</v>
      </c>
      <c r="D495">
        <v>0</v>
      </c>
      <c r="E495" s="13">
        <v>1092160.46</v>
      </c>
      <c r="F495">
        <v>0</v>
      </c>
      <c r="G495" s="13">
        <v>31475.43</v>
      </c>
      <c r="H495">
        <v>0</v>
      </c>
      <c r="I495" s="13">
        <v>187201.54</v>
      </c>
      <c r="J495" s="13">
        <v>0</v>
      </c>
      <c r="K495" s="13">
        <v>2037.02</v>
      </c>
      <c r="L495" s="13">
        <v>401995.8</v>
      </c>
      <c r="M495" s="13">
        <v>622709.78</v>
      </c>
      <c r="N495" s="13">
        <v>1714870.24</v>
      </c>
    </row>
    <row r="496" spans="1:14" x14ac:dyDescent="0.2">
      <c r="A496">
        <v>103131</v>
      </c>
      <c r="B496" s="14">
        <v>34863604</v>
      </c>
      <c r="C496">
        <v>1.0900000000000001</v>
      </c>
      <c r="D496">
        <v>0</v>
      </c>
      <c r="E496" s="13">
        <v>1182787.1599999999</v>
      </c>
      <c r="F496">
        <v>0</v>
      </c>
      <c r="G496" s="13">
        <v>18622.55</v>
      </c>
      <c r="H496">
        <v>0</v>
      </c>
      <c r="I496" s="13">
        <v>175413.86</v>
      </c>
      <c r="J496">
        <v>0</v>
      </c>
      <c r="K496">
        <v>0</v>
      </c>
      <c r="L496" s="13">
        <v>338938.11</v>
      </c>
      <c r="M496" s="13">
        <v>532974.52</v>
      </c>
      <c r="N496" s="13">
        <v>1715761.68</v>
      </c>
    </row>
    <row r="497" spans="1:14" x14ac:dyDescent="0.2">
      <c r="A497">
        <v>103132</v>
      </c>
      <c r="B497" s="14">
        <v>135872661</v>
      </c>
      <c r="C497">
        <v>1.17</v>
      </c>
      <c r="D497">
        <v>0</v>
      </c>
      <c r="E497" s="13">
        <v>4605905.21</v>
      </c>
      <c r="F497">
        <v>0</v>
      </c>
      <c r="G497" s="13">
        <v>63502.67</v>
      </c>
      <c r="H497">
        <v>0</v>
      </c>
      <c r="I497" s="13">
        <v>448545.87</v>
      </c>
      <c r="J497">
        <v>0</v>
      </c>
      <c r="K497">
        <v>0</v>
      </c>
      <c r="L497" s="13">
        <v>817483.11</v>
      </c>
      <c r="M497" s="13">
        <v>1329531.6499999999</v>
      </c>
      <c r="N497" s="13">
        <v>5935436.8600000003</v>
      </c>
    </row>
    <row r="498" spans="1:14" x14ac:dyDescent="0.2">
      <c r="A498">
        <v>103135</v>
      </c>
      <c r="B498" s="14">
        <v>27531923</v>
      </c>
      <c r="C498">
        <v>1.2</v>
      </c>
      <c r="D498">
        <v>0</v>
      </c>
      <c r="E498" s="13">
        <v>933012.82</v>
      </c>
      <c r="F498">
        <v>0</v>
      </c>
      <c r="G498" s="13">
        <v>16647.05</v>
      </c>
      <c r="H498">
        <v>0</v>
      </c>
      <c r="I498" s="13">
        <v>126140.1</v>
      </c>
      <c r="J498">
        <v>0</v>
      </c>
      <c r="K498">
        <v>0</v>
      </c>
      <c r="L498" s="13">
        <v>232821.25</v>
      </c>
      <c r="M498" s="13">
        <v>375608.4</v>
      </c>
      <c r="N498" s="13">
        <v>1308621.22</v>
      </c>
    </row>
    <row r="499" spans="1:14" x14ac:dyDescent="0.2">
      <c r="A499">
        <v>104041</v>
      </c>
      <c r="B499" s="14">
        <v>7770031</v>
      </c>
      <c r="C499">
        <v>2.62</v>
      </c>
      <c r="D499">
        <v>0</v>
      </c>
      <c r="E499" s="13">
        <v>259529.45</v>
      </c>
      <c r="F499">
        <v>0</v>
      </c>
      <c r="G499" s="13">
        <v>6872</v>
      </c>
      <c r="H499">
        <v>0</v>
      </c>
      <c r="I499" s="13">
        <v>26477.25</v>
      </c>
      <c r="J499">
        <v>0</v>
      </c>
      <c r="K499">
        <v>0</v>
      </c>
      <c r="L499" s="13">
        <v>110526.35</v>
      </c>
      <c r="M499" s="13">
        <v>143875.6</v>
      </c>
      <c r="N499" s="13">
        <v>403405.05</v>
      </c>
    </row>
    <row r="500" spans="1:14" x14ac:dyDescent="0.2">
      <c r="A500">
        <v>104042</v>
      </c>
      <c r="B500" s="14">
        <v>20716732</v>
      </c>
      <c r="C500">
        <v>2.57</v>
      </c>
      <c r="D500">
        <v>0</v>
      </c>
      <c r="E500" s="13">
        <v>692321.9</v>
      </c>
      <c r="F500">
        <v>0</v>
      </c>
      <c r="G500" s="13">
        <v>13862.98</v>
      </c>
      <c r="H500">
        <v>0</v>
      </c>
      <c r="I500" s="13">
        <v>51534.7</v>
      </c>
      <c r="J500">
        <v>0</v>
      </c>
      <c r="K500">
        <v>326.60000000000002</v>
      </c>
      <c r="L500" s="13">
        <v>221678.32</v>
      </c>
      <c r="M500" s="13">
        <v>287402.59999999998</v>
      </c>
      <c r="N500" s="13">
        <v>979724.5</v>
      </c>
    </row>
    <row r="501" spans="1:14" x14ac:dyDescent="0.2">
      <c r="A501">
        <v>104043</v>
      </c>
      <c r="B501" s="14">
        <v>18493232</v>
      </c>
      <c r="C501">
        <v>2.52</v>
      </c>
      <c r="D501">
        <v>0</v>
      </c>
      <c r="E501" s="13">
        <v>618333.05000000005</v>
      </c>
      <c r="F501">
        <v>0</v>
      </c>
      <c r="G501" s="13">
        <v>17433.810000000001</v>
      </c>
      <c r="H501">
        <v>0</v>
      </c>
      <c r="I501" s="13">
        <v>63729.75</v>
      </c>
      <c r="J501">
        <v>0</v>
      </c>
      <c r="K501">
        <v>0</v>
      </c>
      <c r="L501" s="13">
        <v>293021.69</v>
      </c>
      <c r="M501" s="13">
        <v>374185.25</v>
      </c>
      <c r="N501" s="13">
        <v>992518.3</v>
      </c>
    </row>
    <row r="502" spans="1:14" x14ac:dyDescent="0.2">
      <c r="A502">
        <v>104044</v>
      </c>
      <c r="B502" s="14">
        <v>223885247</v>
      </c>
      <c r="C502">
        <v>2.66</v>
      </c>
      <c r="D502">
        <v>0</v>
      </c>
      <c r="E502" s="13">
        <v>7474995.5499999998</v>
      </c>
      <c r="F502">
        <v>0</v>
      </c>
      <c r="G502" s="13">
        <v>59479.95</v>
      </c>
      <c r="H502">
        <v>0</v>
      </c>
      <c r="I502" s="13">
        <v>204711.94</v>
      </c>
      <c r="J502">
        <v>0</v>
      </c>
      <c r="K502" s="13">
        <v>82251.839999999997</v>
      </c>
      <c r="L502" s="13">
        <v>789317.39</v>
      </c>
      <c r="M502" s="13">
        <v>1135761.1200000001</v>
      </c>
      <c r="N502" s="13">
        <v>8610756.6699999999</v>
      </c>
    </row>
    <row r="503" spans="1:14" x14ac:dyDescent="0.2">
      <c r="A503">
        <v>104045</v>
      </c>
      <c r="B503" s="14">
        <v>63575703</v>
      </c>
      <c r="C503">
        <v>2.66</v>
      </c>
      <c r="D503">
        <v>0</v>
      </c>
      <c r="E503" s="13">
        <v>2122641.41</v>
      </c>
      <c r="F503">
        <v>0</v>
      </c>
      <c r="G503" s="13">
        <v>23326.080000000002</v>
      </c>
      <c r="H503">
        <v>0</v>
      </c>
      <c r="I503" s="13">
        <v>67972.539999999994</v>
      </c>
      <c r="J503">
        <v>0</v>
      </c>
      <c r="K503" s="13">
        <v>34766.69</v>
      </c>
      <c r="L503" s="13">
        <v>278197.32</v>
      </c>
      <c r="M503" s="13">
        <v>404262.62</v>
      </c>
      <c r="N503" s="13">
        <v>2526904.0299999998</v>
      </c>
    </row>
    <row r="504" spans="1:14" x14ac:dyDescent="0.2">
      <c r="A504">
        <v>105123</v>
      </c>
      <c r="B504" s="14">
        <v>17200957</v>
      </c>
      <c r="C504">
        <v>2.2400000000000002</v>
      </c>
      <c r="D504">
        <v>0</v>
      </c>
      <c r="E504" s="13">
        <v>576776.99</v>
      </c>
      <c r="F504">
        <v>0</v>
      </c>
      <c r="G504" s="13">
        <v>23994.07</v>
      </c>
      <c r="H504">
        <v>0</v>
      </c>
      <c r="I504" s="13">
        <v>52626.96</v>
      </c>
      <c r="J504">
        <v>0</v>
      </c>
      <c r="K504">
        <v>0</v>
      </c>
      <c r="L504" s="13">
        <v>137034.06</v>
      </c>
      <c r="M504" s="13">
        <v>213655.08</v>
      </c>
      <c r="N504" s="13">
        <v>790432.07</v>
      </c>
    </row>
    <row r="505" spans="1:14" x14ac:dyDescent="0.2">
      <c r="A505">
        <v>105124</v>
      </c>
      <c r="B505" s="14">
        <v>30994315</v>
      </c>
      <c r="C505">
        <v>2.19</v>
      </c>
      <c r="D505">
        <v>0</v>
      </c>
      <c r="E505" s="13">
        <v>1039823</v>
      </c>
      <c r="F505">
        <v>0</v>
      </c>
      <c r="G505" s="13">
        <v>59831.839999999997</v>
      </c>
      <c r="H505">
        <v>0</v>
      </c>
      <c r="I505" s="13">
        <v>113098.94</v>
      </c>
      <c r="J505">
        <v>0</v>
      </c>
      <c r="K505">
        <v>0</v>
      </c>
      <c r="L505" s="13">
        <v>292533.96999999997</v>
      </c>
      <c r="M505" s="13">
        <v>465464.75</v>
      </c>
      <c r="N505" s="13">
        <v>1505287.75</v>
      </c>
    </row>
    <row r="506" spans="1:14" x14ac:dyDescent="0.2">
      <c r="A506">
        <v>105125</v>
      </c>
      <c r="B506" s="14">
        <v>9241370</v>
      </c>
      <c r="C506">
        <v>2.2799999999999998</v>
      </c>
      <c r="D506">
        <v>0</v>
      </c>
      <c r="E506" s="13">
        <v>309751.87</v>
      </c>
      <c r="F506">
        <v>0</v>
      </c>
      <c r="G506" s="13">
        <v>7458.31</v>
      </c>
      <c r="H506">
        <v>0</v>
      </c>
      <c r="I506" s="13">
        <v>23112.37</v>
      </c>
      <c r="J506">
        <v>0</v>
      </c>
      <c r="K506">
        <v>0</v>
      </c>
      <c r="L506" s="13">
        <v>48228.77</v>
      </c>
      <c r="M506" s="13">
        <v>78799.44</v>
      </c>
      <c r="N506" s="13">
        <v>388551.31</v>
      </c>
    </row>
    <row r="507" spans="1:14" x14ac:dyDescent="0.2">
      <c r="A507">
        <v>106001</v>
      </c>
      <c r="B507" s="14">
        <v>6332694</v>
      </c>
      <c r="C507">
        <v>2.44</v>
      </c>
      <c r="D507">
        <v>0</v>
      </c>
      <c r="E507" s="13">
        <v>211911.45</v>
      </c>
      <c r="F507">
        <v>0</v>
      </c>
      <c r="G507" s="13">
        <v>5933.33</v>
      </c>
      <c r="H507">
        <v>0</v>
      </c>
      <c r="I507" s="13">
        <v>15675.31</v>
      </c>
      <c r="J507">
        <v>0</v>
      </c>
      <c r="K507" s="13">
        <v>63036.34</v>
      </c>
      <c r="L507" s="13">
        <v>61988.67</v>
      </c>
      <c r="M507" s="13">
        <v>146633.65</v>
      </c>
      <c r="N507" s="13">
        <v>358545.1</v>
      </c>
    </row>
    <row r="508" spans="1:14" x14ac:dyDescent="0.2">
      <c r="A508">
        <v>106002</v>
      </c>
      <c r="B508" s="14">
        <v>7863685</v>
      </c>
      <c r="C508">
        <v>1.88</v>
      </c>
      <c r="D508">
        <v>0</v>
      </c>
      <c r="E508" s="13">
        <v>264653.58</v>
      </c>
      <c r="F508">
        <v>0</v>
      </c>
      <c r="G508" s="13">
        <v>7755.81</v>
      </c>
      <c r="H508">
        <v>0</v>
      </c>
      <c r="I508" s="13">
        <v>35738.21</v>
      </c>
      <c r="J508">
        <v>0</v>
      </c>
      <c r="K508" s="13">
        <v>3809.18</v>
      </c>
      <c r="L508" s="13">
        <v>121734.13</v>
      </c>
      <c r="M508" s="13">
        <v>169037.32</v>
      </c>
      <c r="N508" s="13">
        <v>433690.9</v>
      </c>
    </row>
    <row r="509" spans="1:14" x14ac:dyDescent="0.2">
      <c r="A509">
        <v>106003</v>
      </c>
      <c r="B509" s="14">
        <v>57012409</v>
      </c>
      <c r="C509">
        <v>1.9</v>
      </c>
      <c r="D509">
        <v>0</v>
      </c>
      <c r="E509" s="13">
        <v>1918370.64</v>
      </c>
      <c r="F509">
        <v>0</v>
      </c>
      <c r="G509" s="13">
        <v>35734.620000000003</v>
      </c>
      <c r="H509">
        <v>0</v>
      </c>
      <c r="I509" s="13">
        <v>128647.37</v>
      </c>
      <c r="J509">
        <v>0</v>
      </c>
      <c r="K509" s="13">
        <v>38105.47</v>
      </c>
      <c r="L509" s="13">
        <v>427422.4</v>
      </c>
      <c r="M509" s="13">
        <v>629909.86</v>
      </c>
      <c r="N509" s="13">
        <v>2548280.5</v>
      </c>
    </row>
    <row r="510" spans="1:14" x14ac:dyDescent="0.2">
      <c r="A510">
        <v>106004</v>
      </c>
      <c r="B510" s="14">
        <v>474284709</v>
      </c>
      <c r="C510">
        <v>1.86</v>
      </c>
      <c r="D510">
        <v>0</v>
      </c>
      <c r="E510" s="13">
        <v>15965381.359999999</v>
      </c>
      <c r="F510">
        <v>0</v>
      </c>
      <c r="G510" s="13">
        <v>143932.82</v>
      </c>
      <c r="H510">
        <v>0</v>
      </c>
      <c r="I510" s="13">
        <v>392323.46</v>
      </c>
      <c r="J510">
        <v>0</v>
      </c>
      <c r="K510">
        <v>0</v>
      </c>
      <c r="L510" s="13">
        <v>1228320.96</v>
      </c>
      <c r="M510" s="13">
        <v>1764577.24</v>
      </c>
      <c r="N510" s="13">
        <v>17729958.600000001</v>
      </c>
    </row>
    <row r="511" spans="1:14" x14ac:dyDescent="0.2">
      <c r="A511">
        <v>106005</v>
      </c>
      <c r="B511" s="14">
        <v>103302527</v>
      </c>
      <c r="C511">
        <v>1.92</v>
      </c>
      <c r="D511">
        <v>0</v>
      </c>
      <c r="E511" s="13">
        <v>3475245.76</v>
      </c>
      <c r="F511">
        <v>0</v>
      </c>
      <c r="G511" s="13">
        <v>41994.12</v>
      </c>
      <c r="H511">
        <v>0</v>
      </c>
      <c r="I511" s="13">
        <v>135135.29999999999</v>
      </c>
      <c r="J511">
        <v>0</v>
      </c>
      <c r="K511" s="13">
        <v>7710.69</v>
      </c>
      <c r="L511" s="13">
        <v>454946.54</v>
      </c>
      <c r="M511" s="13">
        <v>639786.65</v>
      </c>
      <c r="N511" s="13">
        <v>4115032.41</v>
      </c>
    </row>
    <row r="512" spans="1:14" x14ac:dyDescent="0.2">
      <c r="A512">
        <v>106006</v>
      </c>
      <c r="B512" s="14">
        <v>25676559</v>
      </c>
      <c r="C512">
        <v>1.9</v>
      </c>
      <c r="D512">
        <v>0</v>
      </c>
      <c r="E512" s="13">
        <v>863972.56</v>
      </c>
      <c r="F512">
        <v>0</v>
      </c>
      <c r="G512" s="13">
        <v>12711.13</v>
      </c>
      <c r="H512">
        <v>0</v>
      </c>
      <c r="I512" s="13">
        <v>58571.96</v>
      </c>
      <c r="J512">
        <v>0</v>
      </c>
      <c r="K512" s="13">
        <v>5440.61</v>
      </c>
      <c r="L512" s="13">
        <v>195641.76</v>
      </c>
      <c r="M512" s="13">
        <v>272365.46000000002</v>
      </c>
      <c r="N512" s="13">
        <v>1136338.02</v>
      </c>
    </row>
    <row r="513" spans="1:14" x14ac:dyDescent="0.2">
      <c r="A513">
        <v>106008</v>
      </c>
      <c r="B513" s="14">
        <v>4990676</v>
      </c>
      <c r="C513">
        <v>1.88</v>
      </c>
      <c r="D513">
        <v>0</v>
      </c>
      <c r="E513" s="13">
        <v>167962</v>
      </c>
      <c r="F513">
        <v>0</v>
      </c>
      <c r="G513" s="13">
        <v>1972.22</v>
      </c>
      <c r="H513">
        <v>0</v>
      </c>
      <c r="I513" s="13">
        <v>8234.0499999999993</v>
      </c>
      <c r="J513">
        <v>0</v>
      </c>
      <c r="K513" s="13">
        <v>41017.18</v>
      </c>
      <c r="L513" s="13">
        <v>27324.79</v>
      </c>
      <c r="M513" s="13">
        <v>78548.240000000005</v>
      </c>
      <c r="N513" s="13">
        <v>246510.24</v>
      </c>
    </row>
    <row r="514" spans="1:14" x14ac:dyDescent="0.2">
      <c r="A514">
        <v>107151</v>
      </c>
      <c r="B514" s="14">
        <v>5363550</v>
      </c>
      <c r="C514">
        <v>2.5099999999999998</v>
      </c>
      <c r="D514">
        <v>0</v>
      </c>
      <c r="E514" s="13">
        <v>179352.12</v>
      </c>
      <c r="F514">
        <v>0</v>
      </c>
      <c r="G514" s="13">
        <v>10711.82</v>
      </c>
      <c r="H514">
        <v>0</v>
      </c>
      <c r="I514" s="13">
        <v>11081.79</v>
      </c>
      <c r="J514">
        <v>0</v>
      </c>
      <c r="K514" s="13">
        <v>26854</v>
      </c>
      <c r="L514" s="13">
        <v>66568.56</v>
      </c>
      <c r="M514" s="13">
        <v>115216.17</v>
      </c>
      <c r="N514" s="13">
        <v>294568.28999999998</v>
      </c>
    </row>
    <row r="515" spans="1:14" x14ac:dyDescent="0.2">
      <c r="A515">
        <v>107152</v>
      </c>
      <c r="B515" s="14">
        <v>39473159</v>
      </c>
      <c r="C515">
        <v>2.2599999999999998</v>
      </c>
      <c r="D515">
        <v>0</v>
      </c>
      <c r="E515" s="13">
        <v>1323330.55</v>
      </c>
      <c r="F515" s="13">
        <v>0</v>
      </c>
      <c r="G515" s="13">
        <v>78354.89</v>
      </c>
      <c r="H515">
        <v>0</v>
      </c>
      <c r="I515" s="13">
        <v>61878.61</v>
      </c>
      <c r="J515" s="13">
        <v>0</v>
      </c>
      <c r="K515">
        <v>0</v>
      </c>
      <c r="L515" s="13">
        <v>386057.63</v>
      </c>
      <c r="M515" s="13">
        <v>526291.12</v>
      </c>
      <c r="N515" s="13">
        <v>1849621.67</v>
      </c>
    </row>
    <row r="516" spans="1:14" x14ac:dyDescent="0.2">
      <c r="A516">
        <v>107153</v>
      </c>
      <c r="B516" s="14">
        <v>18848349</v>
      </c>
      <c r="C516">
        <v>3.05</v>
      </c>
      <c r="D516">
        <v>0</v>
      </c>
      <c r="E516" s="13">
        <v>626780.17000000004</v>
      </c>
      <c r="F516">
        <v>0</v>
      </c>
      <c r="G516" s="13">
        <v>35704.54</v>
      </c>
      <c r="H516">
        <v>0</v>
      </c>
      <c r="I516" s="13">
        <v>33613.360000000001</v>
      </c>
      <c r="J516">
        <v>0</v>
      </c>
      <c r="K516">
        <v>0</v>
      </c>
      <c r="L516" s="13">
        <v>206642.51</v>
      </c>
      <c r="M516" s="13">
        <v>275960.40000000002</v>
      </c>
      <c r="N516" s="13">
        <v>902740.57</v>
      </c>
    </row>
    <row r="517" spans="1:14" x14ac:dyDescent="0.2">
      <c r="A517">
        <v>107154</v>
      </c>
      <c r="B517" s="14">
        <v>25231005</v>
      </c>
      <c r="C517">
        <v>2.38</v>
      </c>
      <c r="D517">
        <v>0</v>
      </c>
      <c r="E517" s="13">
        <v>844826.39</v>
      </c>
      <c r="F517">
        <v>0</v>
      </c>
      <c r="G517" s="13">
        <v>64046.87</v>
      </c>
      <c r="H517">
        <v>0</v>
      </c>
      <c r="I517" s="13">
        <v>51878.97</v>
      </c>
      <c r="J517" s="13">
        <v>0</v>
      </c>
      <c r="K517" s="13">
        <v>18026.849999999999</v>
      </c>
      <c r="L517" s="13">
        <v>336130.14</v>
      </c>
      <c r="M517" s="13">
        <v>470082.83</v>
      </c>
      <c r="N517" s="13">
        <v>1314909.22</v>
      </c>
    </row>
    <row r="518" spans="1:14" x14ac:dyDescent="0.2">
      <c r="A518">
        <v>107155</v>
      </c>
      <c r="B518" s="14">
        <v>33226466</v>
      </c>
      <c r="C518">
        <v>2.44</v>
      </c>
      <c r="D518">
        <v>0</v>
      </c>
      <c r="E518" s="13">
        <v>1111859.8899999999</v>
      </c>
      <c r="F518">
        <v>0</v>
      </c>
      <c r="G518" s="13">
        <v>62035.34</v>
      </c>
      <c r="H518">
        <v>0</v>
      </c>
      <c r="I518" s="13">
        <v>60244.37</v>
      </c>
      <c r="J518">
        <v>0</v>
      </c>
      <c r="K518" s="13">
        <v>20925.580000000002</v>
      </c>
      <c r="L518" s="13">
        <v>348036.89</v>
      </c>
      <c r="M518" s="13">
        <v>491242.18</v>
      </c>
      <c r="N518" s="13">
        <v>1603102.07</v>
      </c>
    </row>
    <row r="519" spans="1:14" x14ac:dyDescent="0.2">
      <c r="A519">
        <v>107156</v>
      </c>
      <c r="B519" s="14">
        <v>19245679</v>
      </c>
      <c r="C519">
        <v>2.6</v>
      </c>
      <c r="D519">
        <v>0</v>
      </c>
      <c r="E519" s="13">
        <v>642963.49</v>
      </c>
      <c r="F519">
        <v>0</v>
      </c>
      <c r="G519" s="13">
        <v>38471.49</v>
      </c>
      <c r="H519">
        <v>0</v>
      </c>
      <c r="I519" s="13">
        <v>35689.58</v>
      </c>
      <c r="J519">
        <v>0</v>
      </c>
      <c r="K519" s="13">
        <v>83175.83</v>
      </c>
      <c r="L519" s="13">
        <v>225672.83</v>
      </c>
      <c r="M519" s="13">
        <v>383009.72</v>
      </c>
      <c r="N519" s="13">
        <v>1025973.21</v>
      </c>
    </row>
    <row r="520" spans="1:14" x14ac:dyDescent="0.2">
      <c r="A520">
        <v>107158</v>
      </c>
      <c r="B520" s="14">
        <v>6016816</v>
      </c>
      <c r="C520">
        <v>2.29</v>
      </c>
      <c r="D520">
        <v>0</v>
      </c>
      <c r="E520" s="13">
        <v>201650.76</v>
      </c>
      <c r="F520">
        <v>0</v>
      </c>
      <c r="G520" s="13">
        <v>15556.41</v>
      </c>
      <c r="H520">
        <v>0</v>
      </c>
      <c r="I520" s="13">
        <v>11222.3</v>
      </c>
      <c r="J520" s="13">
        <v>0</v>
      </c>
      <c r="K520">
        <v>0</v>
      </c>
      <c r="L520" s="13">
        <v>74801.679999999993</v>
      </c>
      <c r="M520" s="13">
        <v>101580.38</v>
      </c>
      <c r="N520" s="13">
        <v>303231.14</v>
      </c>
    </row>
    <row r="521" spans="1:14" x14ac:dyDescent="0.2">
      <c r="A521">
        <v>108142</v>
      </c>
      <c r="B521" s="14">
        <v>134787867</v>
      </c>
      <c r="C521">
        <v>2.12</v>
      </c>
      <c r="D521">
        <v>0</v>
      </c>
      <c r="E521" s="13">
        <v>4525211.49</v>
      </c>
      <c r="F521" s="13">
        <v>0</v>
      </c>
      <c r="G521" s="13">
        <v>72392.350000000006</v>
      </c>
      <c r="H521" s="13">
        <v>0</v>
      </c>
      <c r="I521" s="13">
        <v>401967.96</v>
      </c>
      <c r="J521">
        <v>0</v>
      </c>
      <c r="K521">
        <v>0</v>
      </c>
      <c r="L521" s="13">
        <v>1062129.8799999999</v>
      </c>
      <c r="M521" s="13">
        <v>1536490.19</v>
      </c>
      <c r="N521" s="13">
        <v>6061701.6799999997</v>
      </c>
    </row>
    <row r="522" spans="1:14" x14ac:dyDescent="0.2">
      <c r="A522">
        <v>108143</v>
      </c>
      <c r="B522" s="14">
        <v>10130724</v>
      </c>
      <c r="C522">
        <v>2.4300000000000002</v>
      </c>
      <c r="D522">
        <v>0</v>
      </c>
      <c r="E522" s="13">
        <v>339039.98</v>
      </c>
      <c r="F522">
        <v>0</v>
      </c>
      <c r="G522" s="13">
        <v>6675.97</v>
      </c>
      <c r="H522" s="13">
        <v>0</v>
      </c>
      <c r="I522" s="13">
        <v>36194.03</v>
      </c>
      <c r="J522">
        <v>0</v>
      </c>
      <c r="K522">
        <v>0</v>
      </c>
      <c r="L522" s="13">
        <v>94596.3</v>
      </c>
      <c r="M522" s="13">
        <v>137466.29999999999</v>
      </c>
      <c r="N522" s="13">
        <v>476506.28</v>
      </c>
    </row>
    <row r="523" spans="1:14" x14ac:dyDescent="0.2">
      <c r="A523">
        <v>108144</v>
      </c>
      <c r="B523" s="14">
        <v>8525129</v>
      </c>
      <c r="C523">
        <v>2.2999999999999998</v>
      </c>
      <c r="D523">
        <v>0</v>
      </c>
      <c r="E523" s="13">
        <v>285686.45</v>
      </c>
      <c r="F523">
        <v>0</v>
      </c>
      <c r="G523" s="13">
        <v>5333.4</v>
      </c>
      <c r="H523">
        <v>0</v>
      </c>
      <c r="I523" s="13">
        <v>29511.85</v>
      </c>
      <c r="J523">
        <v>0</v>
      </c>
      <c r="K523">
        <v>0</v>
      </c>
      <c r="L523" s="13">
        <v>80023.61</v>
      </c>
      <c r="M523" s="13">
        <v>114868.86</v>
      </c>
      <c r="N523" s="13">
        <v>400555.31</v>
      </c>
    </row>
    <row r="524" spans="1:14" x14ac:dyDescent="0.2">
      <c r="A524">
        <v>108147</v>
      </c>
      <c r="B524" s="14">
        <v>14142215</v>
      </c>
      <c r="C524">
        <v>2.48</v>
      </c>
      <c r="D524">
        <v>0</v>
      </c>
      <c r="E524" s="13">
        <v>473048.04</v>
      </c>
      <c r="F524" s="13">
        <v>0</v>
      </c>
      <c r="G524" s="13">
        <v>6589.68</v>
      </c>
      <c r="H524" s="13">
        <v>0</v>
      </c>
      <c r="I524" s="13">
        <v>36684.75</v>
      </c>
      <c r="J524" s="13">
        <v>0</v>
      </c>
      <c r="K524">
        <v>0</v>
      </c>
      <c r="L524" s="13">
        <v>92227.12</v>
      </c>
      <c r="M524" s="13">
        <v>135501.54</v>
      </c>
      <c r="N524" s="13">
        <v>608549.57999999996</v>
      </c>
    </row>
    <row r="525" spans="1:14" x14ac:dyDescent="0.2">
      <c r="A525">
        <v>109002</v>
      </c>
      <c r="B525" s="14">
        <v>121489679</v>
      </c>
      <c r="C525">
        <v>2.4500000000000002</v>
      </c>
      <c r="D525">
        <v>0</v>
      </c>
      <c r="E525" s="13">
        <v>4065002.14</v>
      </c>
      <c r="F525">
        <v>0</v>
      </c>
      <c r="G525" s="13">
        <v>130446.83</v>
      </c>
      <c r="H525">
        <v>0</v>
      </c>
      <c r="I525" s="13">
        <v>252041.37</v>
      </c>
      <c r="J525">
        <v>0</v>
      </c>
      <c r="K525">
        <v>0</v>
      </c>
      <c r="L525" s="13">
        <v>566277.26</v>
      </c>
      <c r="M525" s="13">
        <v>948765.46</v>
      </c>
      <c r="N525" s="13">
        <v>5013767.5999999996</v>
      </c>
    </row>
    <row r="526" spans="1:14" x14ac:dyDescent="0.2">
      <c r="A526">
        <v>109003</v>
      </c>
      <c r="B526" s="14">
        <v>182448543</v>
      </c>
      <c r="C526">
        <v>2.54</v>
      </c>
      <c r="D526">
        <v>0</v>
      </c>
      <c r="E526" s="13">
        <v>6099032.21</v>
      </c>
      <c r="F526">
        <v>0</v>
      </c>
      <c r="G526" s="13">
        <v>272183.92</v>
      </c>
      <c r="H526">
        <v>0</v>
      </c>
      <c r="I526" s="13">
        <v>512462.72</v>
      </c>
      <c r="J526">
        <v>0</v>
      </c>
      <c r="K526">
        <v>0</v>
      </c>
      <c r="L526" s="13">
        <v>1056761.52</v>
      </c>
      <c r="M526" s="13">
        <v>1841408.16</v>
      </c>
      <c r="N526" s="13">
        <v>7940440.3700000001</v>
      </c>
    </row>
    <row r="527" spans="1:14" x14ac:dyDescent="0.2">
      <c r="A527">
        <v>110014</v>
      </c>
      <c r="B527" s="14">
        <v>19677715</v>
      </c>
      <c r="C527">
        <v>2.37</v>
      </c>
      <c r="D527">
        <v>0</v>
      </c>
      <c r="E527" s="13">
        <v>658949.41</v>
      </c>
      <c r="F527">
        <v>0</v>
      </c>
      <c r="G527" s="13">
        <v>24880.799999999999</v>
      </c>
      <c r="H527">
        <v>0</v>
      </c>
      <c r="I527" s="13">
        <v>303619.59999999998</v>
      </c>
      <c r="J527">
        <v>0</v>
      </c>
      <c r="K527">
        <v>0</v>
      </c>
      <c r="L527" s="13">
        <v>367981.94</v>
      </c>
      <c r="M527" s="13">
        <v>696482.34</v>
      </c>
      <c r="N527" s="13">
        <v>1355431.75</v>
      </c>
    </row>
    <row r="528" spans="1:14" x14ac:dyDescent="0.2">
      <c r="A528">
        <v>110029</v>
      </c>
      <c r="B528" s="14">
        <v>63335323</v>
      </c>
      <c r="C528">
        <v>2.42</v>
      </c>
      <c r="D528">
        <v>0</v>
      </c>
      <c r="E528" s="13">
        <v>2119829.46</v>
      </c>
      <c r="F528">
        <v>0</v>
      </c>
      <c r="G528" s="13">
        <v>66955.05</v>
      </c>
      <c r="H528">
        <v>0</v>
      </c>
      <c r="I528" s="13">
        <v>816270.52</v>
      </c>
      <c r="J528">
        <v>0</v>
      </c>
      <c r="K528" s="13">
        <v>43153.599999999999</v>
      </c>
      <c r="L528" s="13">
        <v>903634.76</v>
      </c>
      <c r="M528" s="13">
        <v>1830013.93</v>
      </c>
      <c r="N528" s="13">
        <v>3949843.39</v>
      </c>
    </row>
    <row r="529" spans="1:14" x14ac:dyDescent="0.2">
      <c r="A529">
        <v>110030</v>
      </c>
      <c r="B529" s="14">
        <v>7577767</v>
      </c>
      <c r="C529">
        <v>2.35</v>
      </c>
      <c r="D529">
        <v>0</v>
      </c>
      <c r="E529" s="13">
        <v>253809.35</v>
      </c>
      <c r="F529">
        <v>0</v>
      </c>
      <c r="G529" s="13">
        <v>7869.48</v>
      </c>
      <c r="H529">
        <v>0</v>
      </c>
      <c r="I529" s="13">
        <v>84559.64</v>
      </c>
      <c r="J529">
        <v>0</v>
      </c>
      <c r="K529">
        <v>0</v>
      </c>
      <c r="L529" s="13">
        <v>95762.61</v>
      </c>
      <c r="M529" s="13">
        <v>188191.72</v>
      </c>
      <c r="N529" s="13">
        <v>442001.07</v>
      </c>
    </row>
    <row r="530" spans="1:14" x14ac:dyDescent="0.2">
      <c r="A530">
        <v>110031</v>
      </c>
      <c r="B530" s="14">
        <v>15508312</v>
      </c>
      <c r="C530">
        <v>2.42</v>
      </c>
      <c r="D530">
        <v>0</v>
      </c>
      <c r="E530" s="13">
        <v>519062.27</v>
      </c>
      <c r="F530">
        <v>0</v>
      </c>
      <c r="G530" s="13">
        <v>13792.27</v>
      </c>
      <c r="H530">
        <v>0</v>
      </c>
      <c r="I530" s="13">
        <v>166905.72</v>
      </c>
      <c r="J530">
        <v>0</v>
      </c>
      <c r="K530" s="13">
        <v>60855.7</v>
      </c>
      <c r="L530" s="13">
        <v>179175.52</v>
      </c>
      <c r="M530" s="13">
        <v>420729.21</v>
      </c>
      <c r="N530" s="13">
        <v>939791.48</v>
      </c>
    </row>
    <row r="531" spans="1:14" x14ac:dyDescent="0.2">
      <c r="A531">
        <v>111086</v>
      </c>
      <c r="B531" s="14">
        <v>30787687</v>
      </c>
      <c r="C531">
        <v>3.91</v>
      </c>
      <c r="D531">
        <v>0</v>
      </c>
      <c r="E531" s="13">
        <v>1014727.37</v>
      </c>
      <c r="F531">
        <v>0</v>
      </c>
      <c r="G531" s="13">
        <v>67466.429999999993</v>
      </c>
      <c r="H531">
        <v>0</v>
      </c>
      <c r="I531" s="13">
        <v>130616.11</v>
      </c>
      <c r="J531" s="13">
        <v>0</v>
      </c>
      <c r="K531">
        <v>0</v>
      </c>
      <c r="L531" s="13">
        <v>330709.07</v>
      </c>
      <c r="M531" s="13">
        <v>528791.61</v>
      </c>
      <c r="N531" s="13">
        <v>1543518.98</v>
      </c>
    </row>
    <row r="532" spans="1:14" x14ac:dyDescent="0.2">
      <c r="A532">
        <v>111087</v>
      </c>
      <c r="B532" s="14">
        <v>51653562</v>
      </c>
      <c r="C532">
        <v>4</v>
      </c>
      <c r="D532">
        <v>0</v>
      </c>
      <c r="E532" s="13">
        <v>1700848.49</v>
      </c>
      <c r="F532" s="13">
        <v>0</v>
      </c>
      <c r="G532" s="13">
        <v>98009.14</v>
      </c>
      <c r="H532">
        <v>0</v>
      </c>
      <c r="I532" s="13">
        <v>188728.2</v>
      </c>
      <c r="J532" s="13">
        <v>0</v>
      </c>
      <c r="K532" s="13">
        <v>67456.13</v>
      </c>
      <c r="L532" s="13">
        <v>491552.59</v>
      </c>
      <c r="M532" s="13">
        <v>845746.06</v>
      </c>
      <c r="N532" s="13">
        <v>2546594.5499999998</v>
      </c>
    </row>
    <row r="533" spans="1:14" x14ac:dyDescent="0.2">
      <c r="A533">
        <v>112099</v>
      </c>
      <c r="B533" s="14">
        <v>10933737</v>
      </c>
      <c r="C533">
        <v>2.73</v>
      </c>
      <c r="D533">
        <v>0</v>
      </c>
      <c r="E533" s="13">
        <v>364788.94</v>
      </c>
      <c r="F533">
        <v>0</v>
      </c>
      <c r="G533" s="13">
        <v>6855.74</v>
      </c>
      <c r="H533">
        <v>0</v>
      </c>
      <c r="I533" s="13">
        <v>20522.25</v>
      </c>
      <c r="J533">
        <v>0</v>
      </c>
      <c r="K533">
        <v>0</v>
      </c>
      <c r="L533" s="13">
        <v>87444.33</v>
      </c>
      <c r="M533" s="13">
        <v>114822.32</v>
      </c>
      <c r="N533" s="13">
        <v>479611.26</v>
      </c>
    </row>
    <row r="534" spans="1:14" x14ac:dyDescent="0.2">
      <c r="A534">
        <v>112101</v>
      </c>
      <c r="B534" s="14">
        <v>24047871</v>
      </c>
      <c r="C534">
        <v>2.65</v>
      </c>
      <c r="D534">
        <v>0</v>
      </c>
      <c r="E534" s="13">
        <v>802983.66</v>
      </c>
      <c r="F534">
        <v>0</v>
      </c>
      <c r="G534" s="13">
        <v>15554.98</v>
      </c>
      <c r="H534">
        <v>0</v>
      </c>
      <c r="I534" s="13">
        <v>49583.17</v>
      </c>
      <c r="J534">
        <v>0</v>
      </c>
      <c r="K534">
        <v>0</v>
      </c>
      <c r="L534" s="13">
        <v>258674.81</v>
      </c>
      <c r="M534" s="13">
        <v>323812.96000000002</v>
      </c>
      <c r="N534" s="13">
        <v>1126796.6200000001</v>
      </c>
    </row>
    <row r="535" spans="1:14" x14ac:dyDescent="0.2">
      <c r="A535">
        <v>112102</v>
      </c>
      <c r="B535" s="14">
        <v>129756824</v>
      </c>
      <c r="C535">
        <v>2.65</v>
      </c>
      <c r="D535">
        <v>0</v>
      </c>
      <c r="E535" s="13">
        <v>4332716.5999999996</v>
      </c>
      <c r="F535">
        <v>0</v>
      </c>
      <c r="G535" s="13">
        <v>77867.429999999993</v>
      </c>
      <c r="H535">
        <v>0</v>
      </c>
      <c r="I535" s="13">
        <v>246014.13</v>
      </c>
      <c r="J535">
        <v>0</v>
      </c>
      <c r="K535">
        <v>0</v>
      </c>
      <c r="L535" s="13">
        <v>1171842.6399999999</v>
      </c>
      <c r="M535" s="13">
        <v>1495724.2</v>
      </c>
      <c r="N535" s="13">
        <v>5828440.7999999998</v>
      </c>
    </row>
    <row r="536" spans="1:14" x14ac:dyDescent="0.2">
      <c r="A536">
        <v>112103</v>
      </c>
      <c r="B536" s="14">
        <v>32763032</v>
      </c>
      <c r="C536">
        <v>2.62</v>
      </c>
      <c r="D536">
        <v>0</v>
      </c>
      <c r="E536" s="13">
        <v>1094329.17</v>
      </c>
      <c r="F536" s="13">
        <v>0</v>
      </c>
      <c r="G536" s="13">
        <v>24123.45</v>
      </c>
      <c r="H536">
        <v>0</v>
      </c>
      <c r="I536" s="13">
        <v>75953.34</v>
      </c>
      <c r="J536" s="13">
        <v>0</v>
      </c>
      <c r="K536">
        <v>0</v>
      </c>
      <c r="L536" s="13">
        <v>375886.01</v>
      </c>
      <c r="M536" s="13">
        <v>475962.8</v>
      </c>
      <c r="N536" s="13">
        <v>1570291.97</v>
      </c>
    </row>
    <row r="537" spans="1:14" x14ac:dyDescent="0.2">
      <c r="A537">
        <v>113001</v>
      </c>
      <c r="B537" s="14">
        <v>19909730</v>
      </c>
      <c r="C537">
        <v>3.05</v>
      </c>
      <c r="D537">
        <v>0</v>
      </c>
      <c r="E537" s="13">
        <v>662075.17000000004</v>
      </c>
      <c r="F537">
        <v>0</v>
      </c>
      <c r="G537" s="13">
        <v>14703.72</v>
      </c>
      <c r="H537">
        <v>0</v>
      </c>
      <c r="I537" s="13">
        <v>124051.36</v>
      </c>
      <c r="J537">
        <v>0</v>
      </c>
      <c r="K537">
        <v>0</v>
      </c>
      <c r="L537" s="13">
        <v>155918.5</v>
      </c>
      <c r="M537" s="13">
        <v>294673.58</v>
      </c>
      <c r="N537" s="13">
        <v>956748.75</v>
      </c>
    </row>
    <row r="538" spans="1:14" x14ac:dyDescent="0.2">
      <c r="A538">
        <v>114112</v>
      </c>
      <c r="B538" s="14">
        <v>11361710</v>
      </c>
      <c r="C538">
        <v>2.71</v>
      </c>
      <c r="D538">
        <v>0</v>
      </c>
      <c r="E538" s="13">
        <v>379145.6</v>
      </c>
      <c r="F538">
        <v>0</v>
      </c>
      <c r="G538" s="13">
        <v>20520.2</v>
      </c>
      <c r="H538">
        <v>0</v>
      </c>
      <c r="I538" s="13">
        <v>29783.95</v>
      </c>
      <c r="J538">
        <v>0</v>
      </c>
      <c r="K538">
        <v>0</v>
      </c>
      <c r="L538" s="13">
        <v>175530.29</v>
      </c>
      <c r="M538" s="13">
        <v>225834.44</v>
      </c>
      <c r="N538" s="13">
        <v>604980.04</v>
      </c>
    </row>
    <row r="539" spans="1:14" x14ac:dyDescent="0.2">
      <c r="A539">
        <v>114113</v>
      </c>
      <c r="B539" s="14">
        <v>25594076</v>
      </c>
      <c r="C539">
        <v>2.69</v>
      </c>
      <c r="D539">
        <v>0</v>
      </c>
      <c r="E539" s="13">
        <v>854261.92</v>
      </c>
      <c r="F539">
        <v>0</v>
      </c>
      <c r="G539" s="13">
        <v>46823.47</v>
      </c>
      <c r="H539">
        <v>0</v>
      </c>
      <c r="I539" s="13">
        <v>52319.55</v>
      </c>
      <c r="J539">
        <v>0</v>
      </c>
      <c r="K539">
        <v>0</v>
      </c>
      <c r="L539" s="13">
        <v>307159.74</v>
      </c>
      <c r="M539" s="13">
        <v>406302.76</v>
      </c>
      <c r="N539" s="13">
        <v>1260564.68</v>
      </c>
    </row>
    <row r="540" spans="1:14" x14ac:dyDescent="0.2">
      <c r="A540">
        <v>114114</v>
      </c>
      <c r="B540" s="14">
        <v>65408622</v>
      </c>
      <c r="C540">
        <v>2.68</v>
      </c>
      <c r="D540">
        <v>0</v>
      </c>
      <c r="E540" s="13">
        <v>2183389.5099999998</v>
      </c>
      <c r="F540">
        <v>0</v>
      </c>
      <c r="G540" s="13">
        <v>102423.73</v>
      </c>
      <c r="H540">
        <v>0</v>
      </c>
      <c r="I540" s="13">
        <v>109256.56</v>
      </c>
      <c r="J540">
        <v>0</v>
      </c>
      <c r="K540" s="13">
        <v>3198.2</v>
      </c>
      <c r="L540" s="13">
        <v>638767.06000000006</v>
      </c>
      <c r="M540" s="13">
        <v>853645.54</v>
      </c>
      <c r="N540" s="13">
        <v>3037035.05</v>
      </c>
    </row>
    <row r="541" spans="1:14" x14ac:dyDescent="0.2">
      <c r="A541">
        <v>114115</v>
      </c>
      <c r="B541" s="14">
        <v>24662772</v>
      </c>
      <c r="C541">
        <v>2.69</v>
      </c>
      <c r="D541">
        <v>0</v>
      </c>
      <c r="E541" s="13">
        <v>823177.48</v>
      </c>
      <c r="F541">
        <v>0</v>
      </c>
      <c r="G541" s="13">
        <v>65663.789999999994</v>
      </c>
      <c r="H541" s="13">
        <v>0</v>
      </c>
      <c r="I541" s="13">
        <v>50553.99</v>
      </c>
      <c r="J541" s="13">
        <v>0</v>
      </c>
      <c r="K541">
        <v>0</v>
      </c>
      <c r="L541" s="13">
        <v>297605.65000000002</v>
      </c>
      <c r="M541" s="13">
        <v>413823.42</v>
      </c>
      <c r="N541" s="13">
        <v>1237000.8999999999</v>
      </c>
    </row>
    <row r="542" spans="1:14" x14ac:dyDescent="0.2">
      <c r="A542">
        <v>114116</v>
      </c>
      <c r="B542" s="14">
        <v>3714975</v>
      </c>
      <c r="C542">
        <v>2.7</v>
      </c>
      <c r="D542">
        <v>0</v>
      </c>
      <c r="E542" s="13">
        <v>123983.2</v>
      </c>
      <c r="F542">
        <v>0</v>
      </c>
      <c r="G542" s="13">
        <v>4656.07</v>
      </c>
      <c r="H542">
        <v>0</v>
      </c>
      <c r="I542" s="13">
        <v>6969.1</v>
      </c>
      <c r="J542">
        <v>0</v>
      </c>
      <c r="K542" s="13">
        <v>11737.83</v>
      </c>
      <c r="L542" s="13">
        <v>39609.51</v>
      </c>
      <c r="M542" s="13">
        <v>62972.51</v>
      </c>
      <c r="N542" s="13">
        <v>186955.71</v>
      </c>
    </row>
    <row r="543" spans="1:14" x14ac:dyDescent="0.2">
      <c r="A543">
        <v>115115</v>
      </c>
      <c r="B543" s="14">
        <v>3307808188</v>
      </c>
      <c r="C543">
        <v>3.74</v>
      </c>
      <c r="D543">
        <v>0</v>
      </c>
      <c r="E543" s="13">
        <v>109214498.34999999</v>
      </c>
      <c r="F543" s="13">
        <v>0</v>
      </c>
      <c r="G543" s="13">
        <v>437015</v>
      </c>
      <c r="H543" s="13">
        <v>0</v>
      </c>
      <c r="I543" s="13">
        <v>2674046.71</v>
      </c>
      <c r="J543" s="13">
        <v>0</v>
      </c>
      <c r="K543">
        <v>0</v>
      </c>
      <c r="L543" s="13">
        <v>15957555.33</v>
      </c>
      <c r="M543" s="13">
        <v>19068617.039999999</v>
      </c>
      <c r="N543" s="13">
        <v>128283115.39</v>
      </c>
    </row>
    <row r="544" spans="1:14" x14ac:dyDescent="0.2">
      <c r="A544">
        <v>115902</v>
      </c>
      <c r="B544">
        <v>0</v>
      </c>
      <c r="C544">
        <v>0</v>
      </c>
      <c r="D544">
        <v>0</v>
      </c>
      <c r="E544">
        <v>0</v>
      </c>
      <c r="F544">
        <v>0</v>
      </c>
      <c r="G544">
        <v>0</v>
      </c>
      <c r="H544">
        <v>0</v>
      </c>
      <c r="I544">
        <v>0</v>
      </c>
      <c r="J544">
        <v>0</v>
      </c>
      <c r="K544">
        <v>0</v>
      </c>
      <c r="L544">
        <v>0</v>
      </c>
      <c r="M544">
        <v>0</v>
      </c>
      <c r="N544">
        <v>0</v>
      </c>
    </row>
    <row r="545" spans="1:14" x14ac:dyDescent="0.2">
      <c r="A545">
        <v>115903</v>
      </c>
      <c r="B545">
        <v>0</v>
      </c>
      <c r="C545">
        <v>0</v>
      </c>
      <c r="D545">
        <v>0</v>
      </c>
      <c r="E545">
        <v>0</v>
      </c>
      <c r="F545">
        <v>0</v>
      </c>
      <c r="G545">
        <v>0</v>
      </c>
      <c r="H545">
        <v>0</v>
      </c>
      <c r="I545">
        <v>0</v>
      </c>
      <c r="J545">
        <v>0</v>
      </c>
      <c r="K545">
        <v>0</v>
      </c>
      <c r="L545">
        <v>0</v>
      </c>
      <c r="M545">
        <v>0</v>
      </c>
      <c r="N545">
        <v>0</v>
      </c>
    </row>
    <row r="546" spans="1:14" x14ac:dyDescent="0.2">
      <c r="A546">
        <v>115906</v>
      </c>
      <c r="B546">
        <v>0</v>
      </c>
      <c r="C546">
        <v>0</v>
      </c>
      <c r="D546">
        <v>0</v>
      </c>
      <c r="E546">
        <v>0</v>
      </c>
      <c r="F546">
        <v>0</v>
      </c>
      <c r="G546">
        <v>0</v>
      </c>
      <c r="H546">
        <v>0</v>
      </c>
      <c r="I546">
        <v>0</v>
      </c>
      <c r="J546">
        <v>0</v>
      </c>
      <c r="K546">
        <v>0</v>
      </c>
      <c r="L546">
        <v>0</v>
      </c>
      <c r="M546">
        <v>0</v>
      </c>
      <c r="N546">
        <v>0</v>
      </c>
    </row>
    <row r="547" spans="1:14" x14ac:dyDescent="0.2">
      <c r="A547">
        <v>115911</v>
      </c>
      <c r="B547">
        <v>0</v>
      </c>
      <c r="C547">
        <v>0</v>
      </c>
      <c r="D547">
        <v>0</v>
      </c>
      <c r="E547">
        <v>0</v>
      </c>
      <c r="F547">
        <v>0</v>
      </c>
      <c r="G547">
        <v>0</v>
      </c>
      <c r="H547">
        <v>0</v>
      </c>
      <c r="I547">
        <v>0</v>
      </c>
      <c r="J547">
        <v>0</v>
      </c>
      <c r="K547">
        <v>0</v>
      </c>
      <c r="L547">
        <v>0</v>
      </c>
      <c r="M547">
        <v>0</v>
      </c>
      <c r="N547">
        <v>0</v>
      </c>
    </row>
    <row r="548" spans="1:14" x14ac:dyDescent="0.2">
      <c r="A548">
        <v>115912</v>
      </c>
      <c r="B548">
        <v>0</v>
      </c>
      <c r="C548">
        <v>0</v>
      </c>
      <c r="D548">
        <v>0</v>
      </c>
      <c r="E548">
        <v>0</v>
      </c>
      <c r="F548">
        <v>0</v>
      </c>
      <c r="G548">
        <v>0</v>
      </c>
      <c r="H548">
        <v>0</v>
      </c>
      <c r="I548">
        <v>0</v>
      </c>
      <c r="J548">
        <v>0</v>
      </c>
      <c r="K548">
        <v>0</v>
      </c>
      <c r="L548">
        <v>0</v>
      </c>
      <c r="M548">
        <v>0</v>
      </c>
      <c r="N548">
        <v>0</v>
      </c>
    </row>
    <row r="549" spans="1:14" x14ac:dyDescent="0.2">
      <c r="A549">
        <v>115913</v>
      </c>
      <c r="B549">
        <v>0</v>
      </c>
      <c r="C549">
        <v>0</v>
      </c>
      <c r="D549">
        <v>0</v>
      </c>
      <c r="E549">
        <v>0</v>
      </c>
      <c r="F549">
        <v>0</v>
      </c>
      <c r="G549">
        <v>0</v>
      </c>
      <c r="H549">
        <v>0</v>
      </c>
      <c r="I549">
        <v>0</v>
      </c>
      <c r="J549">
        <v>0</v>
      </c>
      <c r="K549">
        <v>0</v>
      </c>
      <c r="L549">
        <v>0</v>
      </c>
      <c r="M549">
        <v>0</v>
      </c>
      <c r="N549">
        <v>0</v>
      </c>
    </row>
    <row r="550" spans="1:14" x14ac:dyDescent="0.2">
      <c r="A550">
        <v>115914</v>
      </c>
      <c r="B550">
        <v>0</v>
      </c>
      <c r="C550">
        <v>0</v>
      </c>
      <c r="D550">
        <v>0</v>
      </c>
      <c r="E550">
        <v>0</v>
      </c>
      <c r="F550">
        <v>0</v>
      </c>
      <c r="G550">
        <v>0</v>
      </c>
      <c r="H550">
        <v>0</v>
      </c>
      <c r="I550">
        <v>0</v>
      </c>
      <c r="J550">
        <v>0</v>
      </c>
      <c r="K550">
        <v>0</v>
      </c>
      <c r="L550">
        <v>0</v>
      </c>
      <c r="M550">
        <v>0</v>
      </c>
      <c r="N550">
        <v>0</v>
      </c>
    </row>
    <row r="551" spans="1:14" x14ac:dyDescent="0.2">
      <c r="A551">
        <v>115916</v>
      </c>
      <c r="B551">
        <v>0</v>
      </c>
      <c r="C551">
        <v>0</v>
      </c>
      <c r="D551">
        <v>0</v>
      </c>
      <c r="E551">
        <v>0</v>
      </c>
      <c r="F551">
        <v>0</v>
      </c>
      <c r="G551">
        <v>0</v>
      </c>
      <c r="H551">
        <v>0</v>
      </c>
      <c r="I551">
        <v>0</v>
      </c>
      <c r="J551">
        <v>0</v>
      </c>
      <c r="K551">
        <v>0</v>
      </c>
      <c r="L551">
        <v>0</v>
      </c>
      <c r="M551">
        <v>0</v>
      </c>
      <c r="N551">
        <v>0</v>
      </c>
    </row>
    <row r="552" spans="1:14" x14ac:dyDescent="0.2">
      <c r="A552">
        <v>115923</v>
      </c>
      <c r="B552">
        <v>0</v>
      </c>
      <c r="C552">
        <v>0</v>
      </c>
      <c r="D552">
        <v>0</v>
      </c>
      <c r="E552">
        <v>0</v>
      </c>
      <c r="F552">
        <v>0</v>
      </c>
      <c r="G552">
        <v>0</v>
      </c>
      <c r="H552">
        <v>0</v>
      </c>
      <c r="I552">
        <v>0</v>
      </c>
      <c r="J552">
        <v>0</v>
      </c>
      <c r="K552">
        <v>0</v>
      </c>
      <c r="L552">
        <v>0</v>
      </c>
      <c r="M552">
        <v>0</v>
      </c>
      <c r="N552">
        <v>0</v>
      </c>
    </row>
    <row r="553" spans="1:14" x14ac:dyDescent="0.2">
      <c r="A553">
        <v>115924</v>
      </c>
      <c r="B553">
        <v>0</v>
      </c>
      <c r="C553">
        <v>0</v>
      </c>
      <c r="D553">
        <v>0</v>
      </c>
      <c r="E553">
        <v>0</v>
      </c>
      <c r="F553">
        <v>0</v>
      </c>
      <c r="G553">
        <v>0</v>
      </c>
      <c r="H553">
        <v>0</v>
      </c>
      <c r="I553">
        <v>0</v>
      </c>
      <c r="J553">
        <v>0</v>
      </c>
      <c r="K553">
        <v>0</v>
      </c>
      <c r="L553">
        <v>0</v>
      </c>
      <c r="M553">
        <v>0</v>
      </c>
      <c r="N553">
        <v>0</v>
      </c>
    </row>
    <row r="554" spans="1:14" x14ac:dyDescent="0.2">
      <c r="A554">
        <v>115926</v>
      </c>
      <c r="B554">
        <v>0</v>
      </c>
      <c r="C554">
        <v>0</v>
      </c>
      <c r="D554">
        <v>0</v>
      </c>
      <c r="E554">
        <v>0</v>
      </c>
      <c r="F554">
        <v>0</v>
      </c>
      <c r="G554">
        <v>0</v>
      </c>
      <c r="H554">
        <v>0</v>
      </c>
      <c r="I554">
        <v>0</v>
      </c>
      <c r="J554">
        <v>0</v>
      </c>
      <c r="K554">
        <v>0</v>
      </c>
      <c r="L554">
        <v>0</v>
      </c>
      <c r="M554">
        <v>0</v>
      </c>
      <c r="N554">
        <v>0</v>
      </c>
    </row>
    <row r="555" spans="1:14" x14ac:dyDescent="0.2">
      <c r="A555">
        <v>115931</v>
      </c>
      <c r="B555">
        <v>0</v>
      </c>
      <c r="C555">
        <v>0</v>
      </c>
      <c r="D555">
        <v>0</v>
      </c>
      <c r="E555">
        <v>0</v>
      </c>
      <c r="F555">
        <v>0</v>
      </c>
      <c r="G555">
        <v>0</v>
      </c>
      <c r="H555">
        <v>0</v>
      </c>
      <c r="I555">
        <v>0</v>
      </c>
      <c r="J555">
        <v>0</v>
      </c>
      <c r="K555">
        <v>0</v>
      </c>
      <c r="L555">
        <v>0</v>
      </c>
      <c r="M555">
        <v>0</v>
      </c>
      <c r="N555">
        <v>0</v>
      </c>
    </row>
    <row r="556" spans="1:14" x14ac:dyDescent="0.2">
      <c r="A556">
        <v>115932</v>
      </c>
      <c r="B556">
        <v>0</v>
      </c>
      <c r="C556">
        <v>0</v>
      </c>
      <c r="D556">
        <v>0</v>
      </c>
      <c r="E556">
        <v>0</v>
      </c>
      <c r="F556">
        <v>0</v>
      </c>
      <c r="G556">
        <v>0</v>
      </c>
      <c r="H556">
        <v>0</v>
      </c>
      <c r="I556">
        <v>0</v>
      </c>
      <c r="J556">
        <v>0</v>
      </c>
      <c r="K556">
        <v>0</v>
      </c>
      <c r="L556">
        <v>0</v>
      </c>
      <c r="M556">
        <v>0</v>
      </c>
      <c r="N556">
        <v>0</v>
      </c>
    </row>
    <row r="557" spans="1:14" x14ac:dyDescent="0.2">
      <c r="A557">
        <v>115933</v>
      </c>
      <c r="B557">
        <v>0</v>
      </c>
      <c r="C557">
        <v>0</v>
      </c>
      <c r="D557">
        <v>0</v>
      </c>
      <c r="E557">
        <v>0</v>
      </c>
      <c r="F557">
        <v>0</v>
      </c>
      <c r="G557">
        <v>0</v>
      </c>
      <c r="H557">
        <v>0</v>
      </c>
      <c r="I557">
        <v>0</v>
      </c>
      <c r="J557">
        <v>0</v>
      </c>
      <c r="K557">
        <v>0</v>
      </c>
      <c r="L557">
        <v>0</v>
      </c>
      <c r="M557">
        <v>0</v>
      </c>
      <c r="N557">
        <v>0</v>
      </c>
    </row>
    <row r="558" spans="1:14" x14ac:dyDescent="0.2">
      <c r="A558">
        <v>115934</v>
      </c>
      <c r="B558">
        <v>0</v>
      </c>
      <c r="C558">
        <v>0</v>
      </c>
      <c r="D558">
        <v>0</v>
      </c>
      <c r="E558">
        <v>0</v>
      </c>
      <c r="F558">
        <v>0</v>
      </c>
      <c r="G558">
        <v>0</v>
      </c>
      <c r="H558">
        <v>0</v>
      </c>
      <c r="I558">
        <v>0</v>
      </c>
      <c r="J558">
        <v>0</v>
      </c>
      <c r="K558">
        <v>0</v>
      </c>
      <c r="L558">
        <v>0</v>
      </c>
      <c r="M558">
        <v>0</v>
      </c>
      <c r="N558">
        <v>0</v>
      </c>
    </row>
    <row r="559" spans="1:14" x14ac:dyDescent="0.2">
      <c r="A559">
        <v>115935</v>
      </c>
      <c r="B559">
        <v>0</v>
      </c>
      <c r="C559">
        <v>0</v>
      </c>
      <c r="D559">
        <v>0</v>
      </c>
      <c r="E559">
        <v>0</v>
      </c>
      <c r="F559">
        <v>0</v>
      </c>
      <c r="G559">
        <v>0</v>
      </c>
      <c r="H559">
        <v>0</v>
      </c>
      <c r="I559">
        <v>0</v>
      </c>
      <c r="J559">
        <v>0</v>
      </c>
      <c r="K559">
        <v>0</v>
      </c>
      <c r="L559">
        <v>0</v>
      </c>
      <c r="M559">
        <v>0</v>
      </c>
      <c r="N559">
        <v>0</v>
      </c>
    </row>
    <row r="560" spans="1:14" x14ac:dyDescent="0.2">
      <c r="A560">
        <v>347347</v>
      </c>
      <c r="B560">
        <v>0</v>
      </c>
      <c r="C560">
        <v>0</v>
      </c>
      <c r="D560">
        <v>0</v>
      </c>
      <c r="E560">
        <v>0</v>
      </c>
      <c r="F560">
        <v>0</v>
      </c>
      <c r="G560">
        <v>0</v>
      </c>
      <c r="H560">
        <v>0</v>
      </c>
      <c r="I560">
        <v>0</v>
      </c>
      <c r="J560">
        <v>0</v>
      </c>
      <c r="K560">
        <v>0</v>
      </c>
      <c r="L560">
        <v>0</v>
      </c>
      <c r="M560">
        <v>0</v>
      </c>
      <c r="N560">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H526"/>
  <sheetViews>
    <sheetView workbookViewId="0">
      <pane xSplit="1" ySplit="1" topLeftCell="B2" activePane="bottomRight" state="frozen"/>
      <selection activeCell="D461" sqref="D461"/>
      <selection pane="topRight" activeCell="D461" sqref="D461"/>
      <selection pane="bottomLeft" activeCell="D461" sqref="D461"/>
      <selection pane="bottomRight" activeCell="H43" sqref="H43"/>
    </sheetView>
  </sheetViews>
  <sheetFormatPr defaultRowHeight="12.75" x14ac:dyDescent="0.2"/>
  <cols>
    <col min="1" max="1" width="7.7109375" bestFit="1" customWidth="1"/>
    <col min="2" max="2" width="36" bestFit="1" customWidth="1"/>
    <col min="3" max="3" width="22" bestFit="1" customWidth="1"/>
    <col min="4" max="4" width="13.85546875" bestFit="1" customWidth="1"/>
    <col min="5" max="5" width="18.140625" bestFit="1" customWidth="1"/>
    <col min="6" max="6" width="11.7109375" bestFit="1" customWidth="1"/>
    <col min="7" max="7" width="14.28515625" bestFit="1" customWidth="1"/>
    <col min="8" max="8" width="13.85546875" bestFit="1" customWidth="1"/>
  </cols>
  <sheetData>
    <row r="1" spans="1:8" s="17" customFormat="1" x14ac:dyDescent="0.2">
      <c r="A1" t="s">
        <v>135</v>
      </c>
      <c r="B1" t="s">
        <v>738</v>
      </c>
      <c r="C1" s="45" t="s">
        <v>739</v>
      </c>
      <c r="D1" s="45" t="s">
        <v>740</v>
      </c>
    </row>
    <row r="2" spans="1:8" x14ac:dyDescent="0.2">
      <c r="A2">
        <v>1090</v>
      </c>
      <c r="B2" t="s">
        <v>136</v>
      </c>
      <c r="C2" s="13">
        <v>1233456.3799999999</v>
      </c>
      <c r="D2" s="13">
        <v>1275927.51</v>
      </c>
      <c r="E2" s="13"/>
      <c r="F2" s="13"/>
      <c r="G2" s="13"/>
      <c r="H2" s="13"/>
    </row>
    <row r="3" spans="1:8" x14ac:dyDescent="0.2">
      <c r="A3">
        <v>1091</v>
      </c>
      <c r="B3" t="s">
        <v>137</v>
      </c>
      <c r="C3" s="13">
        <v>6824537.1100000003</v>
      </c>
      <c r="D3" s="13">
        <v>6858859.8700000001</v>
      </c>
      <c r="E3" s="13"/>
      <c r="F3" s="13"/>
      <c r="G3" s="13"/>
      <c r="H3" s="13"/>
    </row>
    <row r="4" spans="1:8" x14ac:dyDescent="0.2">
      <c r="A4">
        <v>1092</v>
      </c>
      <c r="B4" t="s">
        <v>138</v>
      </c>
      <c r="C4" s="13">
        <v>1085485.3899999999</v>
      </c>
      <c r="D4">
        <v>0</v>
      </c>
      <c r="E4" s="13"/>
      <c r="F4" s="13"/>
      <c r="G4" s="13"/>
      <c r="H4" s="13"/>
    </row>
    <row r="5" spans="1:8" x14ac:dyDescent="0.2">
      <c r="A5">
        <v>2089</v>
      </c>
      <c r="B5" t="s">
        <v>139</v>
      </c>
      <c r="C5" s="13">
        <v>2010570.94</v>
      </c>
      <c r="D5" s="13">
        <v>2156067.9500000002</v>
      </c>
      <c r="E5" s="13"/>
      <c r="F5" s="13"/>
      <c r="G5" s="13"/>
      <c r="H5" s="13"/>
    </row>
    <row r="6" spans="1:8" x14ac:dyDescent="0.2">
      <c r="A6">
        <v>2090</v>
      </c>
      <c r="B6" t="s">
        <v>140</v>
      </c>
      <c r="C6" s="13">
        <v>405948.62</v>
      </c>
      <c r="D6" s="13">
        <v>464502.13</v>
      </c>
      <c r="E6" s="13"/>
      <c r="F6" s="13"/>
      <c r="G6" s="13"/>
      <c r="H6" s="13"/>
    </row>
    <row r="7" spans="1:8" x14ac:dyDescent="0.2">
      <c r="A7">
        <v>2097</v>
      </c>
      <c r="B7" t="s">
        <v>141</v>
      </c>
      <c r="C7" s="13">
        <v>7181934.8600000003</v>
      </c>
      <c r="D7" s="13">
        <v>7215842.4800000004</v>
      </c>
      <c r="E7" s="13"/>
      <c r="F7" s="13"/>
      <c r="G7" s="13"/>
      <c r="H7" s="13"/>
    </row>
    <row r="8" spans="1:8" x14ac:dyDescent="0.2">
      <c r="A8">
        <v>3031</v>
      </c>
      <c r="B8" t="s">
        <v>142</v>
      </c>
      <c r="C8" s="13">
        <v>1884826.28</v>
      </c>
      <c r="D8">
        <v>0</v>
      </c>
      <c r="E8" s="13"/>
      <c r="F8" s="13"/>
      <c r="G8" s="13"/>
      <c r="H8" s="13"/>
    </row>
    <row r="9" spans="1:8" x14ac:dyDescent="0.2">
      <c r="A9">
        <v>3032</v>
      </c>
      <c r="B9" t="s">
        <v>143</v>
      </c>
      <c r="C9" s="13">
        <v>689020.11</v>
      </c>
      <c r="D9" s="13">
        <v>725280.79</v>
      </c>
      <c r="E9" s="13"/>
      <c r="F9" s="13"/>
      <c r="G9" s="13"/>
      <c r="H9" s="13"/>
    </row>
    <row r="10" spans="1:8" x14ac:dyDescent="0.2">
      <c r="A10">
        <v>3033</v>
      </c>
      <c r="B10" t="s">
        <v>144</v>
      </c>
      <c r="C10" s="13">
        <v>405509.85</v>
      </c>
      <c r="D10" s="13">
        <v>430104.81</v>
      </c>
      <c r="E10" s="13"/>
      <c r="F10" s="13"/>
      <c r="G10" s="13"/>
      <c r="H10" s="13"/>
    </row>
    <row r="11" spans="1:8" x14ac:dyDescent="0.2">
      <c r="A11">
        <v>4106</v>
      </c>
      <c r="B11" t="s">
        <v>145</v>
      </c>
      <c r="C11" s="13">
        <v>924950.85</v>
      </c>
      <c r="D11" s="13">
        <v>1081321.49</v>
      </c>
      <c r="E11" s="13"/>
      <c r="F11" s="13"/>
      <c r="G11" s="13"/>
      <c r="H11" s="13"/>
    </row>
    <row r="12" spans="1:8" x14ac:dyDescent="0.2">
      <c r="A12">
        <v>4109</v>
      </c>
      <c r="B12" t="s">
        <v>146</v>
      </c>
      <c r="C12" s="13">
        <v>1861783.94</v>
      </c>
      <c r="D12" s="13">
        <v>1898854.02</v>
      </c>
      <c r="E12" s="13"/>
      <c r="F12" s="13"/>
      <c r="G12" s="13"/>
      <c r="H12" s="13"/>
    </row>
    <row r="13" spans="1:8" x14ac:dyDescent="0.2">
      <c r="A13">
        <v>4110</v>
      </c>
      <c r="B13" t="s">
        <v>147</v>
      </c>
      <c r="C13" s="13">
        <v>5890813.3099999996</v>
      </c>
      <c r="D13" s="13">
        <v>6029492.6600000001</v>
      </c>
      <c r="F13" s="13"/>
      <c r="G13" s="13"/>
      <c r="H13" s="13"/>
    </row>
    <row r="14" spans="1:8" x14ac:dyDescent="0.2">
      <c r="A14">
        <v>5120</v>
      </c>
      <c r="B14" t="s">
        <v>148</v>
      </c>
      <c r="C14" s="13">
        <v>1500645.71</v>
      </c>
      <c r="D14" s="13">
        <v>1841616.44</v>
      </c>
      <c r="F14" s="13"/>
      <c r="G14" s="13"/>
      <c r="H14" s="13"/>
    </row>
    <row r="15" spans="1:8" x14ac:dyDescent="0.2">
      <c r="A15">
        <v>5121</v>
      </c>
      <c r="B15" t="s">
        <v>149</v>
      </c>
      <c r="C15" s="13">
        <v>2852506.22</v>
      </c>
      <c r="D15" s="13">
        <v>2907765.92</v>
      </c>
      <c r="E15" s="13"/>
      <c r="F15" s="13"/>
      <c r="G15" s="13"/>
      <c r="H15" s="13"/>
    </row>
    <row r="16" spans="1:8" x14ac:dyDescent="0.2">
      <c r="A16">
        <v>5122</v>
      </c>
      <c r="B16" t="s">
        <v>150</v>
      </c>
      <c r="C16" s="13">
        <v>1228852.7</v>
      </c>
      <c r="D16" s="13">
        <v>1258027.1000000001</v>
      </c>
      <c r="F16" s="13"/>
      <c r="G16" s="13"/>
      <c r="H16" s="13"/>
    </row>
    <row r="17" spans="1:8" x14ac:dyDescent="0.2">
      <c r="A17">
        <v>5123</v>
      </c>
      <c r="B17" t="s">
        <v>151</v>
      </c>
      <c r="C17" s="13">
        <v>4637737.0999999996</v>
      </c>
      <c r="D17" s="13">
        <v>4804993.34</v>
      </c>
      <c r="E17" s="13"/>
      <c r="F17" s="13"/>
      <c r="G17" s="13"/>
      <c r="H17" s="13"/>
    </row>
    <row r="18" spans="1:8" x14ac:dyDescent="0.2">
      <c r="A18">
        <v>5124</v>
      </c>
      <c r="B18" t="s">
        <v>152</v>
      </c>
      <c r="C18" s="13">
        <v>2492218.0699999998</v>
      </c>
      <c r="D18" s="13">
        <v>2747353.14</v>
      </c>
      <c r="F18" s="13"/>
      <c r="G18" s="13"/>
      <c r="H18" s="13"/>
    </row>
    <row r="19" spans="1:8" x14ac:dyDescent="0.2">
      <c r="A19">
        <v>5127</v>
      </c>
      <c r="B19" t="s">
        <v>153</v>
      </c>
      <c r="C19" s="13">
        <v>441784.92</v>
      </c>
      <c r="D19">
        <v>0</v>
      </c>
      <c r="E19" s="13"/>
      <c r="F19" s="13"/>
      <c r="G19" s="13"/>
      <c r="H19" s="13"/>
    </row>
    <row r="20" spans="1:8" x14ac:dyDescent="0.2">
      <c r="A20">
        <v>5128</v>
      </c>
      <c r="B20" t="s">
        <v>154</v>
      </c>
      <c r="C20" s="13">
        <v>5416087.0800000001</v>
      </c>
      <c r="D20" s="13">
        <v>6091840.3799999999</v>
      </c>
      <c r="F20" s="13"/>
      <c r="G20" s="13"/>
      <c r="H20" s="13"/>
    </row>
    <row r="21" spans="1:8" x14ac:dyDescent="0.2">
      <c r="A21">
        <v>6101</v>
      </c>
      <c r="B21" t="s">
        <v>155</v>
      </c>
      <c r="C21" s="13">
        <v>1407499.72</v>
      </c>
      <c r="D21" s="13">
        <v>1603396.93</v>
      </c>
      <c r="E21" s="13"/>
      <c r="F21" s="13"/>
      <c r="G21" s="13"/>
      <c r="H21" s="13"/>
    </row>
    <row r="22" spans="1:8" x14ac:dyDescent="0.2">
      <c r="A22">
        <v>6103</v>
      </c>
      <c r="B22" t="s">
        <v>156</v>
      </c>
      <c r="C22" s="13">
        <v>883104.39</v>
      </c>
      <c r="D22" s="13">
        <v>914470.11</v>
      </c>
      <c r="F22" s="13"/>
      <c r="G22" s="13"/>
      <c r="H22" s="13"/>
    </row>
    <row r="23" spans="1:8" x14ac:dyDescent="0.2">
      <c r="A23">
        <v>6104</v>
      </c>
      <c r="B23" t="s">
        <v>157</v>
      </c>
      <c r="C23" s="13">
        <v>3215086.54</v>
      </c>
      <c r="D23" s="13">
        <v>3390966.05</v>
      </c>
      <c r="E23" s="13"/>
      <c r="F23" s="13"/>
      <c r="G23" s="13"/>
      <c r="H23" s="13"/>
    </row>
    <row r="24" spans="1:8" x14ac:dyDescent="0.2">
      <c r="A24">
        <v>7121</v>
      </c>
      <c r="B24" t="s">
        <v>158</v>
      </c>
      <c r="C24" s="13">
        <v>821650.26</v>
      </c>
      <c r="D24" s="13">
        <v>964412.8</v>
      </c>
      <c r="F24" s="13"/>
      <c r="G24" s="13"/>
      <c r="H24" s="13"/>
    </row>
    <row r="25" spans="1:8" x14ac:dyDescent="0.2">
      <c r="A25">
        <v>7122</v>
      </c>
      <c r="B25" t="s">
        <v>159</v>
      </c>
      <c r="C25" s="13">
        <v>671847.51</v>
      </c>
      <c r="D25" s="13">
        <v>683973.14</v>
      </c>
      <c r="F25" s="13"/>
      <c r="G25" s="13"/>
      <c r="H25" s="13"/>
    </row>
    <row r="26" spans="1:8" x14ac:dyDescent="0.2">
      <c r="A26">
        <v>7123</v>
      </c>
      <c r="B26" t="s">
        <v>160</v>
      </c>
      <c r="C26" s="13">
        <v>2204754.67</v>
      </c>
      <c r="D26" s="13">
        <v>2514588.14</v>
      </c>
      <c r="E26" s="13"/>
      <c r="F26" s="13"/>
      <c r="G26" s="13"/>
      <c r="H26" s="13"/>
    </row>
    <row r="27" spans="1:8" x14ac:dyDescent="0.2">
      <c r="A27">
        <v>7124</v>
      </c>
      <c r="B27" t="s">
        <v>161</v>
      </c>
      <c r="C27" s="13">
        <v>1331162.2</v>
      </c>
      <c r="D27" s="13">
        <v>1345468.04</v>
      </c>
      <c r="E27" s="13"/>
      <c r="F27" s="13"/>
      <c r="G27" s="13"/>
      <c r="H27" s="13"/>
    </row>
    <row r="28" spans="1:8" x14ac:dyDescent="0.2">
      <c r="A28">
        <v>7125</v>
      </c>
      <c r="B28" t="s">
        <v>162</v>
      </c>
      <c r="C28" s="13">
        <v>608172.15</v>
      </c>
      <c r="D28" s="13">
        <v>660430.47</v>
      </c>
      <c r="F28" s="13"/>
      <c r="G28" s="13"/>
      <c r="H28" s="13"/>
    </row>
    <row r="29" spans="1:8" x14ac:dyDescent="0.2">
      <c r="A29">
        <v>7126</v>
      </c>
      <c r="B29" t="s">
        <v>163</v>
      </c>
      <c r="C29" s="13">
        <v>124631.62</v>
      </c>
      <c r="D29" s="13">
        <v>159257.54</v>
      </c>
      <c r="F29" s="13"/>
      <c r="G29" s="13"/>
      <c r="H29" s="13"/>
    </row>
    <row r="30" spans="1:8" x14ac:dyDescent="0.2">
      <c r="A30">
        <v>7129</v>
      </c>
      <c r="B30" t="s">
        <v>164</v>
      </c>
      <c r="C30" s="13">
        <v>3123726.35</v>
      </c>
      <c r="D30" s="13">
        <v>3201892.11</v>
      </c>
      <c r="E30" s="13"/>
      <c r="F30" s="13"/>
      <c r="G30" s="13"/>
      <c r="H30" s="13"/>
    </row>
    <row r="31" spans="1:8" x14ac:dyDescent="0.2">
      <c r="A31">
        <v>8106</v>
      </c>
      <c r="B31" t="s">
        <v>165</v>
      </c>
      <c r="C31" s="13">
        <v>1586897.75</v>
      </c>
      <c r="D31" s="13">
        <v>1682342.21</v>
      </c>
      <c r="E31" s="13"/>
      <c r="F31" s="13"/>
      <c r="G31" s="13"/>
      <c r="H31" s="13"/>
    </row>
    <row r="32" spans="1:8" x14ac:dyDescent="0.2">
      <c r="A32">
        <v>8107</v>
      </c>
      <c r="B32" t="s">
        <v>166</v>
      </c>
      <c r="C32" s="13">
        <v>2971772.29</v>
      </c>
      <c r="D32" s="13">
        <v>3265577.99</v>
      </c>
      <c r="E32" s="13"/>
      <c r="F32" s="13"/>
      <c r="G32" s="13"/>
      <c r="H32" s="13"/>
    </row>
    <row r="33" spans="1:8" x14ac:dyDescent="0.2">
      <c r="A33">
        <v>8111</v>
      </c>
      <c r="B33" t="s">
        <v>167</v>
      </c>
      <c r="C33" s="13">
        <v>2051812.89</v>
      </c>
      <c r="D33" s="13">
        <v>2128459.83</v>
      </c>
      <c r="E33" s="13"/>
      <c r="F33" s="13"/>
      <c r="G33" s="13"/>
      <c r="H33" s="13"/>
    </row>
    <row r="34" spans="1:8" x14ac:dyDescent="0.2">
      <c r="A34">
        <v>9077</v>
      </c>
      <c r="B34" t="s">
        <v>168</v>
      </c>
      <c r="C34" s="13">
        <v>1739844.72</v>
      </c>
      <c r="D34" s="13">
        <v>1656078.8</v>
      </c>
      <c r="E34" s="13"/>
      <c r="F34" s="13"/>
      <c r="G34" s="13"/>
      <c r="H34" s="13"/>
    </row>
    <row r="35" spans="1:8" x14ac:dyDescent="0.2">
      <c r="A35">
        <v>9078</v>
      </c>
      <c r="B35" t="s">
        <v>169</v>
      </c>
      <c r="C35" s="13">
        <v>700572.8</v>
      </c>
      <c r="D35" s="13">
        <v>744064.62</v>
      </c>
      <c r="E35" s="13"/>
      <c r="F35" s="13"/>
      <c r="G35" s="13"/>
      <c r="H35" s="13"/>
    </row>
    <row r="36" spans="1:8" x14ac:dyDescent="0.2">
      <c r="A36">
        <v>9079</v>
      </c>
      <c r="B36" t="s">
        <v>170</v>
      </c>
      <c r="C36" s="13">
        <v>893395.62</v>
      </c>
      <c r="D36">
        <v>0</v>
      </c>
      <c r="E36" s="13"/>
      <c r="F36" s="13"/>
      <c r="G36" s="13"/>
      <c r="H36" s="13"/>
    </row>
    <row r="37" spans="1:8" x14ac:dyDescent="0.2">
      <c r="A37">
        <v>9080</v>
      </c>
      <c r="B37" t="s">
        <v>171</v>
      </c>
      <c r="C37" s="13">
        <v>2627920.19</v>
      </c>
      <c r="D37" s="13">
        <v>2747180.78</v>
      </c>
      <c r="E37" s="13"/>
      <c r="F37" s="13"/>
      <c r="G37" s="13"/>
      <c r="H37" s="13"/>
    </row>
    <row r="38" spans="1:8" x14ac:dyDescent="0.2">
      <c r="A38">
        <v>10087</v>
      </c>
      <c r="B38" t="s">
        <v>172</v>
      </c>
      <c r="C38" s="13">
        <v>4106860.2</v>
      </c>
      <c r="D38" s="13">
        <v>4446701.1900000004</v>
      </c>
      <c r="E38" s="13"/>
      <c r="F38" s="13"/>
      <c r="G38" s="13"/>
      <c r="H38" s="13"/>
    </row>
    <row r="39" spans="1:8" x14ac:dyDescent="0.2">
      <c r="A39">
        <v>10089</v>
      </c>
      <c r="B39" t="s">
        <v>173</v>
      </c>
      <c r="C39" s="13">
        <v>4493753.99</v>
      </c>
      <c r="D39" s="13">
        <v>4970558.47</v>
      </c>
      <c r="E39" s="13"/>
      <c r="F39" s="13"/>
      <c r="G39" s="13"/>
      <c r="H39" s="13"/>
    </row>
    <row r="40" spans="1:8" x14ac:dyDescent="0.2">
      <c r="A40">
        <v>10090</v>
      </c>
      <c r="B40" t="s">
        <v>174</v>
      </c>
      <c r="C40" s="13">
        <v>1834630.76</v>
      </c>
      <c r="D40" s="13">
        <v>1870350.21</v>
      </c>
      <c r="E40" s="13"/>
      <c r="F40" s="13"/>
      <c r="G40" s="13"/>
      <c r="H40" s="13"/>
    </row>
    <row r="41" spans="1:8" x14ac:dyDescent="0.2">
      <c r="A41">
        <v>10091</v>
      </c>
      <c r="B41" t="s">
        <v>175</v>
      </c>
      <c r="C41" s="13">
        <v>3780907.45</v>
      </c>
      <c r="D41" s="13">
        <v>3952641.92</v>
      </c>
      <c r="E41" s="13"/>
      <c r="F41" s="13"/>
      <c r="G41" s="13"/>
      <c r="H41" s="13"/>
    </row>
    <row r="42" spans="1:8" x14ac:dyDescent="0.2">
      <c r="A42">
        <v>10092</v>
      </c>
      <c r="B42" t="s">
        <v>176</v>
      </c>
      <c r="C42" s="13">
        <v>1778988.17</v>
      </c>
      <c r="D42" s="13">
        <v>1975189.71</v>
      </c>
      <c r="E42" s="13"/>
      <c r="F42" s="13"/>
      <c r="G42" s="13"/>
      <c r="H42" s="13"/>
    </row>
    <row r="43" spans="1:8" x14ac:dyDescent="0.2">
      <c r="A43">
        <v>10093</v>
      </c>
      <c r="B43" t="s">
        <v>177</v>
      </c>
      <c r="C43" s="13">
        <v>41857941.950000003</v>
      </c>
      <c r="D43" s="13">
        <v>44300276.700000003</v>
      </c>
      <c r="E43" s="13"/>
      <c r="F43" s="13"/>
      <c r="G43" s="13"/>
      <c r="H43" s="13"/>
    </row>
    <row r="44" spans="1:8" x14ac:dyDescent="0.2">
      <c r="A44">
        <v>11076</v>
      </c>
      <c r="B44" t="s">
        <v>178</v>
      </c>
      <c r="C44" s="13">
        <v>2647571.2200000002</v>
      </c>
      <c r="D44" s="13">
        <v>2946284.03</v>
      </c>
      <c r="E44" s="13"/>
      <c r="F44" s="13"/>
      <c r="G44" s="13"/>
      <c r="H44" s="13"/>
    </row>
    <row r="45" spans="1:8" x14ac:dyDescent="0.2">
      <c r="A45">
        <v>11078</v>
      </c>
      <c r="B45" t="s">
        <v>179</v>
      </c>
      <c r="C45" s="13">
        <v>2006857.35</v>
      </c>
      <c r="D45" s="13">
        <v>2137508.5099999998</v>
      </c>
      <c r="E45" s="13"/>
      <c r="F45" s="13"/>
      <c r="G45" s="13"/>
      <c r="H45" s="13"/>
    </row>
    <row r="46" spans="1:8" x14ac:dyDescent="0.2">
      <c r="A46">
        <v>11079</v>
      </c>
      <c r="B46" t="s">
        <v>180</v>
      </c>
      <c r="C46" s="13">
        <v>1889939.95</v>
      </c>
      <c r="D46" s="13">
        <v>1921413.7</v>
      </c>
      <c r="E46" s="13"/>
      <c r="F46" s="13"/>
      <c r="G46" s="13"/>
      <c r="H46" s="13"/>
    </row>
    <row r="47" spans="1:8" x14ac:dyDescent="0.2">
      <c r="A47">
        <v>11082</v>
      </c>
      <c r="B47" t="s">
        <v>181</v>
      </c>
      <c r="C47" s="13">
        <v>34013263.100000001</v>
      </c>
      <c r="D47" s="13">
        <v>36641143.200000003</v>
      </c>
      <c r="E47" s="13"/>
      <c r="F47" s="13"/>
      <c r="G47" s="13"/>
      <c r="H47" s="13"/>
    </row>
    <row r="48" spans="1:8" x14ac:dyDescent="0.2">
      <c r="A48">
        <v>12108</v>
      </c>
      <c r="B48" t="s">
        <v>182</v>
      </c>
      <c r="C48" s="13">
        <v>2323389.17</v>
      </c>
      <c r="D48" s="13">
        <v>2437601.9500000002</v>
      </c>
      <c r="E48" s="13"/>
      <c r="F48" s="13"/>
      <c r="G48" s="13"/>
      <c r="H48" s="13"/>
    </row>
    <row r="49" spans="1:8" x14ac:dyDescent="0.2">
      <c r="A49">
        <v>12109</v>
      </c>
      <c r="B49" t="s">
        <v>183</v>
      </c>
      <c r="C49" s="13">
        <v>11380293.59</v>
      </c>
      <c r="D49" s="13">
        <v>11840362.15</v>
      </c>
      <c r="E49" s="13"/>
      <c r="F49" s="13"/>
      <c r="G49" s="13"/>
      <c r="H49" s="13"/>
    </row>
    <row r="50" spans="1:8" x14ac:dyDescent="0.2">
      <c r="A50">
        <v>12110</v>
      </c>
      <c r="B50" t="s">
        <v>184</v>
      </c>
      <c r="C50" s="13">
        <v>3195492.56</v>
      </c>
      <c r="D50" s="13">
        <v>3469402.78</v>
      </c>
      <c r="E50" s="13"/>
      <c r="F50" s="13"/>
      <c r="G50" s="13"/>
      <c r="H50" s="13"/>
    </row>
    <row r="51" spans="1:8" x14ac:dyDescent="0.2">
      <c r="A51">
        <v>13054</v>
      </c>
      <c r="B51" t="s">
        <v>185</v>
      </c>
      <c r="C51" s="13">
        <v>549482.63</v>
      </c>
      <c r="D51" s="13">
        <v>595622.6</v>
      </c>
      <c r="F51" s="13"/>
      <c r="G51" s="13"/>
      <c r="H51" s="13"/>
    </row>
    <row r="52" spans="1:8" x14ac:dyDescent="0.2">
      <c r="A52">
        <v>13055</v>
      </c>
      <c r="B52" t="s">
        <v>186</v>
      </c>
      <c r="C52" s="13">
        <v>2579338.5299999998</v>
      </c>
      <c r="D52" s="13">
        <v>2826988.64</v>
      </c>
      <c r="E52" s="13"/>
      <c r="F52" s="13"/>
      <c r="G52" s="13"/>
      <c r="H52" s="13"/>
    </row>
    <row r="53" spans="1:8" x14ac:dyDescent="0.2">
      <c r="A53">
        <v>13057</v>
      </c>
      <c r="B53" t="s">
        <v>187</v>
      </c>
      <c r="C53" s="13">
        <v>272814.53000000003</v>
      </c>
      <c r="D53">
        <v>0</v>
      </c>
      <c r="F53" s="13"/>
      <c r="G53" s="13"/>
      <c r="H53" s="13"/>
    </row>
    <row r="54" spans="1:8" x14ac:dyDescent="0.2">
      <c r="A54">
        <v>13058</v>
      </c>
      <c r="B54" t="s">
        <v>188</v>
      </c>
      <c r="C54" s="13">
        <v>341529.7</v>
      </c>
      <c r="D54" s="13">
        <v>343349.69</v>
      </c>
      <c r="F54" s="13"/>
      <c r="G54" s="13"/>
      <c r="H54" s="13"/>
    </row>
    <row r="55" spans="1:8" x14ac:dyDescent="0.2">
      <c r="A55">
        <v>13059</v>
      </c>
      <c r="B55" t="s">
        <v>189</v>
      </c>
      <c r="C55" s="13">
        <v>1291917.06</v>
      </c>
      <c r="D55" s="13">
        <v>1603261.04</v>
      </c>
      <c r="E55" s="13"/>
      <c r="F55" s="13"/>
      <c r="G55" s="13"/>
      <c r="H55" s="13"/>
    </row>
    <row r="56" spans="1:8" x14ac:dyDescent="0.2">
      <c r="A56">
        <v>13060</v>
      </c>
      <c r="B56" t="s">
        <v>190</v>
      </c>
      <c r="C56" s="13">
        <v>244587.36</v>
      </c>
      <c r="D56" s="13">
        <v>289041.07</v>
      </c>
      <c r="F56" s="13"/>
      <c r="G56" s="13"/>
      <c r="H56" s="13"/>
    </row>
    <row r="57" spans="1:8" x14ac:dyDescent="0.2">
      <c r="A57">
        <v>13061</v>
      </c>
      <c r="B57" t="s">
        <v>191</v>
      </c>
      <c r="C57" s="13">
        <v>1275610.25</v>
      </c>
      <c r="D57">
        <v>0</v>
      </c>
      <c r="E57" s="13"/>
      <c r="F57" s="13"/>
      <c r="G57" s="13"/>
      <c r="H57" s="13"/>
    </row>
    <row r="58" spans="1:8" x14ac:dyDescent="0.2">
      <c r="A58">
        <v>13062</v>
      </c>
      <c r="B58" t="s">
        <v>192</v>
      </c>
      <c r="C58" s="13">
        <v>268895.28000000003</v>
      </c>
      <c r="D58">
        <v>0</v>
      </c>
      <c r="E58" s="13"/>
      <c r="F58" s="13"/>
      <c r="G58" s="13"/>
      <c r="H58" s="13"/>
    </row>
    <row r="59" spans="1:8" x14ac:dyDescent="0.2">
      <c r="A59">
        <v>14126</v>
      </c>
      <c r="B59" t="s">
        <v>193</v>
      </c>
      <c r="C59" s="13">
        <v>3918228.06</v>
      </c>
      <c r="D59" s="13">
        <v>4239876.8099999996</v>
      </c>
      <c r="E59" s="13"/>
      <c r="F59" s="13"/>
      <c r="G59" s="13"/>
      <c r="H59" s="13"/>
    </row>
    <row r="60" spans="1:8" x14ac:dyDescent="0.2">
      <c r="A60">
        <v>14127</v>
      </c>
      <c r="B60" t="s">
        <v>194</v>
      </c>
      <c r="C60" s="13">
        <v>2491138.7799999998</v>
      </c>
      <c r="D60" s="13">
        <v>2575118.62</v>
      </c>
      <c r="E60" s="13"/>
      <c r="F60" s="13"/>
      <c r="G60" s="13"/>
      <c r="H60" s="13"/>
    </row>
    <row r="61" spans="1:8" x14ac:dyDescent="0.2">
      <c r="A61">
        <v>14129</v>
      </c>
      <c r="B61" t="s">
        <v>195</v>
      </c>
      <c r="C61" s="13">
        <v>7297388.6900000004</v>
      </c>
      <c r="D61" s="13">
        <v>7797518.5499999998</v>
      </c>
      <c r="E61" s="13"/>
      <c r="F61" s="13"/>
      <c r="G61" s="13"/>
      <c r="H61" s="13"/>
    </row>
    <row r="62" spans="1:8" x14ac:dyDescent="0.2">
      <c r="A62">
        <v>14130</v>
      </c>
      <c r="B62" t="s">
        <v>196</v>
      </c>
      <c r="C62" s="13">
        <v>615330.68000000005</v>
      </c>
      <c r="D62" s="13">
        <v>671480.98</v>
      </c>
      <c r="E62" s="13"/>
      <c r="F62" s="13"/>
      <c r="G62" s="13"/>
      <c r="H62" s="13"/>
    </row>
    <row r="63" spans="1:8" x14ac:dyDescent="0.2">
      <c r="A63">
        <v>15001</v>
      </c>
      <c r="B63" t="s">
        <v>197</v>
      </c>
      <c r="C63" s="13">
        <v>1707137.92</v>
      </c>
      <c r="D63" s="13">
        <v>1734688.57</v>
      </c>
      <c r="E63" s="13"/>
      <c r="F63" s="13"/>
      <c r="G63" s="13"/>
      <c r="H63" s="13"/>
    </row>
    <row r="64" spans="1:8" x14ac:dyDescent="0.2">
      <c r="A64">
        <v>15002</v>
      </c>
      <c r="B64" t="s">
        <v>198</v>
      </c>
      <c r="C64" s="13">
        <v>4301255.25</v>
      </c>
      <c r="D64" s="13">
        <v>4533662.74</v>
      </c>
      <c r="E64" s="13"/>
      <c r="F64" s="13"/>
      <c r="G64" s="13"/>
      <c r="H64" s="13"/>
    </row>
    <row r="65" spans="1:8" x14ac:dyDescent="0.2">
      <c r="A65">
        <v>15003</v>
      </c>
      <c r="B65" t="s">
        <v>199</v>
      </c>
      <c r="C65" s="13">
        <v>283575.15999999997</v>
      </c>
      <c r="D65">
        <v>0</v>
      </c>
      <c r="E65" s="13"/>
      <c r="F65" s="13"/>
      <c r="G65" s="13"/>
      <c r="H65" s="13"/>
    </row>
    <row r="66" spans="1:8" x14ac:dyDescent="0.2">
      <c r="A66">
        <v>15004</v>
      </c>
      <c r="B66" t="s">
        <v>200</v>
      </c>
      <c r="C66" s="13">
        <v>1072931.93</v>
      </c>
      <c r="D66">
        <v>0</v>
      </c>
      <c r="E66" s="13"/>
      <c r="F66" s="13"/>
      <c r="G66" s="13"/>
      <c r="H66" s="13"/>
    </row>
    <row r="67" spans="1:8" x14ac:dyDescent="0.2">
      <c r="A67">
        <v>16090</v>
      </c>
      <c r="B67" t="s">
        <v>201</v>
      </c>
      <c r="C67" s="13">
        <v>9307293.8499999996</v>
      </c>
      <c r="D67" s="13">
        <v>10910563.99</v>
      </c>
      <c r="E67" s="13"/>
      <c r="F67" s="13"/>
      <c r="G67" s="13"/>
      <c r="H67" s="13"/>
    </row>
    <row r="68" spans="1:8" x14ac:dyDescent="0.2">
      <c r="A68">
        <v>16092</v>
      </c>
      <c r="B68" t="s">
        <v>202</v>
      </c>
      <c r="C68" s="13">
        <v>1142029.19</v>
      </c>
      <c r="D68" s="13">
        <v>1150817.28</v>
      </c>
      <c r="E68" s="13"/>
      <c r="F68" s="13"/>
      <c r="G68" s="13"/>
      <c r="H68" s="13"/>
    </row>
    <row r="69" spans="1:8" x14ac:dyDescent="0.2">
      <c r="A69">
        <v>16094</v>
      </c>
      <c r="B69" t="s">
        <v>203</v>
      </c>
      <c r="C69" s="13">
        <v>991879.19</v>
      </c>
      <c r="D69" s="13">
        <v>1346542.26</v>
      </c>
      <c r="E69" s="13"/>
      <c r="F69" s="13"/>
      <c r="G69" s="13"/>
      <c r="H69" s="13"/>
    </row>
    <row r="70" spans="1:8" x14ac:dyDescent="0.2">
      <c r="A70">
        <v>16096</v>
      </c>
      <c r="B70" t="s">
        <v>204</v>
      </c>
      <c r="C70" s="13">
        <v>5138556.71</v>
      </c>
      <c r="D70" s="13">
        <v>5433396.5099999998</v>
      </c>
      <c r="E70" s="13"/>
      <c r="F70" s="13"/>
      <c r="G70" s="13"/>
      <c r="H70" s="13"/>
    </row>
    <row r="71" spans="1:8" x14ac:dyDescent="0.2">
      <c r="A71">
        <v>16097</v>
      </c>
      <c r="B71" t="s">
        <v>205</v>
      </c>
      <c r="C71" s="13">
        <v>782095.05</v>
      </c>
      <c r="D71" s="13">
        <v>809830.64</v>
      </c>
      <c r="E71" s="13"/>
      <c r="F71" s="13"/>
      <c r="G71" s="13"/>
      <c r="H71" s="13"/>
    </row>
    <row r="72" spans="1:8" x14ac:dyDescent="0.2">
      <c r="A72">
        <v>17121</v>
      </c>
      <c r="B72" t="s">
        <v>206</v>
      </c>
      <c r="C72" s="13">
        <v>610699.61</v>
      </c>
      <c r="D72" s="13">
        <v>617095.59</v>
      </c>
      <c r="E72" s="13"/>
      <c r="F72" s="13"/>
      <c r="G72" s="13"/>
      <c r="H72" s="13"/>
    </row>
    <row r="73" spans="1:8" x14ac:dyDescent="0.2">
      <c r="A73">
        <v>17122</v>
      </c>
      <c r="B73" t="s">
        <v>207</v>
      </c>
      <c r="C73" s="13">
        <v>718308.8</v>
      </c>
      <c r="D73" s="13">
        <v>766869.87</v>
      </c>
      <c r="E73" s="13"/>
      <c r="F73" s="13"/>
      <c r="G73" s="13"/>
      <c r="H73" s="13"/>
    </row>
    <row r="74" spans="1:8" x14ac:dyDescent="0.2">
      <c r="A74">
        <v>17124</v>
      </c>
      <c r="B74" t="s">
        <v>208</v>
      </c>
      <c r="C74" s="13">
        <v>630568.35</v>
      </c>
      <c r="D74">
        <v>0</v>
      </c>
      <c r="F74" s="13"/>
      <c r="G74" s="13"/>
      <c r="H74" s="13"/>
    </row>
    <row r="75" spans="1:8" x14ac:dyDescent="0.2">
      <c r="A75">
        <v>17125</v>
      </c>
      <c r="B75" t="s">
        <v>209</v>
      </c>
      <c r="C75" s="13">
        <v>3087019.12</v>
      </c>
      <c r="D75" s="13">
        <v>3114080.47</v>
      </c>
      <c r="E75" s="13"/>
      <c r="F75" s="13"/>
      <c r="G75" s="13"/>
      <c r="H75" s="13"/>
    </row>
    <row r="76" spans="1:8" x14ac:dyDescent="0.2">
      <c r="A76">
        <v>17126</v>
      </c>
      <c r="B76" t="s">
        <v>210</v>
      </c>
      <c r="C76" s="13">
        <v>885477.78</v>
      </c>
      <c r="D76" s="13">
        <v>926707.99</v>
      </c>
      <c r="E76" s="13"/>
      <c r="F76" s="13"/>
      <c r="G76" s="13"/>
      <c r="H76" s="13"/>
    </row>
    <row r="77" spans="1:8" x14ac:dyDescent="0.2">
      <c r="A77">
        <v>18047</v>
      </c>
      <c r="B77" t="s">
        <v>211</v>
      </c>
      <c r="C77" s="13">
        <v>2841211.53</v>
      </c>
      <c r="D77" s="13">
        <v>2942614.3</v>
      </c>
      <c r="E77" s="13"/>
      <c r="F77" s="13"/>
      <c r="G77" s="13"/>
      <c r="H77" s="13"/>
    </row>
    <row r="78" spans="1:8" x14ac:dyDescent="0.2">
      <c r="A78">
        <v>18050</v>
      </c>
      <c r="B78" t="s">
        <v>212</v>
      </c>
      <c r="C78" s="13">
        <v>1836407.49</v>
      </c>
      <c r="D78" s="13">
        <v>1814321.23</v>
      </c>
      <c r="F78" s="13"/>
      <c r="G78" s="13"/>
      <c r="H78" s="13"/>
    </row>
    <row r="79" spans="1:8" x14ac:dyDescent="0.2">
      <c r="A79">
        <v>19139</v>
      </c>
      <c r="B79" t="s">
        <v>213</v>
      </c>
      <c r="C79" s="13">
        <v>1665886.76</v>
      </c>
      <c r="D79" s="13">
        <v>2141124.16</v>
      </c>
      <c r="F79" s="13"/>
      <c r="G79" s="13"/>
      <c r="H79" s="13"/>
    </row>
    <row r="80" spans="1:8" x14ac:dyDescent="0.2">
      <c r="A80">
        <v>19140</v>
      </c>
      <c r="B80" t="s">
        <v>214</v>
      </c>
      <c r="C80" s="13">
        <v>581886.91</v>
      </c>
      <c r="D80">
        <v>0</v>
      </c>
      <c r="E80" s="13"/>
      <c r="F80" s="13"/>
      <c r="G80" s="13"/>
      <c r="H80" s="13"/>
    </row>
    <row r="81" spans="1:8" x14ac:dyDescent="0.2">
      <c r="A81">
        <v>19142</v>
      </c>
      <c r="B81" t="s">
        <v>215</v>
      </c>
      <c r="C81" s="13">
        <v>17272902.390000001</v>
      </c>
      <c r="D81" s="13">
        <v>18371680.43</v>
      </c>
      <c r="F81" s="13"/>
      <c r="G81" s="13"/>
      <c r="H81" s="13"/>
    </row>
    <row r="82" spans="1:8" x14ac:dyDescent="0.2">
      <c r="A82">
        <v>19144</v>
      </c>
      <c r="B82" t="s">
        <v>216</v>
      </c>
      <c r="C82" s="13">
        <v>2735876.33</v>
      </c>
      <c r="D82" s="13">
        <v>2537525.58</v>
      </c>
      <c r="F82" s="13"/>
      <c r="G82" s="13"/>
      <c r="H82" s="13"/>
    </row>
    <row r="83" spans="1:8" x14ac:dyDescent="0.2">
      <c r="A83">
        <v>19147</v>
      </c>
      <c r="B83" t="s">
        <v>217</v>
      </c>
      <c r="C83" s="13">
        <v>866043.45</v>
      </c>
      <c r="D83">
        <v>0</v>
      </c>
      <c r="E83" s="13"/>
      <c r="F83" s="13"/>
      <c r="G83" s="13"/>
      <c r="H83" s="13"/>
    </row>
    <row r="84" spans="1:8" x14ac:dyDescent="0.2">
      <c r="A84">
        <v>19148</v>
      </c>
      <c r="B84" t="s">
        <v>218</v>
      </c>
      <c r="C84" s="13">
        <v>6761955.2999999998</v>
      </c>
      <c r="D84" s="13">
        <v>7070164.4299999997</v>
      </c>
      <c r="E84" s="13"/>
      <c r="F84" s="13"/>
      <c r="G84" s="13"/>
      <c r="H84" s="13"/>
    </row>
    <row r="85" spans="1:8" x14ac:dyDescent="0.2">
      <c r="A85">
        <v>19149</v>
      </c>
      <c r="B85" t="s">
        <v>219</v>
      </c>
      <c r="C85" s="13">
        <v>7206635.5300000003</v>
      </c>
      <c r="D85" s="13">
        <v>8264896.6500000004</v>
      </c>
      <c r="E85" s="13"/>
      <c r="F85" s="13"/>
      <c r="G85" s="13"/>
      <c r="H85" s="13"/>
    </row>
    <row r="86" spans="1:8" x14ac:dyDescent="0.2">
      <c r="A86">
        <v>19150</v>
      </c>
      <c r="B86" t="s">
        <v>220</v>
      </c>
      <c r="C86" s="13">
        <v>1471600.05</v>
      </c>
      <c r="D86">
        <v>0</v>
      </c>
      <c r="F86" s="13"/>
      <c r="G86" s="13"/>
      <c r="H86" s="13"/>
    </row>
    <row r="87" spans="1:8" x14ac:dyDescent="0.2">
      <c r="A87">
        <v>19151</v>
      </c>
      <c r="B87" t="s">
        <v>221</v>
      </c>
      <c r="C87" s="13">
        <v>2126668.5099999998</v>
      </c>
      <c r="D87" s="13">
        <v>2133641.3199999998</v>
      </c>
      <c r="E87" s="13"/>
      <c r="F87" s="13"/>
      <c r="G87" s="13"/>
      <c r="H87" s="13"/>
    </row>
    <row r="88" spans="1:8" x14ac:dyDescent="0.2">
      <c r="A88">
        <v>19152</v>
      </c>
      <c r="B88" t="s">
        <v>222</v>
      </c>
      <c r="C88" s="13">
        <v>16545137.67</v>
      </c>
      <c r="D88" s="13">
        <v>17467236.600000001</v>
      </c>
      <c r="E88" s="13"/>
      <c r="F88" s="13"/>
      <c r="G88" s="13"/>
      <c r="H88" s="13"/>
    </row>
    <row r="89" spans="1:8" x14ac:dyDescent="0.2">
      <c r="A89">
        <v>19153</v>
      </c>
      <c r="B89" t="s">
        <v>223</v>
      </c>
      <c r="C89" s="13">
        <v>639191.5</v>
      </c>
      <c r="D89">
        <v>0</v>
      </c>
      <c r="F89" s="13"/>
      <c r="G89" s="13"/>
      <c r="H89" s="13"/>
    </row>
    <row r="90" spans="1:8" x14ac:dyDescent="0.2">
      <c r="A90">
        <v>20001</v>
      </c>
      <c r="B90" t="s">
        <v>224</v>
      </c>
      <c r="C90" s="13">
        <v>2791202.11</v>
      </c>
      <c r="D90" s="13">
        <v>2987534.4</v>
      </c>
      <c r="E90" s="13"/>
      <c r="F90" s="13"/>
      <c r="G90" s="13"/>
      <c r="H90" s="13"/>
    </row>
    <row r="91" spans="1:8" x14ac:dyDescent="0.2">
      <c r="A91">
        <v>20002</v>
      </c>
      <c r="B91" t="s">
        <v>225</v>
      </c>
      <c r="C91" s="13">
        <v>3884854.82</v>
      </c>
      <c r="D91" s="13">
        <v>3919188.5</v>
      </c>
      <c r="E91" s="13"/>
      <c r="F91" s="13"/>
      <c r="G91" s="13"/>
      <c r="H91" s="13"/>
    </row>
    <row r="92" spans="1:8" x14ac:dyDescent="0.2">
      <c r="A92">
        <v>21148</v>
      </c>
      <c r="B92" t="s">
        <v>226</v>
      </c>
      <c r="C92" s="13">
        <v>540967.31000000006</v>
      </c>
      <c r="D92">
        <v>0</v>
      </c>
      <c r="F92" s="13"/>
      <c r="G92" s="13"/>
      <c r="H92" s="13"/>
    </row>
    <row r="93" spans="1:8" x14ac:dyDescent="0.2">
      <c r="A93">
        <v>21149</v>
      </c>
      <c r="B93" t="s">
        <v>227</v>
      </c>
      <c r="C93" s="13">
        <v>858290.68</v>
      </c>
      <c r="D93">
        <v>0</v>
      </c>
      <c r="E93" s="13"/>
      <c r="F93" s="13"/>
      <c r="G93" s="13"/>
      <c r="H93" s="13"/>
    </row>
    <row r="94" spans="1:8" x14ac:dyDescent="0.2">
      <c r="A94">
        <v>21150</v>
      </c>
      <c r="B94" t="s">
        <v>228</v>
      </c>
      <c r="C94" s="13">
        <v>518866.65</v>
      </c>
      <c r="D94" s="13">
        <v>554906.28</v>
      </c>
      <c r="E94" s="13"/>
      <c r="F94" s="13"/>
      <c r="G94" s="13"/>
      <c r="H94" s="13"/>
    </row>
    <row r="95" spans="1:8" x14ac:dyDescent="0.2">
      <c r="A95">
        <v>21151</v>
      </c>
      <c r="B95" t="s">
        <v>229</v>
      </c>
      <c r="C95" s="13">
        <v>1026861.48</v>
      </c>
      <c r="D95" s="13">
        <v>854965.5</v>
      </c>
      <c r="F95" s="13"/>
      <c r="G95" s="13"/>
      <c r="H95" s="13"/>
    </row>
    <row r="96" spans="1:8" x14ac:dyDescent="0.2">
      <c r="A96">
        <v>22088</v>
      </c>
      <c r="B96" t="s">
        <v>230</v>
      </c>
      <c r="C96" s="13">
        <v>807975.24</v>
      </c>
      <c r="D96">
        <v>0</v>
      </c>
      <c r="E96" s="13"/>
      <c r="F96" s="13"/>
      <c r="G96" s="13"/>
      <c r="H96" s="13"/>
    </row>
    <row r="97" spans="1:8" x14ac:dyDescent="0.2">
      <c r="A97">
        <v>22089</v>
      </c>
      <c r="B97" t="s">
        <v>231</v>
      </c>
      <c r="C97" s="13">
        <v>13374806.550000001</v>
      </c>
      <c r="D97" s="13">
        <v>15591023.859999999</v>
      </c>
      <c r="E97" s="13"/>
      <c r="F97" s="13"/>
      <c r="G97" s="13"/>
      <c r="H97" s="13"/>
    </row>
    <row r="98" spans="1:8" x14ac:dyDescent="0.2">
      <c r="A98">
        <v>22090</v>
      </c>
      <c r="B98" t="s">
        <v>232</v>
      </c>
      <c r="C98" s="13">
        <v>2527878.65</v>
      </c>
      <c r="D98" s="13">
        <v>2539023.8199999998</v>
      </c>
      <c r="E98" s="13"/>
      <c r="F98" s="13"/>
      <c r="G98" s="13"/>
      <c r="H98" s="13"/>
    </row>
    <row r="99" spans="1:8" x14ac:dyDescent="0.2">
      <c r="A99">
        <v>22091</v>
      </c>
      <c r="B99" t="s">
        <v>233</v>
      </c>
      <c r="C99" s="13">
        <v>1404103.28</v>
      </c>
      <c r="D99" s="13">
        <v>1556422.27</v>
      </c>
      <c r="E99" s="13"/>
      <c r="F99" s="13"/>
      <c r="G99" s="13"/>
      <c r="H99" s="13"/>
    </row>
    <row r="100" spans="1:8" x14ac:dyDescent="0.2">
      <c r="A100">
        <v>22092</v>
      </c>
      <c r="B100" t="s">
        <v>234</v>
      </c>
      <c r="C100" s="13">
        <v>2492232.71</v>
      </c>
      <c r="D100" s="13">
        <v>2848971.61</v>
      </c>
      <c r="F100" s="13"/>
      <c r="G100" s="13"/>
      <c r="H100" s="13"/>
    </row>
    <row r="101" spans="1:8" x14ac:dyDescent="0.2">
      <c r="A101">
        <v>22093</v>
      </c>
      <c r="B101" t="s">
        <v>235</v>
      </c>
      <c r="C101" s="13">
        <v>12592763.560000001</v>
      </c>
      <c r="D101" s="13">
        <v>13855941.300000001</v>
      </c>
      <c r="E101" s="13"/>
      <c r="F101" s="13"/>
      <c r="G101" s="13"/>
      <c r="H101" s="13"/>
    </row>
    <row r="102" spans="1:8" x14ac:dyDescent="0.2">
      <c r="A102">
        <v>22094</v>
      </c>
      <c r="B102" t="s">
        <v>236</v>
      </c>
      <c r="C102" s="13">
        <v>2821801.58</v>
      </c>
      <c r="D102" s="13">
        <v>2749014.33</v>
      </c>
      <c r="F102" s="13"/>
      <c r="G102" s="13"/>
      <c r="H102" s="13"/>
    </row>
    <row r="103" spans="1:8" x14ac:dyDescent="0.2">
      <c r="A103">
        <v>23101</v>
      </c>
      <c r="B103" t="s">
        <v>238</v>
      </c>
      <c r="C103" s="13">
        <v>3270824.79</v>
      </c>
      <c r="D103" s="13">
        <v>3285735.42</v>
      </c>
      <c r="E103" s="40"/>
      <c r="F103" s="41"/>
      <c r="G103" s="41"/>
      <c r="H103" s="13"/>
    </row>
    <row r="104" spans="1:8" x14ac:dyDescent="0.2">
      <c r="A104">
        <v>24086</v>
      </c>
      <c r="B104" t="s">
        <v>239</v>
      </c>
      <c r="C104" s="13">
        <v>8600392.5500000007</v>
      </c>
      <c r="D104" s="13">
        <v>9134969.1199999992</v>
      </c>
      <c r="E104" s="13"/>
      <c r="F104" s="13"/>
      <c r="G104" s="13"/>
      <c r="H104" s="13"/>
    </row>
    <row r="105" spans="1:8" x14ac:dyDescent="0.2">
      <c r="A105">
        <v>24087</v>
      </c>
      <c r="B105" t="s">
        <v>240</v>
      </c>
      <c r="C105" s="13">
        <v>4945572.58</v>
      </c>
      <c r="D105" s="13">
        <v>5258021.7300000004</v>
      </c>
      <c r="E105" s="13"/>
      <c r="F105" s="13"/>
      <c r="G105" s="13"/>
      <c r="H105" s="13"/>
    </row>
    <row r="106" spans="1:8" x14ac:dyDescent="0.2">
      <c r="A106">
        <v>24089</v>
      </c>
      <c r="B106" t="s">
        <v>241</v>
      </c>
      <c r="C106" s="13">
        <v>11334566.779999999</v>
      </c>
      <c r="D106" s="13">
        <v>11619090.109999999</v>
      </c>
      <c r="E106" s="13"/>
      <c r="F106" s="13"/>
      <c r="G106" s="13"/>
      <c r="H106" s="13"/>
    </row>
    <row r="107" spans="1:8" x14ac:dyDescent="0.2">
      <c r="A107">
        <v>24090</v>
      </c>
      <c r="B107" t="s">
        <v>242</v>
      </c>
      <c r="C107" s="13">
        <v>28503165.050000001</v>
      </c>
      <c r="D107" s="13">
        <v>31698889.300000001</v>
      </c>
      <c r="F107" s="13"/>
      <c r="G107" s="13"/>
      <c r="H107" s="13"/>
    </row>
    <row r="108" spans="1:8" x14ac:dyDescent="0.2">
      <c r="A108">
        <v>24091</v>
      </c>
      <c r="B108" t="s">
        <v>243</v>
      </c>
      <c r="C108" s="13">
        <v>202703.65</v>
      </c>
      <c r="D108">
        <v>0</v>
      </c>
      <c r="F108" s="13"/>
      <c r="G108" s="13"/>
      <c r="H108" s="13"/>
    </row>
    <row r="109" spans="1:8" x14ac:dyDescent="0.2">
      <c r="A109">
        <v>24093</v>
      </c>
      <c r="B109" t="s">
        <v>244</v>
      </c>
      <c r="C109" s="13">
        <v>22505940.170000002</v>
      </c>
      <c r="D109" s="13">
        <v>24122760.329999998</v>
      </c>
      <c r="E109" s="13"/>
      <c r="F109" s="13"/>
      <c r="G109" s="13"/>
      <c r="H109" s="13"/>
    </row>
    <row r="110" spans="1:8" x14ac:dyDescent="0.2">
      <c r="A110">
        <v>25001</v>
      </c>
      <c r="B110" t="s">
        <v>245</v>
      </c>
      <c r="C110" s="13">
        <v>5977664.8700000001</v>
      </c>
      <c r="D110" s="13">
        <v>6102631.5700000003</v>
      </c>
      <c r="E110" s="13"/>
      <c r="F110" s="13"/>
      <c r="G110" s="13"/>
      <c r="H110" s="13"/>
    </row>
    <row r="111" spans="1:8" x14ac:dyDescent="0.2">
      <c r="A111">
        <v>25002</v>
      </c>
      <c r="B111" t="s">
        <v>246</v>
      </c>
      <c r="C111" s="13">
        <v>3239521.4</v>
      </c>
      <c r="D111" s="13">
        <v>3875353.18</v>
      </c>
      <c r="E111" s="13"/>
      <c r="F111" s="13"/>
      <c r="G111" s="13"/>
      <c r="H111" s="13"/>
    </row>
    <row r="112" spans="1:8" x14ac:dyDescent="0.2">
      <c r="A112">
        <v>25003</v>
      </c>
      <c r="B112" t="s">
        <v>247</v>
      </c>
      <c r="C112" s="13">
        <v>2587235.64</v>
      </c>
      <c r="D112" s="13">
        <v>3091063.55</v>
      </c>
      <c r="E112" s="13"/>
      <c r="F112" s="13"/>
      <c r="G112" s="13"/>
      <c r="H112" s="13"/>
    </row>
    <row r="113" spans="1:8" x14ac:dyDescent="0.2">
      <c r="A113">
        <v>26001</v>
      </c>
      <c r="B113" t="s">
        <v>248</v>
      </c>
      <c r="C113" s="13">
        <v>2250217.4500000002</v>
      </c>
      <c r="D113" s="13">
        <v>2448198.46</v>
      </c>
      <c r="E113" s="13"/>
      <c r="F113" s="13"/>
      <c r="G113" s="13"/>
      <c r="H113" s="13"/>
    </row>
    <row r="114" spans="1:8" x14ac:dyDescent="0.2">
      <c r="A114">
        <v>26002</v>
      </c>
      <c r="B114" t="s">
        <v>249</v>
      </c>
      <c r="C114" s="13">
        <v>1288039.73</v>
      </c>
      <c r="D114" s="13">
        <v>1370116.02</v>
      </c>
      <c r="F114" s="13"/>
      <c r="G114" s="13"/>
      <c r="H114" s="13"/>
    </row>
    <row r="115" spans="1:8" x14ac:dyDescent="0.2">
      <c r="A115">
        <v>26005</v>
      </c>
      <c r="B115" t="s">
        <v>250</v>
      </c>
      <c r="C115" s="13">
        <v>1910018.56</v>
      </c>
      <c r="D115" s="13">
        <v>1866685.07</v>
      </c>
      <c r="F115" s="13"/>
      <c r="G115" s="13"/>
      <c r="H115" s="13"/>
    </row>
    <row r="116" spans="1:8" x14ac:dyDescent="0.2">
      <c r="A116">
        <v>26006</v>
      </c>
      <c r="B116" t="s">
        <v>251</v>
      </c>
      <c r="C116" s="13">
        <v>9282937.1999999993</v>
      </c>
      <c r="D116" s="13">
        <v>9473375.9100000001</v>
      </c>
      <c r="E116" s="13"/>
      <c r="F116" s="13"/>
      <c r="G116" s="13"/>
      <c r="H116" s="13"/>
    </row>
    <row r="117" spans="1:8" x14ac:dyDescent="0.2">
      <c r="A117">
        <v>27055</v>
      </c>
      <c r="B117" t="s">
        <v>252</v>
      </c>
      <c r="C117" s="13">
        <v>573872.55000000005</v>
      </c>
      <c r="D117" s="13">
        <v>633290.35</v>
      </c>
      <c r="F117" s="13"/>
      <c r="G117" s="13"/>
      <c r="H117" s="13"/>
    </row>
    <row r="118" spans="1:8" x14ac:dyDescent="0.2">
      <c r="A118">
        <v>27056</v>
      </c>
      <c r="B118" t="s">
        <v>253</v>
      </c>
      <c r="C118" s="13">
        <v>1010234.2</v>
      </c>
      <c r="D118">
        <v>0</v>
      </c>
      <c r="E118" s="13"/>
      <c r="F118" s="13"/>
      <c r="G118" s="13"/>
      <c r="H118" s="13"/>
    </row>
    <row r="119" spans="1:8" x14ac:dyDescent="0.2">
      <c r="A119">
        <v>27057</v>
      </c>
      <c r="B119" t="s">
        <v>254</v>
      </c>
      <c r="C119" s="13">
        <v>578048.13</v>
      </c>
      <c r="D119">
        <v>0</v>
      </c>
      <c r="F119" s="13"/>
      <c r="G119" s="13"/>
      <c r="H119" s="13"/>
    </row>
    <row r="120" spans="1:8" x14ac:dyDescent="0.2">
      <c r="A120">
        <v>27058</v>
      </c>
      <c r="B120" t="s">
        <v>255</v>
      </c>
      <c r="C120" s="13">
        <v>1016984.83</v>
      </c>
      <c r="D120" s="13">
        <v>1091688.5</v>
      </c>
      <c r="F120" s="13"/>
      <c r="G120" s="13"/>
      <c r="H120" s="13"/>
    </row>
    <row r="121" spans="1:8" x14ac:dyDescent="0.2">
      <c r="A121">
        <v>27059</v>
      </c>
      <c r="B121" t="s">
        <v>256</v>
      </c>
      <c r="C121" s="13">
        <v>923530.28</v>
      </c>
      <c r="D121" s="13">
        <v>995677.8</v>
      </c>
      <c r="F121" s="13"/>
      <c r="G121" s="13"/>
      <c r="H121" s="13"/>
    </row>
    <row r="122" spans="1:8" x14ac:dyDescent="0.2">
      <c r="A122">
        <v>27061</v>
      </c>
      <c r="B122" t="s">
        <v>257</v>
      </c>
      <c r="C122" s="13">
        <v>3448599.97</v>
      </c>
      <c r="D122" s="13">
        <v>4074387.09</v>
      </c>
      <c r="E122" s="13"/>
      <c r="F122" s="13"/>
      <c r="G122" s="13"/>
      <c r="H122" s="13"/>
    </row>
    <row r="123" spans="1:8" x14ac:dyDescent="0.2">
      <c r="A123">
        <v>28101</v>
      </c>
      <c r="B123" t="s">
        <v>258</v>
      </c>
      <c r="C123" s="13">
        <v>3566982.02</v>
      </c>
      <c r="D123" s="13">
        <v>3823598.5</v>
      </c>
      <c r="E123" s="13"/>
      <c r="F123" s="13"/>
      <c r="G123" s="13"/>
      <c r="H123" s="13"/>
    </row>
    <row r="124" spans="1:8" x14ac:dyDescent="0.2">
      <c r="A124">
        <v>28102</v>
      </c>
      <c r="B124" t="s">
        <v>259</v>
      </c>
      <c r="C124" s="13">
        <v>3359875.72</v>
      </c>
      <c r="D124" s="13">
        <v>3578801.82</v>
      </c>
      <c r="E124" s="13"/>
      <c r="F124" s="13"/>
      <c r="G124" s="13"/>
      <c r="H124" s="13"/>
    </row>
    <row r="125" spans="1:8" x14ac:dyDescent="0.2">
      <c r="A125">
        <v>28103</v>
      </c>
      <c r="B125" t="s">
        <v>260</v>
      </c>
      <c r="C125" s="13">
        <v>3222861.03</v>
      </c>
      <c r="D125" s="13">
        <v>3358621.17</v>
      </c>
      <c r="E125" s="13"/>
      <c r="F125" s="13"/>
      <c r="G125" s="13"/>
      <c r="H125" s="13"/>
    </row>
    <row r="126" spans="1:8" x14ac:dyDescent="0.2">
      <c r="A126">
        <v>29001</v>
      </c>
      <c r="B126" t="s">
        <v>261</v>
      </c>
      <c r="C126" s="13">
        <v>943994.09</v>
      </c>
      <c r="D126" s="13">
        <v>1203171.01</v>
      </c>
      <c r="E126" s="13"/>
      <c r="F126" s="13"/>
      <c r="G126" s="13"/>
      <c r="H126" s="13"/>
    </row>
    <row r="127" spans="1:8" x14ac:dyDescent="0.2">
      <c r="A127">
        <v>29002</v>
      </c>
      <c r="B127" t="s">
        <v>262</v>
      </c>
      <c r="C127" s="13">
        <v>758673.04</v>
      </c>
      <c r="D127">
        <v>0</v>
      </c>
      <c r="F127" s="13"/>
      <c r="G127" s="13"/>
      <c r="H127" s="13"/>
    </row>
    <row r="128" spans="1:8" x14ac:dyDescent="0.2">
      <c r="A128">
        <v>29003</v>
      </c>
      <c r="B128" t="s">
        <v>263</v>
      </c>
      <c r="C128" s="13">
        <v>745909.29</v>
      </c>
      <c r="D128">
        <v>0</v>
      </c>
      <c r="E128" s="13"/>
      <c r="F128" s="13"/>
      <c r="G128" s="13"/>
      <c r="H128" s="13"/>
    </row>
    <row r="129" spans="1:8" x14ac:dyDescent="0.2">
      <c r="A129">
        <v>29004</v>
      </c>
      <c r="B129" t="s">
        <v>264</v>
      </c>
      <c r="C129" s="13">
        <v>1352552.39</v>
      </c>
      <c r="D129" s="13">
        <v>1478768.56</v>
      </c>
      <c r="F129" s="13"/>
      <c r="G129" s="13"/>
      <c r="H129" s="13"/>
    </row>
    <row r="130" spans="1:8" x14ac:dyDescent="0.2">
      <c r="A130">
        <v>30093</v>
      </c>
      <c r="B130" t="s">
        <v>265</v>
      </c>
      <c r="C130" s="13">
        <v>6558383.21</v>
      </c>
      <c r="D130" s="13">
        <v>6662583.5800000001</v>
      </c>
      <c r="E130" s="13"/>
      <c r="F130" s="13"/>
      <c r="G130" s="13"/>
      <c r="H130" s="13"/>
    </row>
    <row r="131" spans="1:8" x14ac:dyDescent="0.2">
      <c r="A131">
        <v>31116</v>
      </c>
      <c r="B131" t="s">
        <v>266</v>
      </c>
      <c r="C131" s="13">
        <v>828801.19</v>
      </c>
      <c r="D131" s="13">
        <v>993231.35999999999</v>
      </c>
      <c r="E131" s="13"/>
      <c r="F131" s="13"/>
      <c r="G131" s="13"/>
      <c r="H131" s="13"/>
    </row>
    <row r="132" spans="1:8" x14ac:dyDescent="0.2">
      <c r="A132">
        <v>31117</v>
      </c>
      <c r="B132" t="s">
        <v>267</v>
      </c>
      <c r="C132" s="13">
        <v>740731.01</v>
      </c>
      <c r="D132" s="13">
        <v>808818.9</v>
      </c>
      <c r="F132" s="13"/>
      <c r="G132" s="13"/>
      <c r="H132" s="13"/>
    </row>
    <row r="133" spans="1:8" x14ac:dyDescent="0.2">
      <c r="A133">
        <v>31118</v>
      </c>
      <c r="B133" t="s">
        <v>268</v>
      </c>
      <c r="C133" s="13">
        <v>528125.47</v>
      </c>
      <c r="D133">
        <v>0</v>
      </c>
      <c r="F133" s="13"/>
      <c r="G133" s="13"/>
      <c r="H133" s="13"/>
    </row>
    <row r="134" spans="1:8" x14ac:dyDescent="0.2">
      <c r="A134">
        <v>31121</v>
      </c>
      <c r="B134" t="s">
        <v>269</v>
      </c>
      <c r="C134" s="13">
        <v>2364398.62</v>
      </c>
      <c r="D134" s="13">
        <v>2378752.04</v>
      </c>
      <c r="E134" s="13"/>
      <c r="F134" s="13"/>
      <c r="G134" s="13"/>
      <c r="H134" s="13"/>
    </row>
    <row r="135" spans="1:8" x14ac:dyDescent="0.2">
      <c r="A135">
        <v>31122</v>
      </c>
      <c r="B135" t="s">
        <v>270</v>
      </c>
      <c r="C135" s="13">
        <v>848278.27</v>
      </c>
      <c r="D135" s="13">
        <v>888218.87</v>
      </c>
      <c r="F135" s="13"/>
      <c r="G135" s="13"/>
      <c r="H135" s="13"/>
    </row>
    <row r="136" spans="1:8" x14ac:dyDescent="0.2">
      <c r="A136">
        <v>32054</v>
      </c>
      <c r="B136" t="s">
        <v>271</v>
      </c>
      <c r="C136" s="13">
        <v>765606.13</v>
      </c>
      <c r="D136">
        <v>0</v>
      </c>
      <c r="F136" s="13"/>
      <c r="G136" s="13"/>
      <c r="H136" s="13"/>
    </row>
    <row r="137" spans="1:8" x14ac:dyDescent="0.2">
      <c r="A137">
        <v>32055</v>
      </c>
      <c r="B137" t="s">
        <v>272</v>
      </c>
      <c r="C137" s="13">
        <v>1967734.04</v>
      </c>
      <c r="D137" s="13">
        <v>1952145.84</v>
      </c>
      <c r="E137" s="13"/>
      <c r="F137" s="13"/>
      <c r="G137" s="13"/>
      <c r="H137" s="13"/>
    </row>
    <row r="138" spans="1:8" x14ac:dyDescent="0.2">
      <c r="A138">
        <v>32056</v>
      </c>
      <c r="B138" t="s">
        <v>273</v>
      </c>
      <c r="C138" s="13">
        <v>684544.22</v>
      </c>
      <c r="D138" s="13">
        <v>722828.27</v>
      </c>
      <c r="F138" s="13"/>
      <c r="G138" s="13"/>
      <c r="H138" s="13"/>
    </row>
    <row r="139" spans="1:8" x14ac:dyDescent="0.2">
      <c r="A139">
        <v>32058</v>
      </c>
      <c r="B139" t="s">
        <v>274</v>
      </c>
      <c r="C139" s="13">
        <v>1149631.93</v>
      </c>
      <c r="D139" s="13">
        <v>1151622.92</v>
      </c>
      <c r="E139" s="13"/>
      <c r="F139" s="13"/>
      <c r="G139" s="13"/>
      <c r="H139" s="13"/>
    </row>
    <row r="140" spans="1:8" x14ac:dyDescent="0.2">
      <c r="A140">
        <v>33090</v>
      </c>
      <c r="B140" t="s">
        <v>275</v>
      </c>
      <c r="C140" s="13">
        <v>3557659.37</v>
      </c>
      <c r="D140" s="13">
        <v>3752049.21</v>
      </c>
      <c r="E140" s="13"/>
      <c r="F140" s="13"/>
      <c r="G140" s="13"/>
      <c r="H140" s="13"/>
    </row>
    <row r="141" spans="1:8" x14ac:dyDescent="0.2">
      <c r="A141">
        <v>33091</v>
      </c>
      <c r="B141" t="s">
        <v>276</v>
      </c>
      <c r="C141" s="13">
        <v>574755.19999999995</v>
      </c>
      <c r="D141">
        <v>0</v>
      </c>
      <c r="F141" s="13"/>
      <c r="G141" s="13"/>
      <c r="H141" s="13"/>
    </row>
    <row r="142" spans="1:8" x14ac:dyDescent="0.2">
      <c r="A142">
        <v>33092</v>
      </c>
      <c r="B142" t="s">
        <v>277</v>
      </c>
      <c r="C142" s="13">
        <v>847522.67</v>
      </c>
      <c r="D142" s="13">
        <v>935762.03</v>
      </c>
      <c r="F142" s="13"/>
      <c r="G142" s="13"/>
      <c r="H142" s="13"/>
    </row>
    <row r="143" spans="1:8" x14ac:dyDescent="0.2">
      <c r="A143">
        <v>33093</v>
      </c>
      <c r="B143" t="s">
        <v>278</v>
      </c>
      <c r="C143" s="13">
        <v>1151318.3400000001</v>
      </c>
      <c r="D143" s="13">
        <v>1145674.24</v>
      </c>
      <c r="E143" s="13"/>
      <c r="F143" s="13"/>
      <c r="G143" s="13"/>
      <c r="H143" s="13"/>
    </row>
    <row r="144" spans="1:8" x14ac:dyDescent="0.2">
      <c r="A144">
        <v>33094</v>
      </c>
      <c r="B144" t="s">
        <v>279</v>
      </c>
      <c r="C144" s="13">
        <v>941257.16</v>
      </c>
      <c r="D144">
        <v>0</v>
      </c>
      <c r="E144" s="13"/>
      <c r="F144" s="13"/>
      <c r="G144" s="13"/>
      <c r="H144" s="13"/>
    </row>
    <row r="145" spans="1:8" x14ac:dyDescent="0.2">
      <c r="A145">
        <v>34121</v>
      </c>
      <c r="B145" t="s">
        <v>280</v>
      </c>
      <c r="C145" s="13">
        <v>466459.81</v>
      </c>
      <c r="D145" s="13">
        <v>473293.57</v>
      </c>
      <c r="F145" s="13"/>
      <c r="G145" s="13"/>
      <c r="H145" s="13"/>
    </row>
    <row r="146" spans="1:8" x14ac:dyDescent="0.2">
      <c r="A146">
        <v>34122</v>
      </c>
      <c r="B146" t="s">
        <v>281</v>
      </c>
      <c r="C146" s="13">
        <v>416724.39</v>
      </c>
      <c r="D146" s="13">
        <v>469219.87</v>
      </c>
      <c r="F146" s="13"/>
      <c r="G146" s="13"/>
      <c r="H146" s="13"/>
    </row>
    <row r="147" spans="1:8" x14ac:dyDescent="0.2">
      <c r="A147">
        <v>34124</v>
      </c>
      <c r="B147" t="s">
        <v>282</v>
      </c>
      <c r="C147" s="13">
        <v>4693203.33</v>
      </c>
      <c r="D147" s="13">
        <v>4904779.21</v>
      </c>
      <c r="F147" s="13"/>
      <c r="G147" s="13"/>
      <c r="H147" s="13"/>
    </row>
    <row r="148" spans="1:8" x14ac:dyDescent="0.2">
      <c r="A148">
        <v>35092</v>
      </c>
      <c r="B148" t="s">
        <v>283</v>
      </c>
      <c r="C148" s="13">
        <v>3760570.64</v>
      </c>
      <c r="D148" s="13">
        <v>4498330.42</v>
      </c>
      <c r="E148" s="13"/>
      <c r="F148" s="13"/>
      <c r="G148" s="13"/>
      <c r="H148" s="13"/>
    </row>
    <row r="149" spans="1:8" x14ac:dyDescent="0.2">
      <c r="A149">
        <v>35093</v>
      </c>
      <c r="B149" t="s">
        <v>284</v>
      </c>
      <c r="C149" s="13">
        <v>1510327.29</v>
      </c>
      <c r="D149" s="13">
        <v>1484395.82</v>
      </c>
      <c r="E149" s="13"/>
      <c r="F149" s="13"/>
      <c r="G149" s="13"/>
      <c r="H149" s="13"/>
    </row>
    <row r="150" spans="1:8" x14ac:dyDescent="0.2">
      <c r="A150">
        <v>35094</v>
      </c>
      <c r="B150" t="s">
        <v>285</v>
      </c>
      <c r="C150" s="13">
        <v>1839645.86</v>
      </c>
      <c r="D150" s="13">
        <v>1936085.65</v>
      </c>
      <c r="F150" s="13"/>
      <c r="G150" s="13"/>
      <c r="H150" s="13"/>
    </row>
    <row r="151" spans="1:8" x14ac:dyDescent="0.2">
      <c r="A151">
        <v>35097</v>
      </c>
      <c r="B151" t="s">
        <v>286</v>
      </c>
      <c r="C151" s="13">
        <v>1418268.83</v>
      </c>
      <c r="D151" s="13">
        <v>1454500.78</v>
      </c>
      <c r="E151" s="13"/>
      <c r="F151" s="13"/>
      <c r="G151" s="13"/>
      <c r="H151" s="13"/>
    </row>
    <row r="152" spans="1:8" x14ac:dyDescent="0.2">
      <c r="A152">
        <v>35098</v>
      </c>
      <c r="B152" t="s">
        <v>287</v>
      </c>
      <c r="C152" s="13">
        <v>3003325.18</v>
      </c>
      <c r="D152" s="13">
        <v>3052421.23</v>
      </c>
      <c r="E152" s="13"/>
      <c r="F152" s="13"/>
      <c r="G152" s="13"/>
      <c r="H152" s="13"/>
    </row>
    <row r="153" spans="1:8" x14ac:dyDescent="0.2">
      <c r="A153">
        <v>35099</v>
      </c>
      <c r="B153" t="s">
        <v>288</v>
      </c>
      <c r="C153" s="13">
        <v>1395285.46</v>
      </c>
      <c r="D153" s="13">
        <v>1463586.89</v>
      </c>
      <c r="E153" s="13"/>
      <c r="F153" s="13"/>
      <c r="G153" s="13"/>
      <c r="H153" s="13"/>
    </row>
    <row r="154" spans="1:8" x14ac:dyDescent="0.2">
      <c r="A154">
        <v>35102</v>
      </c>
      <c r="B154" t="s">
        <v>289</v>
      </c>
      <c r="C154" s="13">
        <v>6209379.4299999997</v>
      </c>
      <c r="D154" s="13">
        <v>6601846.7000000002</v>
      </c>
      <c r="E154" s="13"/>
      <c r="F154" s="13"/>
      <c r="G154" s="13"/>
      <c r="H154" s="13"/>
    </row>
    <row r="155" spans="1:8" x14ac:dyDescent="0.2">
      <c r="A155">
        <v>36123</v>
      </c>
      <c r="B155" t="s">
        <v>290</v>
      </c>
      <c r="C155" s="13">
        <v>531638.81000000006</v>
      </c>
      <c r="D155" s="13">
        <v>548665.38</v>
      </c>
      <c r="F155" s="13"/>
      <c r="G155" s="13"/>
      <c r="H155" s="13"/>
    </row>
    <row r="156" spans="1:8" x14ac:dyDescent="0.2">
      <c r="A156">
        <v>36126</v>
      </c>
      <c r="B156" t="s">
        <v>291</v>
      </c>
      <c r="C156" s="13">
        <v>9480732.6699999999</v>
      </c>
      <c r="D156" s="13">
        <v>9345833.4100000001</v>
      </c>
      <c r="E156" s="13"/>
      <c r="F156" s="13"/>
      <c r="G156" s="13"/>
      <c r="H156" s="13"/>
    </row>
    <row r="157" spans="1:8" x14ac:dyDescent="0.2">
      <c r="A157">
        <v>36131</v>
      </c>
      <c r="B157" t="s">
        <v>292</v>
      </c>
      <c r="C157" s="13">
        <v>5705766.3300000001</v>
      </c>
      <c r="D157" s="13">
        <v>5655872.7599999998</v>
      </c>
      <c r="E157" s="13"/>
      <c r="F157" s="13"/>
      <c r="G157" s="13"/>
      <c r="H157" s="13"/>
    </row>
    <row r="158" spans="1:8" x14ac:dyDescent="0.2">
      <c r="A158">
        <v>36133</v>
      </c>
      <c r="B158" t="s">
        <v>293</v>
      </c>
      <c r="C158" s="13">
        <v>2026979.56</v>
      </c>
      <c r="D158" s="13">
        <v>2405554.23</v>
      </c>
      <c r="F158" s="13"/>
      <c r="G158" s="13"/>
      <c r="H158" s="13"/>
    </row>
    <row r="159" spans="1:8" x14ac:dyDescent="0.2">
      <c r="A159">
        <v>36134</v>
      </c>
      <c r="B159" t="s">
        <v>294</v>
      </c>
      <c r="C159" s="13">
        <v>996700.55</v>
      </c>
      <c r="D159" s="13">
        <v>1016856.61</v>
      </c>
      <c r="F159" s="13"/>
      <c r="G159" s="13"/>
      <c r="H159" s="13"/>
    </row>
    <row r="160" spans="1:8" x14ac:dyDescent="0.2">
      <c r="A160">
        <v>36135</v>
      </c>
      <c r="B160" t="s">
        <v>295</v>
      </c>
      <c r="C160" s="13">
        <v>254852.55</v>
      </c>
      <c r="D160">
        <v>0</v>
      </c>
      <c r="F160" s="13"/>
      <c r="G160" s="13"/>
      <c r="H160" s="13"/>
    </row>
    <row r="161" spans="1:8" x14ac:dyDescent="0.2">
      <c r="A161">
        <v>36136</v>
      </c>
      <c r="B161" t="s">
        <v>296</v>
      </c>
      <c r="C161" s="13">
        <v>5463121.5899999999</v>
      </c>
      <c r="D161" s="13">
        <v>5873578.3300000001</v>
      </c>
      <c r="E161" s="13"/>
      <c r="F161" s="13"/>
      <c r="G161" s="13"/>
      <c r="H161" s="13"/>
    </row>
    <row r="162" spans="1:8" x14ac:dyDescent="0.2">
      <c r="A162">
        <v>36137</v>
      </c>
      <c r="B162" t="s">
        <v>733</v>
      </c>
      <c r="C162" s="13">
        <v>5203286.16</v>
      </c>
      <c r="D162" s="13">
        <v>5730611.9900000002</v>
      </c>
      <c r="F162" s="13"/>
      <c r="G162" s="13"/>
      <c r="H162" s="13"/>
    </row>
    <row r="163" spans="1:8" x14ac:dyDescent="0.2">
      <c r="A163">
        <v>36138</v>
      </c>
      <c r="B163" t="s">
        <v>298</v>
      </c>
      <c r="C163" s="13">
        <v>1166337.19</v>
      </c>
      <c r="D163" s="13">
        <v>1263630.92</v>
      </c>
      <c r="E163" s="13"/>
      <c r="F163" s="13"/>
      <c r="G163" s="13"/>
      <c r="H163" s="13"/>
    </row>
    <row r="164" spans="1:8" x14ac:dyDescent="0.2">
      <c r="A164">
        <v>36139</v>
      </c>
      <c r="B164" t="s">
        <v>299</v>
      </c>
      <c r="C164" s="13">
        <v>3857217.09</v>
      </c>
      <c r="D164" s="13">
        <v>3980450.48</v>
      </c>
      <c r="E164" s="13"/>
      <c r="F164" s="13"/>
      <c r="G164" s="13"/>
      <c r="H164" s="13"/>
    </row>
    <row r="165" spans="1:8" x14ac:dyDescent="0.2">
      <c r="A165">
        <v>37037</v>
      </c>
      <c r="B165" t="s">
        <v>300</v>
      </c>
      <c r="C165" s="13">
        <v>5418462.04</v>
      </c>
      <c r="D165" s="13">
        <v>5791507.0499999998</v>
      </c>
      <c r="E165" s="13"/>
      <c r="F165" s="13"/>
      <c r="G165" s="13"/>
      <c r="H165" s="13"/>
    </row>
    <row r="166" spans="1:8" x14ac:dyDescent="0.2">
      <c r="A166">
        <v>37039</v>
      </c>
      <c r="B166" t="s">
        <v>301</v>
      </c>
      <c r="C166" s="13">
        <v>2466447.86</v>
      </c>
      <c r="D166" s="13">
        <v>2525951.92</v>
      </c>
      <c r="E166" s="13"/>
      <c r="F166" s="13"/>
      <c r="G166" s="13"/>
      <c r="H166" s="13"/>
    </row>
    <row r="167" spans="1:8" x14ac:dyDescent="0.2">
      <c r="A167">
        <v>38044</v>
      </c>
      <c r="B167" t="s">
        <v>302</v>
      </c>
      <c r="C167" s="13">
        <v>1304844.57</v>
      </c>
      <c r="D167" s="13">
        <v>1388141.4</v>
      </c>
      <c r="E167" s="13"/>
      <c r="F167" s="13"/>
      <c r="G167" s="13"/>
      <c r="H167" s="13"/>
    </row>
    <row r="168" spans="1:8" x14ac:dyDescent="0.2">
      <c r="A168">
        <v>38045</v>
      </c>
      <c r="B168" t="s">
        <v>303</v>
      </c>
      <c r="C168" s="13">
        <v>1338183.6399999999</v>
      </c>
      <c r="D168" s="13">
        <v>1601613.74</v>
      </c>
      <c r="E168" s="13"/>
      <c r="F168" s="13"/>
      <c r="G168" s="13"/>
      <c r="H168" s="13"/>
    </row>
    <row r="169" spans="1:8" x14ac:dyDescent="0.2">
      <c r="A169">
        <v>38046</v>
      </c>
      <c r="B169" t="s">
        <v>304</v>
      </c>
      <c r="C169" s="13">
        <v>1743094.48</v>
      </c>
      <c r="D169" s="13">
        <v>1730564.64</v>
      </c>
      <c r="E169" s="13"/>
      <c r="F169" s="13"/>
      <c r="G169" s="13"/>
      <c r="H169" s="13"/>
    </row>
    <row r="170" spans="1:8" x14ac:dyDescent="0.2">
      <c r="A170">
        <v>39133</v>
      </c>
      <c r="B170" t="s">
        <v>305</v>
      </c>
      <c r="C170" s="13">
        <v>8763262.2599999998</v>
      </c>
      <c r="D170" s="13">
        <v>9973398.3399999999</v>
      </c>
      <c r="E170" s="13"/>
      <c r="F170" s="13"/>
      <c r="G170" s="13"/>
      <c r="H170" s="13"/>
    </row>
    <row r="171" spans="1:8" x14ac:dyDescent="0.2">
      <c r="A171">
        <v>39134</v>
      </c>
      <c r="B171" t="s">
        <v>306</v>
      </c>
      <c r="C171" s="13">
        <v>8847327.2100000009</v>
      </c>
      <c r="D171" s="13">
        <v>9668122.0099999998</v>
      </c>
      <c r="E171" s="13"/>
      <c r="F171" s="13"/>
      <c r="G171" s="13"/>
      <c r="H171" s="13"/>
    </row>
    <row r="172" spans="1:8" x14ac:dyDescent="0.2">
      <c r="A172">
        <v>39135</v>
      </c>
      <c r="B172" t="s">
        <v>307</v>
      </c>
      <c r="C172" s="13">
        <v>2356611.86</v>
      </c>
      <c r="D172" s="13">
        <v>2591240.1</v>
      </c>
      <c r="E172" s="13"/>
      <c r="F172" s="13"/>
      <c r="G172" s="13"/>
      <c r="H172" s="13"/>
    </row>
    <row r="173" spans="1:8" x14ac:dyDescent="0.2">
      <c r="A173">
        <v>39136</v>
      </c>
      <c r="B173" t="s">
        <v>308</v>
      </c>
      <c r="C173" s="13">
        <v>1099588.68</v>
      </c>
      <c r="D173" s="13">
        <v>1127077.24</v>
      </c>
      <c r="E173" s="13"/>
      <c r="F173" s="13"/>
      <c r="G173" s="13"/>
      <c r="H173" s="13"/>
    </row>
    <row r="174" spans="1:8" x14ac:dyDescent="0.2">
      <c r="A174">
        <v>39137</v>
      </c>
      <c r="B174" t="s">
        <v>309</v>
      </c>
      <c r="C174" s="13">
        <v>2044744.98</v>
      </c>
      <c r="D174" s="13">
        <v>2125206.11</v>
      </c>
      <c r="E174" s="13"/>
      <c r="F174" s="13"/>
      <c r="G174" s="13"/>
      <c r="H174" s="13"/>
    </row>
    <row r="175" spans="1:8" x14ac:dyDescent="0.2">
      <c r="A175">
        <v>39139</v>
      </c>
      <c r="B175" t="s">
        <v>310</v>
      </c>
      <c r="C175" s="13">
        <v>3704179.43</v>
      </c>
      <c r="D175" s="13">
        <v>3914567.6800000002</v>
      </c>
      <c r="E175" s="13"/>
      <c r="F175" s="13"/>
      <c r="G175" s="13"/>
      <c r="H175" s="13"/>
    </row>
    <row r="176" spans="1:8" x14ac:dyDescent="0.2">
      <c r="A176">
        <v>39141</v>
      </c>
      <c r="B176" t="s">
        <v>311</v>
      </c>
      <c r="C176" s="13">
        <v>35839994.020000003</v>
      </c>
      <c r="D176" s="13">
        <v>36565663.799999997</v>
      </c>
      <c r="E176" s="13"/>
      <c r="F176" s="13"/>
      <c r="G176" s="13"/>
      <c r="H176" s="13"/>
    </row>
    <row r="177" spans="1:8" x14ac:dyDescent="0.2">
      <c r="A177">
        <v>39142</v>
      </c>
      <c r="B177" t="s">
        <v>312</v>
      </c>
      <c r="C177" s="13">
        <v>3491381.13</v>
      </c>
      <c r="D177" s="13">
        <v>3334212.12</v>
      </c>
      <c r="E177" s="13"/>
      <c r="F177" s="13"/>
      <c r="G177" s="13"/>
      <c r="H177" s="13"/>
    </row>
    <row r="178" spans="1:8" x14ac:dyDescent="0.2">
      <c r="A178">
        <v>40100</v>
      </c>
      <c r="B178" t="s">
        <v>734</v>
      </c>
      <c r="C178" s="13">
        <v>892330.96</v>
      </c>
      <c r="D178" s="13">
        <v>967932.16</v>
      </c>
      <c r="F178" s="13"/>
      <c r="G178" s="13"/>
      <c r="H178" s="13"/>
    </row>
    <row r="179" spans="1:8" x14ac:dyDescent="0.2">
      <c r="A179">
        <v>40101</v>
      </c>
      <c r="B179" t="s">
        <v>314</v>
      </c>
      <c r="C179" s="13">
        <v>356648.03</v>
      </c>
      <c r="D179">
        <v>0</v>
      </c>
      <c r="E179" s="13"/>
      <c r="F179" s="13"/>
      <c r="G179" s="13"/>
      <c r="H179" s="13"/>
    </row>
    <row r="180" spans="1:8" x14ac:dyDescent="0.2">
      <c r="A180">
        <v>40103</v>
      </c>
      <c r="B180" t="s">
        <v>315</v>
      </c>
      <c r="C180" s="13">
        <v>307315.13</v>
      </c>
      <c r="D180">
        <v>0</v>
      </c>
      <c r="E180" s="13"/>
      <c r="F180" s="13"/>
      <c r="G180" s="13"/>
      <c r="H180" s="13"/>
    </row>
    <row r="181" spans="1:8" x14ac:dyDescent="0.2">
      <c r="A181">
        <v>40104</v>
      </c>
      <c r="B181" t="s">
        <v>316</v>
      </c>
      <c r="C181" s="13">
        <v>306358.75</v>
      </c>
      <c r="D181">
        <v>0</v>
      </c>
      <c r="F181" s="13"/>
      <c r="G181" s="13"/>
      <c r="H181" s="13"/>
    </row>
    <row r="182" spans="1:8" x14ac:dyDescent="0.2">
      <c r="A182">
        <v>40107</v>
      </c>
      <c r="B182" t="s">
        <v>317</v>
      </c>
      <c r="C182" s="13">
        <v>4139005.01</v>
      </c>
      <c r="D182" s="13">
        <v>4104253.31</v>
      </c>
      <c r="E182" s="13"/>
      <c r="F182" s="13"/>
      <c r="G182" s="13"/>
      <c r="H182" s="13"/>
    </row>
    <row r="183" spans="1:8" x14ac:dyDescent="0.2">
      <c r="A183">
        <v>41001</v>
      </c>
      <c r="B183" t="s">
        <v>318</v>
      </c>
      <c r="C183" s="13">
        <v>487856.3</v>
      </c>
      <c r="D183" s="13">
        <v>499676.07</v>
      </c>
      <c r="F183" s="13"/>
      <c r="G183" s="13"/>
      <c r="H183" s="13"/>
    </row>
    <row r="184" spans="1:8" x14ac:dyDescent="0.2">
      <c r="A184">
        <v>41002</v>
      </c>
      <c r="B184" t="s">
        <v>319</v>
      </c>
      <c r="C184" s="13">
        <v>2000380.37</v>
      </c>
      <c r="D184" s="13">
        <v>2466604.8199999998</v>
      </c>
      <c r="E184" s="13"/>
      <c r="F184" s="13"/>
      <c r="G184" s="13"/>
      <c r="H184" s="13"/>
    </row>
    <row r="185" spans="1:8" x14ac:dyDescent="0.2">
      <c r="A185">
        <v>41003</v>
      </c>
      <c r="B185" t="s">
        <v>320</v>
      </c>
      <c r="C185" s="13">
        <v>854193.58</v>
      </c>
      <c r="D185" s="13">
        <v>1022332.3</v>
      </c>
      <c r="F185" s="13"/>
      <c r="G185" s="13"/>
      <c r="H185" s="13"/>
    </row>
    <row r="186" spans="1:8" x14ac:dyDescent="0.2">
      <c r="A186">
        <v>41004</v>
      </c>
      <c r="B186" t="s">
        <v>321</v>
      </c>
      <c r="C186" s="13">
        <v>488763.06</v>
      </c>
      <c r="D186" s="13">
        <v>564279.30000000005</v>
      </c>
      <c r="F186" s="13"/>
      <c r="G186" s="13"/>
      <c r="H186" s="13"/>
    </row>
    <row r="187" spans="1:8" x14ac:dyDescent="0.2">
      <c r="A187">
        <v>41005</v>
      </c>
      <c r="B187" t="s">
        <v>322</v>
      </c>
      <c r="C187" s="13">
        <v>454933.76000000001</v>
      </c>
      <c r="D187">
        <v>0</v>
      </c>
      <c r="E187" s="13"/>
      <c r="F187" s="13"/>
      <c r="G187" s="13"/>
      <c r="H187" s="13"/>
    </row>
    <row r="188" spans="1:8" x14ac:dyDescent="0.2">
      <c r="A188">
        <v>42111</v>
      </c>
      <c r="B188" t="s">
        <v>323</v>
      </c>
      <c r="C188" s="13">
        <v>1743757.44</v>
      </c>
      <c r="D188" s="13">
        <v>1747811.61</v>
      </c>
      <c r="E188" s="13"/>
      <c r="F188" s="13"/>
      <c r="G188" s="13"/>
      <c r="H188" s="13"/>
    </row>
    <row r="189" spans="1:8" x14ac:dyDescent="0.2">
      <c r="A189">
        <v>42113</v>
      </c>
      <c r="B189" t="s">
        <v>324</v>
      </c>
      <c r="C189" s="13">
        <v>244776.92</v>
      </c>
      <c r="D189" s="13">
        <v>258817.96</v>
      </c>
      <c r="F189" s="13"/>
      <c r="G189" s="13"/>
      <c r="H189" s="13"/>
    </row>
    <row r="190" spans="1:8" x14ac:dyDescent="0.2">
      <c r="A190">
        <v>42117</v>
      </c>
      <c r="B190" t="s">
        <v>325</v>
      </c>
      <c r="C190" s="13">
        <v>832334.24</v>
      </c>
      <c r="D190">
        <v>0</v>
      </c>
      <c r="E190" s="13"/>
      <c r="F190" s="13"/>
      <c r="G190" s="13"/>
      <c r="H190" s="13"/>
    </row>
    <row r="191" spans="1:8" x14ac:dyDescent="0.2">
      <c r="A191">
        <v>42118</v>
      </c>
      <c r="B191" t="s">
        <v>326</v>
      </c>
      <c r="C191" s="13">
        <v>312595.03000000003</v>
      </c>
      <c r="D191">
        <v>0</v>
      </c>
      <c r="F191" s="13"/>
      <c r="G191" s="13"/>
      <c r="H191" s="13"/>
    </row>
    <row r="192" spans="1:8" x14ac:dyDescent="0.2">
      <c r="A192">
        <v>42119</v>
      </c>
      <c r="B192" t="s">
        <v>327</v>
      </c>
      <c r="C192" s="13">
        <v>52130.94</v>
      </c>
      <c r="D192">
        <v>0</v>
      </c>
      <c r="F192" s="13"/>
      <c r="G192" s="13"/>
      <c r="H192" s="13"/>
    </row>
    <row r="193" spans="1:8" x14ac:dyDescent="0.2">
      <c r="A193">
        <v>42121</v>
      </c>
      <c r="B193" t="s">
        <v>328</v>
      </c>
      <c r="C193" s="13">
        <v>426488.99</v>
      </c>
      <c r="D193">
        <v>0</v>
      </c>
      <c r="F193" s="13"/>
      <c r="G193" s="13"/>
      <c r="H193" s="13"/>
    </row>
    <row r="194" spans="1:8" x14ac:dyDescent="0.2">
      <c r="A194">
        <v>42124</v>
      </c>
      <c r="B194" t="s">
        <v>329</v>
      </c>
      <c r="C194" s="13">
        <v>4211724.62</v>
      </c>
      <c r="D194" s="13">
        <v>3854113.06</v>
      </c>
      <c r="E194" s="13"/>
      <c r="F194" s="13"/>
      <c r="G194" s="13"/>
      <c r="H194" s="13"/>
    </row>
    <row r="195" spans="1:8" x14ac:dyDescent="0.2">
      <c r="A195">
        <v>43001</v>
      </c>
      <c r="B195" t="s">
        <v>330</v>
      </c>
      <c r="C195" s="13">
        <v>2774118.21</v>
      </c>
      <c r="D195" s="13">
        <v>2952022.96</v>
      </c>
      <c r="E195" s="13"/>
      <c r="F195" s="13"/>
      <c r="G195" s="13"/>
      <c r="H195" s="13"/>
    </row>
    <row r="196" spans="1:8" x14ac:dyDescent="0.2">
      <c r="A196">
        <v>43002</v>
      </c>
      <c r="B196" t="s">
        <v>331</v>
      </c>
      <c r="C196" s="13">
        <v>917513.18</v>
      </c>
      <c r="D196" s="13">
        <v>918662.18</v>
      </c>
      <c r="F196" s="13"/>
      <c r="G196" s="13"/>
      <c r="H196" s="13"/>
    </row>
    <row r="197" spans="1:8" x14ac:dyDescent="0.2">
      <c r="A197">
        <v>43003</v>
      </c>
      <c r="B197" t="s">
        <v>332</v>
      </c>
      <c r="C197" s="13">
        <v>1373596.81</v>
      </c>
      <c r="D197">
        <v>0</v>
      </c>
      <c r="F197" s="13"/>
      <c r="G197" s="13"/>
      <c r="H197" s="13"/>
    </row>
    <row r="198" spans="1:8" x14ac:dyDescent="0.2">
      <c r="A198">
        <v>43004</v>
      </c>
      <c r="B198" t="s">
        <v>333</v>
      </c>
      <c r="C198" s="13">
        <v>757986.53</v>
      </c>
      <c r="D198" s="13">
        <v>847097.75</v>
      </c>
      <c r="E198" s="13"/>
      <c r="F198" s="13"/>
      <c r="G198" s="13"/>
      <c r="H198" s="13"/>
    </row>
    <row r="199" spans="1:8" x14ac:dyDescent="0.2">
      <c r="A199">
        <v>44078</v>
      </c>
      <c r="B199" t="s">
        <v>334</v>
      </c>
      <c r="C199" s="13">
        <v>247033.36</v>
      </c>
      <c r="D199" s="13">
        <v>262220.01</v>
      </c>
      <c r="E199" s="13"/>
      <c r="F199" s="13"/>
      <c r="G199" s="13"/>
      <c r="H199" s="13"/>
    </row>
    <row r="200" spans="1:8" x14ac:dyDescent="0.2">
      <c r="A200">
        <v>44083</v>
      </c>
      <c r="B200" t="s">
        <v>335</v>
      </c>
      <c r="C200" s="13">
        <v>696815.34</v>
      </c>
      <c r="D200" s="13">
        <v>725195.4</v>
      </c>
      <c r="F200" s="13"/>
      <c r="G200" s="13"/>
      <c r="H200" s="13"/>
    </row>
    <row r="201" spans="1:8" x14ac:dyDescent="0.2">
      <c r="A201">
        <v>44084</v>
      </c>
      <c r="B201" t="s">
        <v>336</v>
      </c>
      <c r="C201" s="13">
        <v>832170.9</v>
      </c>
      <c r="D201" s="13">
        <v>850875.39</v>
      </c>
      <c r="E201" s="13"/>
      <c r="F201" s="13"/>
      <c r="G201" s="13"/>
      <c r="H201" s="13"/>
    </row>
    <row r="202" spans="1:8" x14ac:dyDescent="0.2">
      <c r="A202">
        <v>45076</v>
      </c>
      <c r="B202" t="s">
        <v>337</v>
      </c>
      <c r="C202" s="13">
        <v>1446389.92</v>
      </c>
      <c r="D202" s="13">
        <v>1459219.28</v>
      </c>
      <c r="E202" s="13"/>
      <c r="F202" s="13"/>
      <c r="G202" s="13"/>
      <c r="H202" s="13"/>
    </row>
    <row r="203" spans="1:8" x14ac:dyDescent="0.2">
      <c r="A203">
        <v>45077</v>
      </c>
      <c r="B203" t="s">
        <v>338</v>
      </c>
      <c r="C203" s="13">
        <v>2228472.5299999998</v>
      </c>
      <c r="D203" s="13">
        <v>2267144.7200000002</v>
      </c>
      <c r="E203" s="13"/>
      <c r="F203" s="13"/>
      <c r="G203" s="13"/>
      <c r="H203" s="13"/>
    </row>
    <row r="204" spans="1:8" x14ac:dyDescent="0.2">
      <c r="A204">
        <v>45078</v>
      </c>
      <c r="B204" t="s">
        <v>339</v>
      </c>
      <c r="C204" s="13">
        <v>819876.66</v>
      </c>
      <c r="D204">
        <v>0</v>
      </c>
      <c r="E204" s="13"/>
      <c r="F204" s="13"/>
      <c r="G204" s="13"/>
      <c r="H204" s="13"/>
    </row>
    <row r="205" spans="1:8" x14ac:dyDescent="0.2">
      <c r="A205">
        <v>46128</v>
      </c>
      <c r="B205" t="s">
        <v>340</v>
      </c>
      <c r="C205" s="13">
        <v>1125332.44</v>
      </c>
      <c r="D205" s="13">
        <v>1191445.92</v>
      </c>
      <c r="F205" s="13"/>
      <c r="G205" s="13"/>
      <c r="H205" s="13"/>
    </row>
    <row r="206" spans="1:8" x14ac:dyDescent="0.2">
      <c r="A206">
        <v>46130</v>
      </c>
      <c r="B206" t="s">
        <v>341</v>
      </c>
      <c r="C206" s="13">
        <v>4705024.96</v>
      </c>
      <c r="D206" s="13">
        <v>4747638.16</v>
      </c>
      <c r="E206" s="13"/>
      <c r="F206" s="13"/>
      <c r="G206" s="13"/>
      <c r="H206" s="13"/>
    </row>
    <row r="207" spans="1:8" x14ac:dyDescent="0.2">
      <c r="A207">
        <v>46131</v>
      </c>
      <c r="B207" t="s">
        <v>342</v>
      </c>
      <c r="C207" s="13">
        <v>4103212.56</v>
      </c>
      <c r="D207" s="13">
        <v>4210742.28</v>
      </c>
      <c r="E207" s="13"/>
      <c r="F207" s="13"/>
      <c r="G207" s="13"/>
      <c r="H207" s="13"/>
    </row>
    <row r="208" spans="1:8" x14ac:dyDescent="0.2">
      <c r="A208">
        <v>46132</v>
      </c>
      <c r="B208" t="s">
        <v>343</v>
      </c>
      <c r="C208" s="13">
        <v>1696888.04</v>
      </c>
      <c r="D208" s="13">
        <v>1692975.1</v>
      </c>
      <c r="F208" s="13"/>
      <c r="G208" s="13"/>
      <c r="H208" s="13"/>
    </row>
    <row r="209" spans="1:8" x14ac:dyDescent="0.2">
      <c r="A209">
        <v>46134</v>
      </c>
      <c r="B209" t="s">
        <v>344</v>
      </c>
      <c r="C209" s="13">
        <v>7084556.9299999997</v>
      </c>
      <c r="D209" s="13">
        <v>6511205.6799999997</v>
      </c>
      <c r="E209" s="13"/>
      <c r="F209" s="13"/>
      <c r="G209" s="13"/>
      <c r="H209" s="13"/>
    </row>
    <row r="210" spans="1:8" x14ac:dyDescent="0.2">
      <c r="A210">
        <v>46135</v>
      </c>
      <c r="B210" t="s">
        <v>345</v>
      </c>
      <c r="C210" s="13">
        <v>1444237.95</v>
      </c>
      <c r="D210" s="13">
        <v>1528238.49</v>
      </c>
      <c r="E210" s="13"/>
      <c r="F210" s="13"/>
      <c r="G210" s="13"/>
      <c r="H210" s="13"/>
    </row>
    <row r="211" spans="1:8" x14ac:dyDescent="0.2">
      <c r="A211">
        <v>46137</v>
      </c>
      <c r="B211" t="s">
        <v>346</v>
      </c>
      <c r="C211" s="13">
        <v>1456962.34</v>
      </c>
      <c r="D211">
        <v>0</v>
      </c>
      <c r="E211" s="13"/>
      <c r="F211" s="13"/>
      <c r="G211" s="13"/>
      <c r="H211" s="13"/>
    </row>
    <row r="212" spans="1:8" x14ac:dyDescent="0.2">
      <c r="A212">
        <v>46140</v>
      </c>
      <c r="B212" t="s">
        <v>347</v>
      </c>
      <c r="C212" s="13">
        <v>2654967.5499999998</v>
      </c>
      <c r="D212" s="13">
        <v>2750754.54</v>
      </c>
      <c r="E212" s="13"/>
      <c r="F212" s="13"/>
      <c r="G212" s="13"/>
      <c r="H212" s="13"/>
    </row>
    <row r="213" spans="1:8" x14ac:dyDescent="0.2">
      <c r="A213">
        <v>47060</v>
      </c>
      <c r="B213" t="s">
        <v>348</v>
      </c>
      <c r="C213" s="13">
        <v>885705</v>
      </c>
      <c r="D213" s="13">
        <v>1011980.22</v>
      </c>
      <c r="E213" s="13"/>
      <c r="F213" s="13"/>
      <c r="G213" s="13"/>
      <c r="H213" s="13"/>
    </row>
    <row r="214" spans="1:8" x14ac:dyDescent="0.2">
      <c r="A214">
        <v>47062</v>
      </c>
      <c r="B214" t="s">
        <v>349</v>
      </c>
      <c r="C214" s="13">
        <v>3775572.27</v>
      </c>
      <c r="D214" s="13">
        <v>4094066.67</v>
      </c>
      <c r="E214" s="13"/>
      <c r="F214" s="13"/>
      <c r="G214" s="13"/>
      <c r="H214" s="13"/>
    </row>
    <row r="215" spans="1:8" x14ac:dyDescent="0.2">
      <c r="A215">
        <v>47064</v>
      </c>
      <c r="B215" t="s">
        <v>350</v>
      </c>
      <c r="C215" s="13">
        <v>450961.16</v>
      </c>
      <c r="D215">
        <v>0</v>
      </c>
      <c r="E215" s="13"/>
      <c r="F215" s="13"/>
      <c r="G215" s="13"/>
      <c r="H215" s="13"/>
    </row>
    <row r="216" spans="1:8" x14ac:dyDescent="0.2">
      <c r="A216">
        <v>47065</v>
      </c>
      <c r="B216" t="s">
        <v>351</v>
      </c>
      <c r="C216" s="13">
        <v>402781.76</v>
      </c>
      <c r="D216" s="13">
        <v>409615.69</v>
      </c>
      <c r="F216" s="13"/>
      <c r="G216" s="13"/>
      <c r="H216" s="13"/>
    </row>
    <row r="217" spans="1:8" x14ac:dyDescent="0.2">
      <c r="A217">
        <v>48066</v>
      </c>
      <c r="B217" t="s">
        <v>352</v>
      </c>
      <c r="C217" s="13">
        <v>21933456.690000001</v>
      </c>
      <c r="D217" s="13">
        <v>22778557.850000001</v>
      </c>
      <c r="E217" s="13"/>
      <c r="F217" s="13"/>
      <c r="G217" s="13"/>
      <c r="H217" s="13"/>
    </row>
    <row r="218" spans="1:8" x14ac:dyDescent="0.2">
      <c r="A218">
        <v>48068</v>
      </c>
      <c r="B218" t="s">
        <v>353</v>
      </c>
      <c r="C218" s="13">
        <v>34076721.200000003</v>
      </c>
      <c r="D218" s="13">
        <v>36689449.530000001</v>
      </c>
      <c r="F218" s="13"/>
      <c r="G218" s="13"/>
      <c r="H218" s="13"/>
    </row>
    <row r="219" spans="1:8" x14ac:dyDescent="0.2">
      <c r="A219">
        <v>48069</v>
      </c>
      <c r="B219" t="s">
        <v>354</v>
      </c>
      <c r="C219" s="13">
        <v>6133882.8899999997</v>
      </c>
      <c r="D219" s="13">
        <v>7432614.2400000002</v>
      </c>
      <c r="E219" s="13"/>
      <c r="F219" s="13"/>
      <c r="G219" s="13"/>
      <c r="H219" s="13"/>
    </row>
    <row r="220" spans="1:8" x14ac:dyDescent="0.2">
      <c r="A220">
        <v>48070</v>
      </c>
      <c r="B220" t="s">
        <v>355</v>
      </c>
      <c r="C220" s="13">
        <v>6068934.3399999999</v>
      </c>
      <c r="D220" s="13">
        <v>7211009.9699999997</v>
      </c>
      <c r="E220" s="13"/>
      <c r="F220" s="13"/>
      <c r="G220" s="13"/>
      <c r="H220" s="13"/>
    </row>
    <row r="221" spans="1:8" x14ac:dyDescent="0.2">
      <c r="A221">
        <v>48071</v>
      </c>
      <c r="B221" t="s">
        <v>356</v>
      </c>
      <c r="C221" s="13">
        <v>41434538.409999996</v>
      </c>
      <c r="D221" s="13">
        <v>42869580.93</v>
      </c>
      <c r="E221" s="13"/>
      <c r="F221" s="13"/>
      <c r="G221" s="13"/>
      <c r="H221" s="13"/>
    </row>
    <row r="222" spans="1:8" x14ac:dyDescent="0.2">
      <c r="A222">
        <v>48072</v>
      </c>
      <c r="B222" t="s">
        <v>357</v>
      </c>
      <c r="C222" s="13">
        <v>31668631.48</v>
      </c>
      <c r="D222" s="13">
        <v>35192623.5</v>
      </c>
      <c r="E222" s="13"/>
      <c r="F222" s="13"/>
      <c r="G222" s="13"/>
      <c r="H222" s="13"/>
    </row>
    <row r="223" spans="1:8" x14ac:dyDescent="0.2">
      <c r="A223">
        <v>48073</v>
      </c>
      <c r="B223" t="s">
        <v>358</v>
      </c>
      <c r="C223" s="13">
        <v>28311919.719999999</v>
      </c>
      <c r="D223" s="13">
        <v>29701199.09</v>
      </c>
      <c r="E223" s="13"/>
      <c r="F223" s="13"/>
      <c r="G223" s="13"/>
      <c r="H223" s="13"/>
    </row>
    <row r="224" spans="1:8" x14ac:dyDescent="0.2">
      <c r="A224">
        <v>48074</v>
      </c>
      <c r="B224" t="s">
        <v>359</v>
      </c>
      <c r="C224" s="13">
        <v>13050754.48</v>
      </c>
      <c r="D224" s="13">
        <v>13026433.66</v>
      </c>
      <c r="E224" s="13"/>
      <c r="F224" s="13"/>
      <c r="G224" s="13"/>
      <c r="H224" s="13"/>
    </row>
    <row r="225" spans="1:8" x14ac:dyDescent="0.2">
      <c r="A225">
        <v>48075</v>
      </c>
      <c r="B225" t="s">
        <v>360</v>
      </c>
      <c r="C225" s="13">
        <v>1415446.59</v>
      </c>
      <c r="D225" s="13">
        <v>1548561.3</v>
      </c>
      <c r="E225" s="13"/>
      <c r="F225" s="13"/>
      <c r="G225" s="13"/>
      <c r="H225" s="13"/>
    </row>
    <row r="226" spans="1:8" x14ac:dyDescent="0.2">
      <c r="A226">
        <v>48077</v>
      </c>
      <c r="B226" t="s">
        <v>361</v>
      </c>
      <c r="C226" s="13">
        <v>42185369.810000002</v>
      </c>
      <c r="D226" s="13">
        <v>45154929.590000004</v>
      </c>
      <c r="E226" s="13"/>
      <c r="F226" s="13"/>
      <c r="G226" s="13"/>
      <c r="H226" s="13"/>
    </row>
    <row r="227" spans="1:8" x14ac:dyDescent="0.2">
      <c r="A227">
        <v>48078</v>
      </c>
      <c r="B227" t="s">
        <v>362</v>
      </c>
      <c r="C227" s="13">
        <v>131944754.95</v>
      </c>
      <c r="D227" s="13">
        <v>137389857.33000001</v>
      </c>
      <c r="E227" s="13"/>
      <c r="F227" s="13"/>
      <c r="G227" s="13"/>
      <c r="H227" s="13"/>
    </row>
    <row r="228" spans="1:8" x14ac:dyDescent="0.2">
      <c r="A228">
        <v>48080</v>
      </c>
      <c r="B228" t="s">
        <v>363</v>
      </c>
      <c r="C228" s="13">
        <v>3411404.02</v>
      </c>
      <c r="D228" s="13">
        <v>3469214.72</v>
      </c>
      <c r="E228" s="13"/>
      <c r="F228" s="13"/>
      <c r="G228" s="13"/>
      <c r="H228" s="13"/>
    </row>
    <row r="229" spans="1:8" x14ac:dyDescent="0.2">
      <c r="A229">
        <v>49132</v>
      </c>
      <c r="B229" t="s">
        <v>364</v>
      </c>
      <c r="C229" s="13">
        <v>6274785.7800000003</v>
      </c>
      <c r="D229" s="13">
        <v>7395437.04</v>
      </c>
      <c r="E229" s="13"/>
      <c r="F229" s="13"/>
      <c r="G229" s="13"/>
      <c r="H229" s="13"/>
    </row>
    <row r="230" spans="1:8" x14ac:dyDescent="0.2">
      <c r="A230">
        <v>49135</v>
      </c>
      <c r="B230" t="s">
        <v>365</v>
      </c>
      <c r="C230" s="13">
        <v>382266.14</v>
      </c>
      <c r="D230" s="13">
        <v>385904</v>
      </c>
      <c r="E230" s="13"/>
      <c r="F230" s="13"/>
      <c r="G230" s="13"/>
      <c r="H230" s="13"/>
    </row>
    <row r="231" spans="1:8" x14ac:dyDescent="0.2">
      <c r="A231">
        <v>49137</v>
      </c>
      <c r="B231" t="s">
        <v>366</v>
      </c>
      <c r="C231" s="13">
        <v>1838928.33</v>
      </c>
      <c r="D231" s="13">
        <v>1916904.91</v>
      </c>
      <c r="E231" s="13"/>
      <c r="F231" s="13"/>
      <c r="G231" s="13"/>
      <c r="H231" s="13"/>
    </row>
    <row r="232" spans="1:8" x14ac:dyDescent="0.2">
      <c r="A232">
        <v>49140</v>
      </c>
      <c r="B232" t="s">
        <v>367</v>
      </c>
      <c r="C232" s="13">
        <v>2782359.24</v>
      </c>
      <c r="D232" s="13">
        <v>2987039.64</v>
      </c>
      <c r="E232" s="13"/>
      <c r="F232" s="13"/>
      <c r="G232" s="13"/>
      <c r="H232" s="13"/>
    </row>
    <row r="233" spans="1:8" x14ac:dyDescent="0.2">
      <c r="A233">
        <v>49142</v>
      </c>
      <c r="B233" t="s">
        <v>368</v>
      </c>
      <c r="C233" s="13">
        <v>9009162.5999999996</v>
      </c>
      <c r="D233" s="13">
        <v>12751802.01</v>
      </c>
      <c r="E233" s="13"/>
      <c r="F233" s="13"/>
      <c r="G233" s="13"/>
      <c r="H233" s="13"/>
    </row>
    <row r="234" spans="1:8" x14ac:dyDescent="0.2">
      <c r="A234">
        <v>49144</v>
      </c>
      <c r="B234" t="s">
        <v>369</v>
      </c>
      <c r="C234" s="13">
        <v>12948763.1</v>
      </c>
      <c r="D234" s="13">
        <v>14328965.68</v>
      </c>
      <c r="F234" s="13"/>
      <c r="G234" s="13"/>
      <c r="H234" s="13"/>
    </row>
    <row r="235" spans="1:8" x14ac:dyDescent="0.2">
      <c r="A235">
        <v>49148</v>
      </c>
      <c r="B235" t="s">
        <v>370</v>
      </c>
      <c r="C235" s="13">
        <v>11686518.15</v>
      </c>
      <c r="D235" s="13">
        <v>12393554.42</v>
      </c>
      <c r="E235" s="13"/>
      <c r="F235" s="13"/>
      <c r="G235" s="13"/>
      <c r="H235" s="13"/>
    </row>
    <row r="236" spans="1:8" x14ac:dyDescent="0.2">
      <c r="A236">
        <v>50001</v>
      </c>
      <c r="B236" t="s">
        <v>371</v>
      </c>
      <c r="C236" s="13">
        <v>27467687.449999999</v>
      </c>
      <c r="D236" s="13">
        <v>26801216.16</v>
      </c>
      <c r="E236" s="13"/>
      <c r="F236" s="13"/>
      <c r="G236" s="13"/>
      <c r="H236" s="13"/>
    </row>
    <row r="237" spans="1:8" x14ac:dyDescent="0.2">
      <c r="A237">
        <v>50002</v>
      </c>
      <c r="B237" t="s">
        <v>372</v>
      </c>
      <c r="C237" s="13">
        <v>3241178.23</v>
      </c>
      <c r="D237" s="13">
        <v>3006509.8</v>
      </c>
      <c r="E237" s="13"/>
      <c r="F237" s="13"/>
      <c r="G237" s="13"/>
      <c r="H237" s="13"/>
    </row>
    <row r="238" spans="1:8" x14ac:dyDescent="0.2">
      <c r="A238">
        <v>50003</v>
      </c>
      <c r="B238" t="s">
        <v>373</v>
      </c>
      <c r="C238" s="13">
        <v>12097127.199999999</v>
      </c>
      <c r="D238" s="13">
        <v>12814739.66</v>
      </c>
      <c r="E238" s="13"/>
      <c r="F238" s="13"/>
      <c r="G238" s="13"/>
      <c r="H238" s="13"/>
    </row>
    <row r="239" spans="1:8" x14ac:dyDescent="0.2">
      <c r="A239">
        <v>50005</v>
      </c>
      <c r="B239" t="s">
        <v>374</v>
      </c>
      <c r="C239" s="13">
        <v>2985977.69</v>
      </c>
      <c r="D239" s="13">
        <v>2900838.53</v>
      </c>
      <c r="E239" s="13"/>
      <c r="F239" s="13"/>
      <c r="G239" s="13"/>
      <c r="H239" s="13"/>
    </row>
    <row r="240" spans="1:8" x14ac:dyDescent="0.2">
      <c r="A240">
        <v>50006</v>
      </c>
      <c r="B240" t="s">
        <v>375</v>
      </c>
      <c r="C240" s="13">
        <v>7012166.0800000001</v>
      </c>
      <c r="D240" s="13">
        <v>7320990.1399999997</v>
      </c>
      <c r="E240" s="13"/>
      <c r="F240" s="13"/>
      <c r="G240" s="13"/>
      <c r="H240" s="13"/>
    </row>
    <row r="241" spans="1:8" x14ac:dyDescent="0.2">
      <c r="A241">
        <v>50007</v>
      </c>
      <c r="B241" t="s">
        <v>376</v>
      </c>
      <c r="C241" s="13">
        <v>1119305.5900000001</v>
      </c>
      <c r="D241" s="13">
        <v>843335.73</v>
      </c>
      <c r="E241" s="13"/>
      <c r="F241" s="13"/>
      <c r="G241" s="13"/>
      <c r="H241" s="13"/>
    </row>
    <row r="242" spans="1:8" x14ac:dyDescent="0.2">
      <c r="A242">
        <v>50009</v>
      </c>
      <c r="B242" t="s">
        <v>377</v>
      </c>
      <c r="C242" s="13">
        <v>1296980.5900000001</v>
      </c>
      <c r="D242" s="13">
        <v>1387353.6</v>
      </c>
      <c r="E242" s="13"/>
      <c r="F242" s="13"/>
      <c r="G242" s="13"/>
      <c r="H242" s="13"/>
    </row>
    <row r="243" spans="1:8" x14ac:dyDescent="0.2">
      <c r="A243">
        <v>50010</v>
      </c>
      <c r="B243" t="s">
        <v>378</v>
      </c>
      <c r="C243" s="13">
        <v>10071953.07</v>
      </c>
      <c r="D243" s="13">
        <v>9930033.3900000006</v>
      </c>
      <c r="E243" s="13"/>
      <c r="F243" s="13"/>
      <c r="G243" s="13"/>
      <c r="H243" s="13"/>
    </row>
    <row r="244" spans="1:8" x14ac:dyDescent="0.2">
      <c r="A244">
        <v>50012</v>
      </c>
      <c r="B244" t="s">
        <v>379</v>
      </c>
      <c r="C244" s="13">
        <v>40340096.32</v>
      </c>
      <c r="D244" s="13">
        <v>41629523.520000003</v>
      </c>
      <c r="E244" s="13"/>
      <c r="F244" s="13"/>
      <c r="G244" s="13"/>
      <c r="H244" s="13"/>
    </row>
    <row r="245" spans="1:8" x14ac:dyDescent="0.2">
      <c r="A245">
        <v>50013</v>
      </c>
      <c r="B245" t="s">
        <v>380</v>
      </c>
      <c r="C245" s="13">
        <v>1033042.98</v>
      </c>
      <c r="D245" s="13">
        <v>1223930.8400000001</v>
      </c>
      <c r="E245" s="13"/>
      <c r="F245" s="13"/>
      <c r="G245" s="13"/>
      <c r="H245" s="13"/>
    </row>
    <row r="246" spans="1:8" x14ac:dyDescent="0.2">
      <c r="A246">
        <v>50014</v>
      </c>
      <c r="B246" t="s">
        <v>381</v>
      </c>
      <c r="C246" s="13">
        <v>10940222.25</v>
      </c>
      <c r="D246" s="13">
        <v>11463925.41</v>
      </c>
      <c r="E246" s="13"/>
      <c r="F246" s="13"/>
      <c r="G246" s="13"/>
      <c r="H246" s="13"/>
    </row>
    <row r="247" spans="1:8" x14ac:dyDescent="0.2">
      <c r="A247">
        <v>51150</v>
      </c>
      <c r="B247" t="s">
        <v>382</v>
      </c>
      <c r="C247" s="13">
        <v>796176.88</v>
      </c>
      <c r="D247" s="13">
        <v>829400.36</v>
      </c>
      <c r="F247" s="13"/>
      <c r="G247" s="13"/>
      <c r="H247" s="13"/>
    </row>
    <row r="248" spans="1:8" x14ac:dyDescent="0.2">
      <c r="A248">
        <v>51152</v>
      </c>
      <c r="B248" t="s">
        <v>383</v>
      </c>
      <c r="C248" s="13">
        <v>4818744.45</v>
      </c>
      <c r="D248" s="13">
        <v>5089736.45</v>
      </c>
      <c r="E248" s="13"/>
      <c r="F248" s="13"/>
      <c r="G248" s="13"/>
      <c r="H248" s="13"/>
    </row>
    <row r="249" spans="1:8" x14ac:dyDescent="0.2">
      <c r="A249">
        <v>51153</v>
      </c>
      <c r="B249" t="s">
        <v>384</v>
      </c>
      <c r="C249" s="13">
        <v>666951.38</v>
      </c>
      <c r="D249">
        <v>0</v>
      </c>
      <c r="E249" s="13"/>
      <c r="F249" s="13"/>
      <c r="G249" s="13"/>
      <c r="H249" s="13"/>
    </row>
    <row r="250" spans="1:8" x14ac:dyDescent="0.2">
      <c r="A250">
        <v>51154</v>
      </c>
      <c r="B250" t="s">
        <v>385</v>
      </c>
      <c r="C250" s="13">
        <v>1819077.09</v>
      </c>
      <c r="D250" s="13">
        <v>1986871.67</v>
      </c>
      <c r="E250" s="13"/>
      <c r="F250" s="13"/>
      <c r="G250" s="13"/>
      <c r="H250" s="13"/>
    </row>
    <row r="251" spans="1:8" x14ac:dyDescent="0.2">
      <c r="A251">
        <v>51155</v>
      </c>
      <c r="B251" t="s">
        <v>386</v>
      </c>
      <c r="C251" s="13">
        <v>2910907.77</v>
      </c>
      <c r="D251" s="13">
        <v>2939701.67</v>
      </c>
      <c r="E251" s="13"/>
      <c r="F251" s="13"/>
      <c r="G251" s="13"/>
      <c r="H251" s="13"/>
    </row>
    <row r="252" spans="1:8" x14ac:dyDescent="0.2">
      <c r="A252">
        <v>51156</v>
      </c>
      <c r="B252" t="s">
        <v>387</v>
      </c>
      <c r="C252" s="13">
        <v>1529110.16</v>
      </c>
      <c r="D252" s="13">
        <v>1682125.42</v>
      </c>
      <c r="E252" s="13"/>
      <c r="F252" s="13"/>
      <c r="G252" s="13"/>
      <c r="H252" s="13"/>
    </row>
    <row r="253" spans="1:8" x14ac:dyDescent="0.2">
      <c r="A253">
        <v>51159</v>
      </c>
      <c r="B253" t="s">
        <v>388</v>
      </c>
      <c r="C253" s="13">
        <v>8740860.3900000006</v>
      </c>
      <c r="D253" s="13">
        <v>9184193.2699999996</v>
      </c>
      <c r="E253" s="13"/>
      <c r="F253" s="13"/>
      <c r="G253" s="13"/>
      <c r="H253" s="13"/>
    </row>
    <row r="254" spans="1:8" x14ac:dyDescent="0.2">
      <c r="A254">
        <v>51160</v>
      </c>
      <c r="B254" t="s">
        <v>389</v>
      </c>
      <c r="C254" s="13">
        <v>1755106.83</v>
      </c>
      <c r="D254" s="13">
        <v>1653663.02</v>
      </c>
      <c r="F254" s="13"/>
      <c r="G254" s="13"/>
      <c r="H254" s="13"/>
    </row>
    <row r="255" spans="1:8" x14ac:dyDescent="0.2">
      <c r="A255">
        <v>52096</v>
      </c>
      <c r="B255" t="s">
        <v>390</v>
      </c>
      <c r="C255" s="13">
        <v>1402408.84</v>
      </c>
      <c r="D255" s="13">
        <v>1504390.44</v>
      </c>
      <c r="F255" s="13"/>
      <c r="G255" s="13"/>
      <c r="H255" s="13"/>
    </row>
    <row r="256" spans="1:8" x14ac:dyDescent="0.2">
      <c r="A256">
        <v>53111</v>
      </c>
      <c r="B256" t="s">
        <v>391</v>
      </c>
      <c r="C256" s="13">
        <v>2906420.58</v>
      </c>
      <c r="D256" s="13">
        <v>3031857.38</v>
      </c>
      <c r="E256" s="13"/>
      <c r="F256" s="13"/>
      <c r="G256" s="13"/>
      <c r="H256" s="13"/>
    </row>
    <row r="257" spans="1:8" x14ac:dyDescent="0.2">
      <c r="A257">
        <v>53112</v>
      </c>
      <c r="B257" t="s">
        <v>392</v>
      </c>
      <c r="C257" s="13">
        <v>405538.88</v>
      </c>
      <c r="D257" s="13">
        <v>500997.94</v>
      </c>
      <c r="E257" s="13"/>
      <c r="F257" s="13"/>
      <c r="G257" s="13"/>
      <c r="H257" s="13"/>
    </row>
    <row r="258" spans="1:8" x14ac:dyDescent="0.2">
      <c r="A258">
        <v>53113</v>
      </c>
      <c r="B258" t="s">
        <v>393</v>
      </c>
      <c r="C258" s="13">
        <v>10642037.560000001</v>
      </c>
      <c r="D258" s="13">
        <v>11361117.810000001</v>
      </c>
      <c r="E258" s="13"/>
      <c r="F258" s="13"/>
      <c r="G258" s="13"/>
      <c r="H258" s="13"/>
    </row>
    <row r="259" spans="1:8" x14ac:dyDescent="0.2">
      <c r="A259">
        <v>53114</v>
      </c>
      <c r="B259" t="s">
        <v>394</v>
      </c>
      <c r="C259" s="13">
        <v>2260907.48</v>
      </c>
      <c r="D259" s="13">
        <v>2081910.61</v>
      </c>
      <c r="E259" s="13"/>
      <c r="F259" s="13"/>
      <c r="G259" s="13"/>
      <c r="H259" s="13"/>
    </row>
    <row r="260" spans="1:8" x14ac:dyDescent="0.2">
      <c r="A260">
        <v>54037</v>
      </c>
      <c r="B260" t="s">
        <v>395</v>
      </c>
      <c r="C260" s="13">
        <v>968504.48</v>
      </c>
      <c r="D260" s="13">
        <v>962784.57</v>
      </c>
      <c r="E260" s="13"/>
      <c r="F260" s="13"/>
      <c r="G260" s="13"/>
      <c r="H260" s="13"/>
    </row>
    <row r="261" spans="1:8" x14ac:dyDescent="0.2">
      <c r="A261">
        <v>54039</v>
      </c>
      <c r="B261" t="s">
        <v>396</v>
      </c>
      <c r="C261" s="13">
        <v>3484897.67</v>
      </c>
      <c r="D261" s="13">
        <v>3558142.8</v>
      </c>
      <c r="E261" s="13"/>
      <c r="F261" s="13"/>
      <c r="G261" s="13"/>
      <c r="H261" s="13"/>
    </row>
    <row r="262" spans="1:8" x14ac:dyDescent="0.2">
      <c r="A262">
        <v>54041</v>
      </c>
      <c r="B262" t="s">
        <v>397</v>
      </c>
      <c r="C262" s="13">
        <v>7646446.8300000001</v>
      </c>
      <c r="D262" s="13">
        <v>7885282.6100000003</v>
      </c>
      <c r="E262" s="13"/>
      <c r="F262" s="13"/>
      <c r="G262" s="13"/>
      <c r="H262" s="13"/>
    </row>
    <row r="263" spans="1:8" x14ac:dyDescent="0.2">
      <c r="A263">
        <v>54042</v>
      </c>
      <c r="B263" t="s">
        <v>398</v>
      </c>
      <c r="C263" s="13">
        <v>1275189.04</v>
      </c>
      <c r="D263" s="13">
        <v>1584429.69</v>
      </c>
      <c r="E263" s="13"/>
      <c r="F263" s="13"/>
      <c r="G263" s="13"/>
      <c r="H263" s="13"/>
    </row>
    <row r="264" spans="1:8" x14ac:dyDescent="0.2">
      <c r="A264">
        <v>54043</v>
      </c>
      <c r="B264" t="s">
        <v>399</v>
      </c>
      <c r="C264" s="13">
        <v>1690010.46</v>
      </c>
      <c r="D264" s="13">
        <v>1879962.95</v>
      </c>
      <c r="F264" s="13"/>
      <c r="G264" s="13"/>
      <c r="H264" s="13"/>
    </row>
    <row r="265" spans="1:8" x14ac:dyDescent="0.2">
      <c r="A265">
        <v>54045</v>
      </c>
      <c r="B265" t="s">
        <v>400</v>
      </c>
      <c r="C265" s="13">
        <v>3515379.74</v>
      </c>
      <c r="D265" s="13">
        <v>3459100.33</v>
      </c>
      <c r="E265" s="13"/>
      <c r="F265" s="13"/>
      <c r="G265" s="13"/>
      <c r="H265" s="13"/>
    </row>
    <row r="266" spans="1:8" x14ac:dyDescent="0.2">
      <c r="A266">
        <v>55104</v>
      </c>
      <c r="B266" t="s">
        <v>401</v>
      </c>
      <c r="C266" s="13">
        <v>2033954.19</v>
      </c>
      <c r="D266" s="13">
        <v>2067388.7</v>
      </c>
      <c r="E266" s="13"/>
      <c r="F266" s="13"/>
      <c r="G266" s="13"/>
      <c r="H266" s="13"/>
    </row>
    <row r="267" spans="1:8" x14ac:dyDescent="0.2">
      <c r="A267">
        <v>55105</v>
      </c>
      <c r="B267" t="s">
        <v>402</v>
      </c>
      <c r="C267" s="13">
        <v>2569864.7999999998</v>
      </c>
      <c r="D267" s="13">
        <v>2630670.5</v>
      </c>
      <c r="E267" s="13"/>
      <c r="F267" s="13"/>
      <c r="G267" s="13"/>
      <c r="H267" s="13"/>
    </row>
    <row r="268" spans="1:8" x14ac:dyDescent="0.2">
      <c r="A268">
        <v>55106</v>
      </c>
      <c r="B268" t="s">
        <v>403</v>
      </c>
      <c r="C268" s="13">
        <v>2312177.5299999998</v>
      </c>
      <c r="D268" s="13">
        <v>2421400.7400000002</v>
      </c>
      <c r="F268" s="13"/>
      <c r="G268" s="13"/>
      <c r="H268" s="13"/>
    </row>
    <row r="269" spans="1:8" x14ac:dyDescent="0.2">
      <c r="A269">
        <v>55108</v>
      </c>
      <c r="B269" t="s">
        <v>404</v>
      </c>
      <c r="C269" s="13">
        <v>4165139.11</v>
      </c>
      <c r="D269" s="13">
        <v>4466791.49</v>
      </c>
      <c r="E269" s="13"/>
      <c r="F269" s="13"/>
      <c r="G269" s="13"/>
      <c r="H269" s="13"/>
    </row>
    <row r="270" spans="1:8" x14ac:dyDescent="0.2">
      <c r="A270">
        <v>55110</v>
      </c>
      <c r="B270" t="s">
        <v>405</v>
      </c>
      <c r="C270" s="13">
        <v>7690245.04</v>
      </c>
      <c r="D270" s="13">
        <v>7997044.8700000001</v>
      </c>
      <c r="E270" s="13"/>
      <c r="F270" s="13"/>
      <c r="G270" s="13"/>
      <c r="H270" s="13"/>
    </row>
    <row r="271" spans="1:8" x14ac:dyDescent="0.2">
      <c r="A271">
        <v>55111</v>
      </c>
      <c r="B271" t="s">
        <v>406</v>
      </c>
      <c r="C271" s="13">
        <v>1234849.7</v>
      </c>
      <c r="D271" s="13">
        <v>1223945.8999999999</v>
      </c>
      <c r="E271" s="13"/>
      <c r="F271" s="13"/>
      <c r="G271" s="13"/>
      <c r="H271" s="13"/>
    </row>
    <row r="272" spans="1:8" x14ac:dyDescent="0.2">
      <c r="A272">
        <v>56015</v>
      </c>
      <c r="B272" t="s">
        <v>407</v>
      </c>
      <c r="C272" s="13">
        <v>1629651</v>
      </c>
      <c r="D272" s="13">
        <v>1656190.01</v>
      </c>
      <c r="E272" s="13"/>
      <c r="F272" s="13"/>
      <c r="G272" s="13"/>
      <c r="H272" s="13"/>
    </row>
    <row r="273" spans="1:8" x14ac:dyDescent="0.2">
      <c r="A273">
        <v>56017</v>
      </c>
      <c r="B273" t="s">
        <v>408</v>
      </c>
      <c r="C273" s="13">
        <v>3007681.82</v>
      </c>
      <c r="D273" s="13">
        <v>3591408.54</v>
      </c>
      <c r="E273" s="13"/>
      <c r="F273" s="13"/>
      <c r="G273" s="13"/>
      <c r="H273" s="13"/>
    </row>
    <row r="274" spans="1:8" x14ac:dyDescent="0.2">
      <c r="A274">
        <v>57001</v>
      </c>
      <c r="B274" t="s">
        <v>409</v>
      </c>
      <c r="C274" s="13">
        <v>929943.38</v>
      </c>
      <c r="D274" s="13">
        <v>1071937.6599999999</v>
      </c>
      <c r="E274" s="13"/>
      <c r="F274" s="13"/>
      <c r="G274" s="13"/>
      <c r="H274" s="13"/>
    </row>
    <row r="275" spans="1:8" x14ac:dyDescent="0.2">
      <c r="A275">
        <v>57002</v>
      </c>
      <c r="B275" t="s">
        <v>410</v>
      </c>
      <c r="C275" s="13">
        <v>2522413.06</v>
      </c>
      <c r="D275" s="13">
        <v>2636765.48</v>
      </c>
      <c r="E275" s="13"/>
      <c r="F275" s="13"/>
      <c r="G275" s="13"/>
      <c r="H275" s="13"/>
    </row>
    <row r="276" spans="1:8" x14ac:dyDescent="0.2">
      <c r="A276">
        <v>57003</v>
      </c>
      <c r="B276" t="s">
        <v>411</v>
      </c>
      <c r="C276" s="13">
        <v>11542956.689999999</v>
      </c>
      <c r="D276" s="13">
        <v>13874909.34</v>
      </c>
      <c r="E276" s="13"/>
      <c r="F276" s="13"/>
      <c r="G276" s="13"/>
      <c r="H276" s="13"/>
    </row>
    <row r="277" spans="1:8" x14ac:dyDescent="0.2">
      <c r="A277">
        <v>57004</v>
      </c>
      <c r="B277" t="s">
        <v>412</v>
      </c>
      <c r="C277" s="13">
        <v>4329817.2300000004</v>
      </c>
      <c r="D277" s="13">
        <v>4650474.3099999996</v>
      </c>
      <c r="E277" s="13"/>
      <c r="F277" s="13"/>
      <c r="G277" s="13"/>
      <c r="H277" s="13"/>
    </row>
    <row r="278" spans="1:8" x14ac:dyDescent="0.2">
      <c r="A278">
        <v>58106</v>
      </c>
      <c r="B278" t="s">
        <v>413</v>
      </c>
      <c r="C278" s="13">
        <v>1030204.9</v>
      </c>
      <c r="D278" s="13">
        <v>1117119.33</v>
      </c>
      <c r="E278" s="13"/>
      <c r="F278" s="13"/>
      <c r="G278" s="13"/>
      <c r="H278" s="13"/>
    </row>
    <row r="279" spans="1:8" x14ac:dyDescent="0.2">
      <c r="A279">
        <v>58107</v>
      </c>
      <c r="B279" t="s">
        <v>414</v>
      </c>
      <c r="C279" s="13">
        <v>871180.35</v>
      </c>
      <c r="D279" s="13">
        <v>880233.31</v>
      </c>
      <c r="E279" s="13"/>
      <c r="F279" s="13"/>
      <c r="G279" s="13"/>
      <c r="H279" s="13"/>
    </row>
    <row r="280" spans="1:8" x14ac:dyDescent="0.2">
      <c r="A280">
        <v>58108</v>
      </c>
      <c r="B280" t="s">
        <v>415</v>
      </c>
      <c r="C280" s="13">
        <v>854178.19</v>
      </c>
      <c r="D280">
        <v>0</v>
      </c>
      <c r="E280" s="13"/>
      <c r="F280" s="13"/>
      <c r="G280" s="13"/>
      <c r="H280" s="13"/>
    </row>
    <row r="281" spans="1:8" x14ac:dyDescent="0.2">
      <c r="A281">
        <v>58109</v>
      </c>
      <c r="B281" t="s">
        <v>416</v>
      </c>
      <c r="C281" s="13">
        <v>2750065.65</v>
      </c>
      <c r="D281" s="13">
        <v>2849618.86</v>
      </c>
      <c r="E281" s="13"/>
      <c r="F281" s="13"/>
      <c r="G281" s="13"/>
      <c r="H281" s="13"/>
    </row>
    <row r="282" spans="1:8" x14ac:dyDescent="0.2">
      <c r="A282">
        <v>58112</v>
      </c>
      <c r="B282" t="s">
        <v>417</v>
      </c>
      <c r="C282" s="13">
        <v>4433371.3099999996</v>
      </c>
      <c r="D282" s="13">
        <v>4497723.16</v>
      </c>
      <c r="E282" s="13"/>
      <c r="F282" s="13"/>
      <c r="G282" s="13"/>
      <c r="H282" s="13"/>
    </row>
    <row r="283" spans="1:8" x14ac:dyDescent="0.2">
      <c r="A283">
        <v>59113</v>
      </c>
      <c r="B283" t="s">
        <v>418</v>
      </c>
      <c r="C283" s="13">
        <v>850551.73</v>
      </c>
      <c r="D283" s="13">
        <v>908584.23</v>
      </c>
      <c r="F283" s="13"/>
      <c r="G283" s="13"/>
      <c r="H283" s="13"/>
    </row>
    <row r="284" spans="1:8" x14ac:dyDescent="0.2">
      <c r="A284">
        <v>59114</v>
      </c>
      <c r="B284" t="s">
        <v>419</v>
      </c>
      <c r="C284" s="13">
        <v>490056.81</v>
      </c>
      <c r="D284">
        <v>0</v>
      </c>
      <c r="E284" s="13"/>
      <c r="F284" s="13"/>
      <c r="G284" s="13"/>
      <c r="H284" s="13"/>
    </row>
    <row r="285" spans="1:8" x14ac:dyDescent="0.2">
      <c r="A285">
        <v>59117</v>
      </c>
      <c r="B285" t="s">
        <v>420</v>
      </c>
      <c r="C285" s="13">
        <v>6108450.1500000004</v>
      </c>
      <c r="D285" s="13">
        <v>6540581.6299999999</v>
      </c>
      <c r="E285" s="13"/>
      <c r="F285" s="13"/>
      <c r="G285" s="13"/>
      <c r="H285" s="13"/>
    </row>
    <row r="286" spans="1:8" x14ac:dyDescent="0.2">
      <c r="A286">
        <v>60077</v>
      </c>
      <c r="B286" t="s">
        <v>421</v>
      </c>
      <c r="C286" s="13">
        <v>12250030.970000001</v>
      </c>
      <c r="D286" s="13">
        <v>12809780.939999999</v>
      </c>
      <c r="E286" s="13"/>
      <c r="F286" s="13"/>
      <c r="G286" s="13"/>
      <c r="H286" s="13"/>
    </row>
    <row r="287" spans="1:8" x14ac:dyDescent="0.2">
      <c r="A287">
        <v>61150</v>
      </c>
      <c r="B287" t="s">
        <v>422</v>
      </c>
      <c r="C287" s="13">
        <v>705925.31</v>
      </c>
      <c r="D287" s="13">
        <v>850228.88</v>
      </c>
      <c r="E287" s="13"/>
      <c r="F287" s="13"/>
      <c r="G287" s="13"/>
      <c r="H287" s="13"/>
    </row>
    <row r="288" spans="1:8" x14ac:dyDescent="0.2">
      <c r="A288">
        <v>61151</v>
      </c>
      <c r="B288" t="s">
        <v>423</v>
      </c>
      <c r="C288" s="13">
        <v>880216.3</v>
      </c>
      <c r="D288" s="13">
        <v>880412.31</v>
      </c>
      <c r="E288" s="13"/>
      <c r="F288" s="13"/>
      <c r="G288" s="13"/>
      <c r="H288" s="13"/>
    </row>
    <row r="289" spans="1:8" x14ac:dyDescent="0.2">
      <c r="A289">
        <v>61154</v>
      </c>
      <c r="B289" t="s">
        <v>424</v>
      </c>
      <c r="C289" s="13">
        <v>1359298.67</v>
      </c>
      <c r="D289" s="13">
        <v>1667073.63</v>
      </c>
      <c r="E289" s="13"/>
      <c r="F289" s="13"/>
      <c r="G289" s="13"/>
      <c r="H289" s="13"/>
    </row>
    <row r="290" spans="1:8" x14ac:dyDescent="0.2">
      <c r="A290">
        <v>61156</v>
      </c>
      <c r="B290" t="s">
        <v>425</v>
      </c>
      <c r="C290" s="13">
        <v>3387294.04</v>
      </c>
      <c r="D290" s="13">
        <v>3658400.71</v>
      </c>
      <c r="E290" s="13"/>
      <c r="F290" s="13"/>
      <c r="G290" s="13"/>
      <c r="H290" s="13"/>
    </row>
    <row r="291" spans="1:8" x14ac:dyDescent="0.2">
      <c r="A291">
        <v>61157</v>
      </c>
      <c r="B291" t="s">
        <v>426</v>
      </c>
      <c r="C291" s="13">
        <v>357775.44</v>
      </c>
      <c r="D291" s="13">
        <v>359609.86</v>
      </c>
      <c r="E291" s="13"/>
      <c r="F291" s="13"/>
      <c r="G291" s="13"/>
      <c r="H291" s="13"/>
    </row>
    <row r="292" spans="1:8" x14ac:dyDescent="0.2">
      <c r="A292">
        <v>61158</v>
      </c>
      <c r="B292" t="s">
        <v>427</v>
      </c>
      <c r="C292" s="13">
        <v>671766.38</v>
      </c>
      <c r="D292" s="13">
        <v>674398.26</v>
      </c>
      <c r="E292" s="13"/>
      <c r="F292" s="13"/>
      <c r="G292" s="13"/>
      <c r="H292" s="13"/>
    </row>
    <row r="293" spans="1:8" x14ac:dyDescent="0.2">
      <c r="A293">
        <v>62070</v>
      </c>
      <c r="B293" t="s">
        <v>428</v>
      </c>
      <c r="C293" s="13">
        <v>699309.46</v>
      </c>
      <c r="D293" s="13">
        <v>760631.43</v>
      </c>
      <c r="E293" s="13"/>
      <c r="F293" s="13"/>
      <c r="G293" s="13"/>
      <c r="H293" s="13"/>
    </row>
    <row r="294" spans="1:8" x14ac:dyDescent="0.2">
      <c r="A294">
        <v>62072</v>
      </c>
      <c r="B294" t="s">
        <v>429</v>
      </c>
      <c r="C294" s="13">
        <v>5694461.9800000004</v>
      </c>
      <c r="D294" s="13">
        <v>5576429.2199999997</v>
      </c>
      <c r="E294" s="13"/>
      <c r="F294" s="13"/>
      <c r="G294" s="13"/>
      <c r="H294" s="13"/>
    </row>
    <row r="295" spans="1:8" x14ac:dyDescent="0.2">
      <c r="A295">
        <v>63066</v>
      </c>
      <c r="B295" t="s">
        <v>430</v>
      </c>
      <c r="C295" s="13">
        <v>1325152.67</v>
      </c>
      <c r="D295" s="13">
        <v>1291433.53</v>
      </c>
      <c r="F295" s="13"/>
      <c r="G295" s="13"/>
      <c r="H295" s="13"/>
    </row>
    <row r="296" spans="1:8" x14ac:dyDescent="0.2">
      <c r="A296">
        <v>63067</v>
      </c>
      <c r="B296" t="s">
        <v>431</v>
      </c>
      <c r="C296" s="13">
        <v>2153871.9700000002</v>
      </c>
      <c r="D296" s="13">
        <v>2101497.5099999998</v>
      </c>
      <c r="E296" s="13"/>
      <c r="F296" s="13"/>
      <c r="G296" s="13"/>
      <c r="H296" s="13"/>
    </row>
    <row r="297" spans="1:8" x14ac:dyDescent="0.2">
      <c r="A297">
        <v>64072</v>
      </c>
      <c r="B297" t="s">
        <v>432</v>
      </c>
      <c r="C297" s="13">
        <v>949971.59</v>
      </c>
      <c r="D297" s="13">
        <v>966281.01</v>
      </c>
      <c r="E297" s="13"/>
      <c r="F297" s="13"/>
      <c r="G297" s="13"/>
      <c r="H297" s="13"/>
    </row>
    <row r="298" spans="1:8" x14ac:dyDescent="0.2">
      <c r="A298">
        <v>64074</v>
      </c>
      <c r="B298" t="s">
        <v>433</v>
      </c>
      <c r="C298" s="13">
        <v>1789570.46</v>
      </c>
      <c r="D298" s="13">
        <v>1915202.03</v>
      </c>
      <c r="E298" s="13"/>
      <c r="F298" s="13"/>
      <c r="G298" s="13"/>
      <c r="H298" s="13"/>
    </row>
    <row r="299" spans="1:8" x14ac:dyDescent="0.2">
      <c r="A299">
        <v>64075</v>
      </c>
      <c r="B299" t="s">
        <v>434</v>
      </c>
      <c r="C299" s="13">
        <v>9014193.1400000006</v>
      </c>
      <c r="D299" s="13">
        <v>9466396.5600000005</v>
      </c>
      <c r="E299" s="13"/>
      <c r="F299" s="13"/>
      <c r="G299" s="13"/>
      <c r="H299" s="13"/>
    </row>
    <row r="300" spans="1:8" x14ac:dyDescent="0.2">
      <c r="A300">
        <v>65096</v>
      </c>
      <c r="B300" t="s">
        <v>435</v>
      </c>
      <c r="C300" s="13">
        <v>804729.11</v>
      </c>
      <c r="D300">
        <v>0</v>
      </c>
      <c r="E300" s="13"/>
      <c r="F300" s="13"/>
      <c r="G300" s="13"/>
      <c r="H300" s="13"/>
    </row>
    <row r="301" spans="1:8" x14ac:dyDescent="0.2">
      <c r="A301">
        <v>65098</v>
      </c>
      <c r="B301" t="s">
        <v>436</v>
      </c>
      <c r="C301" s="13">
        <v>1109797.8799999999</v>
      </c>
      <c r="D301">
        <v>0</v>
      </c>
      <c r="E301" s="13"/>
      <c r="F301" s="13"/>
      <c r="G301" s="13"/>
      <c r="H301" s="13"/>
    </row>
    <row r="302" spans="1:8" x14ac:dyDescent="0.2">
      <c r="A302">
        <v>66102</v>
      </c>
      <c r="B302" t="s">
        <v>437</v>
      </c>
      <c r="C302" s="13">
        <v>3893680.36</v>
      </c>
      <c r="D302" s="13">
        <v>5027416.5199999996</v>
      </c>
      <c r="E302" s="13"/>
      <c r="F302" s="13"/>
      <c r="G302" s="13"/>
      <c r="H302" s="13"/>
    </row>
    <row r="303" spans="1:8" x14ac:dyDescent="0.2">
      <c r="A303">
        <v>66103</v>
      </c>
      <c r="B303" t="s">
        <v>438</v>
      </c>
      <c r="C303" s="13">
        <v>1081162.58</v>
      </c>
      <c r="D303" s="13">
        <v>1379141.03</v>
      </c>
      <c r="F303" s="13"/>
      <c r="G303" s="13"/>
      <c r="H303" s="13"/>
    </row>
    <row r="304" spans="1:8" x14ac:dyDescent="0.2">
      <c r="A304">
        <v>66104</v>
      </c>
      <c r="B304" t="s">
        <v>439</v>
      </c>
      <c r="C304" s="13">
        <v>1004800.04</v>
      </c>
      <c r="D304" s="13">
        <v>1046278.58</v>
      </c>
      <c r="E304" s="13"/>
      <c r="F304" s="13"/>
      <c r="G304" s="13"/>
      <c r="H304" s="13"/>
    </row>
    <row r="305" spans="1:8" x14ac:dyDescent="0.2">
      <c r="A305">
        <v>66105</v>
      </c>
      <c r="B305" t="s">
        <v>440</v>
      </c>
      <c r="C305" s="13">
        <v>1418569.03</v>
      </c>
      <c r="D305" s="13">
        <v>1408401.38</v>
      </c>
      <c r="E305" s="13"/>
      <c r="F305" s="13"/>
      <c r="G305" s="13"/>
      <c r="H305" s="13"/>
    </row>
    <row r="306" spans="1:8" x14ac:dyDescent="0.2">
      <c r="A306">
        <v>66107</v>
      </c>
      <c r="B306" t="s">
        <v>441</v>
      </c>
      <c r="C306" s="13">
        <v>2437548.81</v>
      </c>
      <c r="D306" s="13">
        <v>2907136.86</v>
      </c>
      <c r="E306" s="13"/>
      <c r="F306" s="13"/>
      <c r="G306" s="13"/>
      <c r="H306" s="13"/>
    </row>
    <row r="307" spans="1:8" x14ac:dyDescent="0.2">
      <c r="A307">
        <v>67055</v>
      </c>
      <c r="B307" t="s">
        <v>442</v>
      </c>
      <c r="C307" s="13">
        <v>3178587.57</v>
      </c>
      <c r="D307" s="13">
        <v>3454067.42</v>
      </c>
      <c r="E307" s="13"/>
      <c r="F307" s="13"/>
      <c r="G307" s="13"/>
      <c r="H307" s="13"/>
    </row>
    <row r="308" spans="1:8" x14ac:dyDescent="0.2">
      <c r="A308">
        <v>67061</v>
      </c>
      <c r="B308" t="s">
        <v>443</v>
      </c>
      <c r="C308" s="13">
        <v>3523109.29</v>
      </c>
      <c r="D308" s="13">
        <v>3551904.35</v>
      </c>
      <c r="E308" s="13"/>
      <c r="F308" s="13"/>
      <c r="G308" s="13"/>
      <c r="H308" s="13"/>
    </row>
    <row r="309" spans="1:8" x14ac:dyDescent="0.2">
      <c r="A309">
        <v>68070</v>
      </c>
      <c r="B309" t="s">
        <v>444</v>
      </c>
      <c r="C309" s="13">
        <v>2991632.22</v>
      </c>
      <c r="D309" s="13">
        <v>3987090.89</v>
      </c>
      <c r="E309" s="13"/>
      <c r="F309" s="13"/>
      <c r="G309" s="13"/>
      <c r="H309" s="13"/>
    </row>
    <row r="310" spans="1:8" x14ac:dyDescent="0.2">
      <c r="A310">
        <v>68071</v>
      </c>
      <c r="B310" t="s">
        <v>445</v>
      </c>
      <c r="C310" s="13">
        <v>333122.43</v>
      </c>
      <c r="D310" s="13">
        <v>340129.73</v>
      </c>
      <c r="E310" s="13"/>
      <c r="F310" s="13"/>
      <c r="G310" s="13"/>
      <c r="H310" s="13"/>
    </row>
    <row r="311" spans="1:8" x14ac:dyDescent="0.2">
      <c r="A311">
        <v>68072</v>
      </c>
      <c r="B311" t="s">
        <v>446</v>
      </c>
      <c r="C311" s="13">
        <v>179113.36</v>
      </c>
      <c r="D311" s="13">
        <v>182705.99</v>
      </c>
      <c r="F311" s="13"/>
      <c r="G311" s="13"/>
      <c r="H311" s="13"/>
    </row>
    <row r="312" spans="1:8" x14ac:dyDescent="0.2">
      <c r="A312">
        <v>68073</v>
      </c>
      <c r="B312" t="s">
        <v>447</v>
      </c>
      <c r="C312" s="13">
        <v>1577110.87</v>
      </c>
      <c r="D312" s="13">
        <v>1588393.48</v>
      </c>
      <c r="E312" s="13"/>
      <c r="F312" s="13"/>
      <c r="G312" s="13"/>
      <c r="H312" s="13"/>
    </row>
    <row r="313" spans="1:8" x14ac:dyDescent="0.2">
      <c r="A313">
        <v>68074</v>
      </c>
      <c r="B313" t="s">
        <v>448</v>
      </c>
      <c r="C313" s="13">
        <v>825785.31</v>
      </c>
      <c r="D313" s="13">
        <v>861318.15</v>
      </c>
      <c r="E313" s="13"/>
      <c r="F313" s="13"/>
      <c r="G313" s="13"/>
      <c r="H313" s="13"/>
    </row>
    <row r="314" spans="1:8" x14ac:dyDescent="0.2">
      <c r="A314">
        <v>68075</v>
      </c>
      <c r="B314" t="s">
        <v>449</v>
      </c>
      <c r="C314" s="13">
        <v>594165.73</v>
      </c>
      <c r="D314" s="13">
        <v>625644.52</v>
      </c>
      <c r="F314" s="13"/>
      <c r="G314" s="13"/>
      <c r="H314" s="13"/>
    </row>
    <row r="315" spans="1:8" x14ac:dyDescent="0.2">
      <c r="A315">
        <v>69104</v>
      </c>
      <c r="B315" t="s">
        <v>450</v>
      </c>
      <c r="C315" s="13">
        <v>256701.27</v>
      </c>
      <c r="D315" s="13">
        <v>269742.93</v>
      </c>
      <c r="F315" s="13"/>
      <c r="G315" s="13"/>
      <c r="H315" s="13"/>
    </row>
    <row r="316" spans="1:8" x14ac:dyDescent="0.2">
      <c r="A316">
        <v>69106</v>
      </c>
      <c r="B316" t="s">
        <v>451</v>
      </c>
      <c r="C316" s="13">
        <v>2200234.98</v>
      </c>
      <c r="D316" s="13">
        <v>2195981.5099999998</v>
      </c>
      <c r="F316" s="13"/>
      <c r="G316" s="13"/>
      <c r="H316" s="13"/>
    </row>
    <row r="317" spans="1:8" x14ac:dyDescent="0.2">
      <c r="A317">
        <v>69107</v>
      </c>
      <c r="B317" t="s">
        <v>452</v>
      </c>
      <c r="C317" s="13">
        <v>278094.74</v>
      </c>
      <c r="D317">
        <v>0</v>
      </c>
      <c r="F317" s="13"/>
      <c r="G317" s="13"/>
      <c r="H317" s="13"/>
    </row>
    <row r="318" spans="1:8" x14ac:dyDescent="0.2">
      <c r="A318">
        <v>69108</v>
      </c>
      <c r="B318" t="s">
        <v>453</v>
      </c>
      <c r="C318" s="13">
        <v>940354.74</v>
      </c>
      <c r="D318" s="13">
        <v>975068.39</v>
      </c>
      <c r="E318" s="13"/>
      <c r="F318" s="13"/>
      <c r="G318" s="13"/>
      <c r="H318" s="13"/>
    </row>
    <row r="319" spans="1:8" x14ac:dyDescent="0.2">
      <c r="A319">
        <v>69109</v>
      </c>
      <c r="B319" t="s">
        <v>454</v>
      </c>
      <c r="C319" s="13">
        <v>1453000.52</v>
      </c>
      <c r="D319" s="13">
        <v>1745943.87</v>
      </c>
      <c r="E319" s="13"/>
      <c r="F319" s="13"/>
      <c r="G319" s="13"/>
      <c r="H319" s="13"/>
    </row>
    <row r="320" spans="1:8" x14ac:dyDescent="0.2">
      <c r="A320">
        <v>70092</v>
      </c>
      <c r="B320" t="s">
        <v>455</v>
      </c>
      <c r="C320" s="13">
        <v>1293608.81</v>
      </c>
      <c r="D320" s="13">
        <v>1513861.11</v>
      </c>
      <c r="E320" s="13"/>
      <c r="F320" s="13"/>
      <c r="G320" s="13"/>
      <c r="H320" s="13"/>
    </row>
    <row r="321" spans="1:8" x14ac:dyDescent="0.2">
      <c r="A321">
        <v>70093</v>
      </c>
      <c r="B321" t="s">
        <v>456</v>
      </c>
      <c r="C321" s="13">
        <v>3281704.09</v>
      </c>
      <c r="D321" s="13">
        <v>3481616.91</v>
      </c>
      <c r="E321" s="13"/>
      <c r="F321" s="13"/>
      <c r="G321" s="13"/>
      <c r="H321" s="13"/>
    </row>
    <row r="322" spans="1:8" x14ac:dyDescent="0.2">
      <c r="A322">
        <v>71091</v>
      </c>
      <c r="B322" t="s">
        <v>457</v>
      </c>
      <c r="C322" s="13">
        <v>1620356.42</v>
      </c>
      <c r="D322" s="13">
        <v>1803085.76</v>
      </c>
      <c r="E322" s="13"/>
      <c r="F322" s="13"/>
      <c r="G322" s="13"/>
      <c r="H322" s="13"/>
    </row>
    <row r="323" spans="1:8" x14ac:dyDescent="0.2">
      <c r="A323">
        <v>71092</v>
      </c>
      <c r="B323" t="s">
        <v>458</v>
      </c>
      <c r="C323" s="13">
        <v>2069894.16</v>
      </c>
      <c r="D323" s="13">
        <v>1967290.17</v>
      </c>
      <c r="E323" s="13"/>
      <c r="F323" s="13"/>
      <c r="G323" s="13"/>
      <c r="H323" s="13"/>
    </row>
    <row r="324" spans="1:8" x14ac:dyDescent="0.2">
      <c r="A324">
        <v>72066</v>
      </c>
      <c r="B324" t="s">
        <v>459</v>
      </c>
      <c r="C324" s="13">
        <v>943707.54</v>
      </c>
      <c r="D324" s="13">
        <v>983295.2</v>
      </c>
      <c r="F324" s="13"/>
      <c r="G324" s="13"/>
      <c r="H324" s="13"/>
    </row>
    <row r="325" spans="1:8" x14ac:dyDescent="0.2">
      <c r="A325">
        <v>72068</v>
      </c>
      <c r="B325" t="s">
        <v>460</v>
      </c>
      <c r="C325" s="13">
        <v>2729755.73</v>
      </c>
      <c r="D325" s="13">
        <v>2643609.2400000002</v>
      </c>
      <c r="E325" s="13"/>
      <c r="F325" s="13"/>
      <c r="G325" s="13"/>
      <c r="H325" s="13"/>
    </row>
    <row r="326" spans="1:8" x14ac:dyDescent="0.2">
      <c r="A326">
        <v>72073</v>
      </c>
      <c r="B326" t="s">
        <v>461</v>
      </c>
      <c r="C326" s="13">
        <v>1254360.17</v>
      </c>
      <c r="D326" s="13">
        <v>1299483.82</v>
      </c>
      <c r="E326" s="13"/>
      <c r="F326" s="13"/>
      <c r="G326" s="13"/>
      <c r="H326" s="13"/>
    </row>
    <row r="327" spans="1:8" x14ac:dyDescent="0.2">
      <c r="A327">
        <v>72074</v>
      </c>
      <c r="B327" t="s">
        <v>462</v>
      </c>
      <c r="C327" s="13">
        <v>3071989.07</v>
      </c>
      <c r="D327" s="13">
        <v>3022588.68</v>
      </c>
      <c r="E327" s="13"/>
      <c r="F327" s="13"/>
      <c r="G327" s="13"/>
      <c r="H327" s="13"/>
    </row>
    <row r="328" spans="1:8" x14ac:dyDescent="0.2">
      <c r="A328">
        <v>73099</v>
      </c>
      <c r="B328" t="s">
        <v>463</v>
      </c>
      <c r="C328" s="13">
        <v>5471824.2599999998</v>
      </c>
      <c r="D328" s="13">
        <v>5718753.3300000001</v>
      </c>
      <c r="F328" s="13"/>
      <c r="G328" s="13"/>
      <c r="H328" s="13"/>
    </row>
    <row r="329" spans="1:8" x14ac:dyDescent="0.2">
      <c r="A329">
        <v>73102</v>
      </c>
      <c r="B329" t="s">
        <v>464</v>
      </c>
      <c r="C329" s="13">
        <v>2147356.65</v>
      </c>
      <c r="D329" s="13">
        <v>2595115.62</v>
      </c>
      <c r="E329" s="13"/>
      <c r="F329" s="13"/>
      <c r="G329" s="13"/>
      <c r="H329" s="13"/>
    </row>
    <row r="330" spans="1:8" x14ac:dyDescent="0.2">
      <c r="A330">
        <v>73105</v>
      </c>
      <c r="B330" t="s">
        <v>465</v>
      </c>
      <c r="C330" s="13">
        <v>723507.07</v>
      </c>
      <c r="D330">
        <v>0</v>
      </c>
      <c r="E330" s="13"/>
      <c r="F330" s="13"/>
      <c r="G330" s="13"/>
      <c r="H330" s="13"/>
    </row>
    <row r="331" spans="1:8" x14ac:dyDescent="0.2">
      <c r="A331">
        <v>73106</v>
      </c>
      <c r="B331" t="s">
        <v>466</v>
      </c>
      <c r="C331" s="13">
        <v>4934990.3600000003</v>
      </c>
      <c r="D331" s="13">
        <v>5064084.96</v>
      </c>
      <c r="E331" s="13"/>
      <c r="F331" s="13"/>
      <c r="G331" s="13"/>
      <c r="H331" s="13"/>
    </row>
    <row r="332" spans="1:8" x14ac:dyDescent="0.2">
      <c r="A332">
        <v>73108</v>
      </c>
      <c r="B332" t="s">
        <v>735</v>
      </c>
      <c r="C332" s="13">
        <v>10488437.98</v>
      </c>
      <c r="D332" s="13">
        <v>11575400.970000001</v>
      </c>
      <c r="E332" s="13"/>
      <c r="F332" s="13"/>
      <c r="G332" s="13"/>
      <c r="H332" s="13"/>
    </row>
    <row r="333" spans="1:8" x14ac:dyDescent="0.2">
      <c r="A333">
        <v>74187</v>
      </c>
      <c r="B333" t="s">
        <v>468</v>
      </c>
      <c r="C333" s="13">
        <v>748025.37</v>
      </c>
      <c r="D333" s="13">
        <v>798841.04</v>
      </c>
      <c r="E333" s="13"/>
      <c r="F333" s="13"/>
      <c r="G333" s="13"/>
      <c r="H333" s="13"/>
    </row>
    <row r="334" spans="1:8" x14ac:dyDescent="0.2">
      <c r="A334">
        <v>74190</v>
      </c>
      <c r="B334" t="s">
        <v>469</v>
      </c>
      <c r="C334" s="13">
        <v>1118742.92</v>
      </c>
      <c r="D334" s="13">
        <v>1154524.6100000001</v>
      </c>
      <c r="E334" s="13"/>
      <c r="F334" s="13"/>
      <c r="G334" s="13"/>
      <c r="H334" s="13"/>
    </row>
    <row r="335" spans="1:8" x14ac:dyDescent="0.2">
      <c r="A335">
        <v>74194</v>
      </c>
      <c r="B335" t="s">
        <v>470</v>
      </c>
      <c r="C335" s="13">
        <v>1127901.8799999999</v>
      </c>
      <c r="D335">
        <v>0</v>
      </c>
      <c r="E335" s="13"/>
      <c r="F335" s="13"/>
      <c r="G335" s="13"/>
      <c r="H335" s="13"/>
    </row>
    <row r="336" spans="1:8" x14ac:dyDescent="0.2">
      <c r="A336">
        <v>74195</v>
      </c>
      <c r="B336" t="s">
        <v>471</v>
      </c>
      <c r="C336" s="13">
        <v>888651.21</v>
      </c>
      <c r="D336">
        <v>0</v>
      </c>
      <c r="F336" s="13"/>
      <c r="G336" s="13"/>
      <c r="H336" s="13"/>
    </row>
    <row r="337" spans="1:8" x14ac:dyDescent="0.2">
      <c r="A337">
        <v>74197</v>
      </c>
      <c r="B337" t="s">
        <v>472</v>
      </c>
      <c r="C337" s="13">
        <v>1102584.6599999999</v>
      </c>
      <c r="D337" s="13">
        <v>1218277.93</v>
      </c>
      <c r="F337" s="13"/>
      <c r="G337" s="13"/>
      <c r="H337" s="13"/>
    </row>
    <row r="338" spans="1:8" x14ac:dyDescent="0.2">
      <c r="A338">
        <v>74201</v>
      </c>
      <c r="B338" t="s">
        <v>473</v>
      </c>
      <c r="C338" s="13">
        <v>1575067.49</v>
      </c>
      <c r="D338" s="13">
        <v>1659988</v>
      </c>
      <c r="E338" s="13"/>
      <c r="F338" s="13"/>
      <c r="G338" s="13"/>
      <c r="H338" s="13"/>
    </row>
    <row r="339" spans="1:8" x14ac:dyDescent="0.2">
      <c r="A339">
        <v>74202</v>
      </c>
      <c r="B339" t="s">
        <v>474</v>
      </c>
      <c r="C339" s="13">
        <v>994272.24</v>
      </c>
      <c r="D339" s="13">
        <v>1113663.1599999999</v>
      </c>
      <c r="E339" s="13"/>
      <c r="F339" s="13"/>
      <c r="G339" s="13"/>
      <c r="H339" s="13"/>
    </row>
    <row r="340" spans="1:8" x14ac:dyDescent="0.2">
      <c r="A340">
        <v>75084</v>
      </c>
      <c r="B340" t="s">
        <v>475</v>
      </c>
      <c r="C340" s="13">
        <v>786284.2</v>
      </c>
      <c r="D340" s="13">
        <v>874165.73</v>
      </c>
      <c r="E340" s="13"/>
      <c r="F340" s="13"/>
      <c r="G340" s="13"/>
      <c r="H340" s="13"/>
    </row>
    <row r="341" spans="1:8" x14ac:dyDescent="0.2">
      <c r="A341">
        <v>75085</v>
      </c>
      <c r="B341" t="s">
        <v>476</v>
      </c>
      <c r="C341" s="13">
        <v>2189108.83</v>
      </c>
      <c r="D341" s="13">
        <v>2475236.2599999998</v>
      </c>
      <c r="E341" s="13"/>
      <c r="F341" s="13"/>
      <c r="G341" s="13"/>
      <c r="H341" s="13"/>
    </row>
    <row r="342" spans="1:8" x14ac:dyDescent="0.2">
      <c r="A342">
        <v>75086</v>
      </c>
      <c r="B342" t="s">
        <v>477</v>
      </c>
      <c r="C342" s="13">
        <v>947859.42</v>
      </c>
      <c r="D342" s="13">
        <v>991459.21</v>
      </c>
      <c r="F342" s="13"/>
      <c r="G342" s="13"/>
      <c r="H342" s="13"/>
    </row>
    <row r="343" spans="1:8" x14ac:dyDescent="0.2">
      <c r="A343">
        <v>75087</v>
      </c>
      <c r="B343" t="s">
        <v>478</v>
      </c>
      <c r="C343" s="13">
        <v>2461259.9700000002</v>
      </c>
      <c r="D343" s="13">
        <v>2584765.9</v>
      </c>
      <c r="E343" s="13"/>
      <c r="F343" s="13"/>
      <c r="G343" s="13"/>
      <c r="H343" s="13"/>
    </row>
    <row r="344" spans="1:8" x14ac:dyDescent="0.2">
      <c r="A344">
        <v>76081</v>
      </c>
      <c r="B344" t="s">
        <v>479</v>
      </c>
      <c r="C344" s="13">
        <v>879640.21</v>
      </c>
      <c r="D344" s="13">
        <v>1052300.1399999999</v>
      </c>
      <c r="F344" s="13"/>
      <c r="G344" s="13"/>
      <c r="H344" s="13"/>
    </row>
    <row r="345" spans="1:8" x14ac:dyDescent="0.2">
      <c r="A345">
        <v>76082</v>
      </c>
      <c r="B345" t="s">
        <v>480</v>
      </c>
      <c r="C345" s="13">
        <v>1743009.93</v>
      </c>
      <c r="D345" s="13">
        <v>1805028.44</v>
      </c>
      <c r="E345" s="13"/>
      <c r="F345" s="13"/>
      <c r="G345" s="13"/>
      <c r="H345" s="13"/>
    </row>
    <row r="346" spans="1:8" x14ac:dyDescent="0.2">
      <c r="A346">
        <v>76083</v>
      </c>
      <c r="B346" t="s">
        <v>481</v>
      </c>
      <c r="C346" s="13">
        <v>1359014.4</v>
      </c>
      <c r="D346" s="13">
        <v>1270962.54</v>
      </c>
      <c r="E346" s="13"/>
      <c r="F346" s="13"/>
      <c r="G346" s="13"/>
      <c r="H346" s="13"/>
    </row>
    <row r="347" spans="1:8" x14ac:dyDescent="0.2">
      <c r="A347">
        <v>77100</v>
      </c>
      <c r="B347" t="s">
        <v>482</v>
      </c>
      <c r="C347" s="13">
        <v>341750.61</v>
      </c>
      <c r="D347">
        <v>0</v>
      </c>
      <c r="E347" s="13"/>
      <c r="F347" s="13"/>
      <c r="G347" s="13"/>
      <c r="H347" s="13"/>
    </row>
    <row r="348" spans="1:8" x14ac:dyDescent="0.2">
      <c r="A348">
        <v>77101</v>
      </c>
      <c r="B348" t="s">
        <v>483</v>
      </c>
      <c r="C348" s="13">
        <v>1521141.28</v>
      </c>
      <c r="D348" s="13">
        <v>1709590.92</v>
      </c>
      <c r="F348" s="13"/>
      <c r="G348" s="13"/>
      <c r="H348" s="13"/>
    </row>
    <row r="349" spans="1:8" x14ac:dyDescent="0.2">
      <c r="A349">
        <v>77102</v>
      </c>
      <c r="B349" t="s">
        <v>484</v>
      </c>
      <c r="C349" s="13">
        <v>1959908.57</v>
      </c>
      <c r="D349" s="13">
        <v>1852430.99</v>
      </c>
      <c r="F349" s="13"/>
      <c r="G349" s="13"/>
      <c r="H349" s="13"/>
    </row>
    <row r="350" spans="1:8" x14ac:dyDescent="0.2">
      <c r="A350">
        <v>77103</v>
      </c>
      <c r="B350" t="s">
        <v>485</v>
      </c>
      <c r="C350" s="13">
        <v>1111858.69</v>
      </c>
      <c r="D350">
        <v>0</v>
      </c>
      <c r="F350" s="13"/>
      <c r="G350" s="13"/>
      <c r="H350" s="13"/>
    </row>
    <row r="351" spans="1:8" x14ac:dyDescent="0.2">
      <c r="A351">
        <v>77104</v>
      </c>
      <c r="B351" t="s">
        <v>486</v>
      </c>
      <c r="C351" s="13">
        <v>537775.79</v>
      </c>
      <c r="D351" s="13">
        <v>568189.97</v>
      </c>
      <c r="F351" s="13"/>
      <c r="G351" s="13"/>
      <c r="H351" s="13"/>
    </row>
    <row r="352" spans="1:8" x14ac:dyDescent="0.2">
      <c r="A352">
        <v>78001</v>
      </c>
      <c r="B352" t="s">
        <v>487</v>
      </c>
      <c r="C352" s="13">
        <v>1507388.24</v>
      </c>
      <c r="D352" s="13">
        <v>1624171.77</v>
      </c>
      <c r="E352" s="13"/>
      <c r="F352" s="13"/>
      <c r="G352" s="13"/>
      <c r="H352" s="13"/>
    </row>
    <row r="353" spans="1:8" x14ac:dyDescent="0.2">
      <c r="A353">
        <v>78002</v>
      </c>
      <c r="B353" t="s">
        <v>488</v>
      </c>
      <c r="C353" s="13">
        <v>4400605.6900000004</v>
      </c>
      <c r="D353" s="13">
        <v>4535471.32</v>
      </c>
      <c r="E353" s="13"/>
      <c r="F353" s="13"/>
      <c r="G353" s="13"/>
      <c r="H353" s="13"/>
    </row>
    <row r="354" spans="1:8" x14ac:dyDescent="0.2">
      <c r="A354">
        <v>78003</v>
      </c>
      <c r="B354" t="s">
        <v>489</v>
      </c>
      <c r="C354" s="13">
        <v>965675.44</v>
      </c>
      <c r="D354">
        <v>0</v>
      </c>
      <c r="E354" s="13"/>
      <c r="F354" s="13"/>
      <c r="G354" s="13"/>
      <c r="H354" s="13"/>
    </row>
    <row r="355" spans="1:8" x14ac:dyDescent="0.2">
      <c r="A355">
        <v>78004</v>
      </c>
      <c r="B355" t="s">
        <v>490</v>
      </c>
      <c r="C355" s="13">
        <v>1168298.1200000001</v>
      </c>
      <c r="D355" s="13">
        <v>1170920.8999999999</v>
      </c>
      <c r="E355" s="13"/>
      <c r="F355" s="13"/>
      <c r="G355" s="13"/>
      <c r="H355" s="13"/>
    </row>
    <row r="356" spans="1:8" x14ac:dyDescent="0.2">
      <c r="A356">
        <v>78005</v>
      </c>
      <c r="B356" t="s">
        <v>491</v>
      </c>
      <c r="C356" s="13">
        <v>3065522.4</v>
      </c>
      <c r="D356" s="13">
        <v>3440157.15</v>
      </c>
      <c r="E356" s="13"/>
      <c r="F356" s="13"/>
      <c r="G356" s="13"/>
      <c r="H356" s="13"/>
    </row>
    <row r="357" spans="1:8" x14ac:dyDescent="0.2">
      <c r="A357">
        <v>78009</v>
      </c>
      <c r="B357" t="s">
        <v>492</v>
      </c>
      <c r="C357" s="13">
        <v>1020156.54</v>
      </c>
      <c r="D357" s="13">
        <v>1116948.28</v>
      </c>
      <c r="E357" s="13"/>
      <c r="F357" s="13"/>
      <c r="G357" s="13"/>
      <c r="H357" s="13"/>
    </row>
    <row r="358" spans="1:8" x14ac:dyDescent="0.2">
      <c r="A358">
        <v>78012</v>
      </c>
      <c r="B358" t="s">
        <v>493</v>
      </c>
      <c r="C358" s="13">
        <v>6514330.6200000001</v>
      </c>
      <c r="D358" s="13">
        <v>6381357.2699999996</v>
      </c>
      <c r="E358" s="13"/>
      <c r="F358" s="13"/>
      <c r="G358" s="13"/>
      <c r="H358" s="13"/>
    </row>
    <row r="359" spans="1:8" x14ac:dyDescent="0.2">
      <c r="A359">
        <v>79077</v>
      </c>
      <c r="B359" t="s">
        <v>494</v>
      </c>
      <c r="C359" s="13">
        <v>3351365.03</v>
      </c>
      <c r="D359" s="13">
        <v>3388456.93</v>
      </c>
    </row>
    <row r="360" spans="1:8" x14ac:dyDescent="0.2">
      <c r="A360">
        <v>79078</v>
      </c>
      <c r="B360" t="s">
        <v>495</v>
      </c>
      <c r="C360" s="13">
        <v>199029.81</v>
      </c>
      <c r="D360" s="13">
        <v>232011</v>
      </c>
      <c r="E360" s="13"/>
      <c r="F360" s="13"/>
      <c r="G360" s="13"/>
      <c r="H360" s="13"/>
    </row>
    <row r="361" spans="1:8" x14ac:dyDescent="0.2">
      <c r="A361">
        <v>80116</v>
      </c>
      <c r="B361" t="s">
        <v>496</v>
      </c>
      <c r="C361" s="13">
        <v>1321388.04</v>
      </c>
      <c r="D361" s="13">
        <v>1388246.34</v>
      </c>
      <c r="F361" s="13"/>
      <c r="G361" s="13"/>
      <c r="H361" s="13"/>
    </row>
    <row r="362" spans="1:8" x14ac:dyDescent="0.2">
      <c r="A362">
        <v>80118</v>
      </c>
      <c r="B362" t="s">
        <v>497</v>
      </c>
      <c r="C362" s="13">
        <v>1038267.69</v>
      </c>
      <c r="D362" s="13">
        <v>1188317.58</v>
      </c>
      <c r="E362" s="13"/>
      <c r="F362" s="13"/>
      <c r="G362" s="13"/>
      <c r="H362" s="13"/>
    </row>
    <row r="363" spans="1:8" x14ac:dyDescent="0.2">
      <c r="A363">
        <v>80119</v>
      </c>
      <c r="B363" t="s">
        <v>498</v>
      </c>
      <c r="C363" s="13">
        <v>1809073.42</v>
      </c>
      <c r="D363" s="13">
        <v>2011057.84</v>
      </c>
      <c r="E363" s="13"/>
      <c r="F363" s="13"/>
      <c r="G363" s="13"/>
      <c r="H363" s="13"/>
    </row>
    <row r="364" spans="1:8" x14ac:dyDescent="0.2">
      <c r="A364">
        <v>80121</v>
      </c>
      <c r="B364" t="s">
        <v>499</v>
      </c>
      <c r="C364" s="13">
        <v>1438007.95</v>
      </c>
      <c r="D364" s="13">
        <v>1685125.25</v>
      </c>
      <c r="E364" s="13"/>
      <c r="F364" s="13"/>
      <c r="G364" s="13"/>
      <c r="H364" s="13"/>
    </row>
    <row r="365" spans="1:8" x14ac:dyDescent="0.2">
      <c r="A365">
        <v>80122</v>
      </c>
      <c r="B365" t="s">
        <v>500</v>
      </c>
      <c r="C365" s="13">
        <v>265520.63</v>
      </c>
      <c r="D365" s="13">
        <v>266161.5</v>
      </c>
      <c r="E365" s="13"/>
      <c r="F365" s="13"/>
      <c r="G365" s="13"/>
      <c r="H365" s="13"/>
    </row>
    <row r="366" spans="1:8" x14ac:dyDescent="0.2">
      <c r="A366">
        <v>80125</v>
      </c>
      <c r="B366" t="s">
        <v>501</v>
      </c>
      <c r="C366" s="13">
        <v>9403123.2699999996</v>
      </c>
      <c r="D366" s="13">
        <v>10762304.789999999</v>
      </c>
      <c r="E366" s="13"/>
      <c r="F366" s="13"/>
      <c r="G366" s="13"/>
      <c r="H366" s="13"/>
    </row>
    <row r="367" spans="1:8" x14ac:dyDescent="0.2">
      <c r="A367">
        <v>81094</v>
      </c>
      <c r="B367" t="s">
        <v>502</v>
      </c>
      <c r="C367" s="13">
        <v>6077013.5700000003</v>
      </c>
      <c r="D367" s="13">
        <v>6367421.0499999998</v>
      </c>
      <c r="E367" s="13"/>
      <c r="F367" s="13"/>
      <c r="G367" s="13"/>
      <c r="H367" s="13"/>
    </row>
    <row r="368" spans="1:8" x14ac:dyDescent="0.2">
      <c r="A368">
        <v>81095</v>
      </c>
      <c r="B368" t="s">
        <v>503</v>
      </c>
      <c r="C368" s="13">
        <v>1763592.53</v>
      </c>
      <c r="D368" s="13">
        <v>1783979.62</v>
      </c>
      <c r="E368" s="13"/>
      <c r="F368" s="13"/>
      <c r="G368" s="13"/>
      <c r="H368" s="13"/>
    </row>
    <row r="369" spans="1:8" x14ac:dyDescent="0.2">
      <c r="A369">
        <v>81096</v>
      </c>
      <c r="B369" t="s">
        <v>504</v>
      </c>
      <c r="C369" s="13">
        <v>12475401.42</v>
      </c>
      <c r="D369" s="13">
        <v>13244624.59</v>
      </c>
      <c r="E369" s="13"/>
      <c r="F369" s="13"/>
      <c r="G369" s="13"/>
      <c r="H369" s="13"/>
    </row>
    <row r="370" spans="1:8" x14ac:dyDescent="0.2">
      <c r="A370">
        <v>81097</v>
      </c>
      <c r="B370" t="s">
        <v>505</v>
      </c>
      <c r="C370" s="13">
        <v>869880.46</v>
      </c>
      <c r="D370">
        <v>0</v>
      </c>
      <c r="E370" s="13"/>
      <c r="F370" s="13"/>
      <c r="G370" s="13"/>
      <c r="H370" s="13"/>
    </row>
    <row r="371" spans="1:8" x14ac:dyDescent="0.2">
      <c r="A371">
        <v>82100</v>
      </c>
      <c r="B371" t="s">
        <v>506</v>
      </c>
      <c r="C371" s="13">
        <v>4285653.0199999996</v>
      </c>
      <c r="D371" s="13">
        <v>4005460.12</v>
      </c>
      <c r="F371" s="13"/>
      <c r="G371" s="13"/>
      <c r="H371" s="13"/>
    </row>
    <row r="372" spans="1:8" x14ac:dyDescent="0.2">
      <c r="A372">
        <v>82101</v>
      </c>
      <c r="B372" t="s">
        <v>507</v>
      </c>
      <c r="C372" s="13">
        <v>1352719.5</v>
      </c>
      <c r="D372" s="13">
        <v>1454277.73</v>
      </c>
      <c r="E372" s="13"/>
      <c r="F372" s="13"/>
      <c r="G372" s="13"/>
      <c r="H372" s="13"/>
    </row>
    <row r="373" spans="1:8" x14ac:dyDescent="0.2">
      <c r="A373">
        <v>82105</v>
      </c>
      <c r="B373" t="s">
        <v>508</v>
      </c>
      <c r="C373" s="13">
        <v>58262.26</v>
      </c>
      <c r="D373">
        <v>0</v>
      </c>
      <c r="E373" s="13"/>
      <c r="F373" s="13"/>
      <c r="G373" s="13"/>
      <c r="H373" s="13"/>
    </row>
    <row r="374" spans="1:8" x14ac:dyDescent="0.2">
      <c r="A374">
        <v>82108</v>
      </c>
      <c r="B374" t="s">
        <v>509</v>
      </c>
      <c r="C374" s="13">
        <v>2414879.98</v>
      </c>
      <c r="D374" s="13">
        <v>2325509.98</v>
      </c>
      <c r="F374" s="13"/>
      <c r="G374" s="13"/>
      <c r="H374" s="13"/>
    </row>
    <row r="375" spans="1:8" x14ac:dyDescent="0.2">
      <c r="A375">
        <v>83001</v>
      </c>
      <c r="B375" t="s">
        <v>510</v>
      </c>
      <c r="C375" s="13">
        <v>2568981.2799999998</v>
      </c>
      <c r="D375" s="13">
        <v>2742678.79</v>
      </c>
      <c r="E375" s="13"/>
      <c r="F375" s="13"/>
      <c r="G375" s="13"/>
      <c r="H375" s="13"/>
    </row>
    <row r="376" spans="1:8" x14ac:dyDescent="0.2">
      <c r="A376">
        <v>83002</v>
      </c>
      <c r="B376" t="s">
        <v>511</v>
      </c>
      <c r="C376" s="13">
        <v>1617096.65</v>
      </c>
      <c r="D376" s="13">
        <v>1437732.55</v>
      </c>
      <c r="E376" s="13"/>
      <c r="F376" s="13"/>
      <c r="G376" s="13"/>
      <c r="H376" s="13"/>
    </row>
    <row r="377" spans="1:8" x14ac:dyDescent="0.2">
      <c r="A377">
        <v>83003</v>
      </c>
      <c r="B377" t="s">
        <v>512</v>
      </c>
      <c r="C377" s="13">
        <v>2587943.38</v>
      </c>
      <c r="D377" s="13">
        <v>2804726.14</v>
      </c>
      <c r="E377" s="13"/>
      <c r="F377" s="13"/>
      <c r="G377" s="13"/>
      <c r="H377" s="13"/>
    </row>
    <row r="378" spans="1:8" x14ac:dyDescent="0.2">
      <c r="A378">
        <v>83005</v>
      </c>
      <c r="B378" t="s">
        <v>513</v>
      </c>
      <c r="C378" s="13">
        <v>12414549.77</v>
      </c>
      <c r="D378" s="13">
        <v>12936662.08</v>
      </c>
      <c r="E378" s="13"/>
      <c r="F378" s="13"/>
      <c r="G378" s="13"/>
      <c r="H378" s="13"/>
    </row>
    <row r="379" spans="1:8" x14ac:dyDescent="0.2">
      <c r="A379">
        <v>84001</v>
      </c>
      <c r="B379" t="s">
        <v>514</v>
      </c>
      <c r="C379" s="13">
        <v>8268222.7699999996</v>
      </c>
      <c r="D379" s="13">
        <v>9134595.1899999995</v>
      </c>
      <c r="E379" s="13"/>
      <c r="F379" s="13"/>
      <c r="G379" s="13"/>
      <c r="H379" s="13"/>
    </row>
    <row r="380" spans="1:8" x14ac:dyDescent="0.2">
      <c r="A380">
        <v>84002</v>
      </c>
      <c r="B380" t="s">
        <v>515</v>
      </c>
      <c r="C380" s="13">
        <v>1484009.92</v>
      </c>
      <c r="D380" s="13">
        <v>1540807.56</v>
      </c>
      <c r="E380" s="13"/>
      <c r="F380" s="13"/>
      <c r="G380" s="13"/>
      <c r="H380" s="13"/>
    </row>
    <row r="381" spans="1:8" x14ac:dyDescent="0.2">
      <c r="A381">
        <v>84003</v>
      </c>
      <c r="B381" t="s">
        <v>516</v>
      </c>
      <c r="C381" s="13">
        <v>953824.49</v>
      </c>
      <c r="D381" s="13">
        <v>1009917.62</v>
      </c>
      <c r="E381" s="13"/>
      <c r="F381" s="13"/>
      <c r="G381" s="13"/>
      <c r="H381" s="13"/>
    </row>
    <row r="382" spans="1:8" x14ac:dyDescent="0.2">
      <c r="A382">
        <v>84004</v>
      </c>
      <c r="B382" t="s">
        <v>517</v>
      </c>
      <c r="C382" s="13">
        <v>1381562.64</v>
      </c>
      <c r="D382" s="13">
        <v>1451163.43</v>
      </c>
      <c r="E382" s="13"/>
      <c r="F382" s="13"/>
      <c r="G382" s="13"/>
      <c r="H382" s="13"/>
    </row>
    <row r="383" spans="1:8" x14ac:dyDescent="0.2">
      <c r="A383">
        <v>84005</v>
      </c>
      <c r="B383" t="s">
        <v>518</v>
      </c>
      <c r="C383" s="13">
        <v>2016470.17</v>
      </c>
      <c r="D383" s="13">
        <v>2263549.4900000002</v>
      </c>
      <c r="E383" s="13"/>
      <c r="F383" s="13"/>
      <c r="G383" s="13"/>
      <c r="H383" s="13"/>
    </row>
    <row r="384" spans="1:8" x14ac:dyDescent="0.2">
      <c r="A384">
        <v>84006</v>
      </c>
      <c r="B384" t="s">
        <v>519</v>
      </c>
      <c r="C384" s="13">
        <v>3021109.08</v>
      </c>
      <c r="D384" s="13">
        <v>3161223.61</v>
      </c>
      <c r="E384" s="13"/>
      <c r="F384" s="13"/>
      <c r="G384" s="13"/>
      <c r="H384" s="13"/>
    </row>
    <row r="385" spans="1:8" x14ac:dyDescent="0.2">
      <c r="A385">
        <v>85043</v>
      </c>
      <c r="B385" t="s">
        <v>520</v>
      </c>
      <c r="C385" s="13">
        <v>303939.84999999998</v>
      </c>
      <c r="D385" s="13">
        <v>307815.28000000003</v>
      </c>
      <c r="E385" s="13"/>
      <c r="F385" s="13"/>
      <c r="G385" s="13"/>
      <c r="H385" s="13"/>
    </row>
    <row r="386" spans="1:8" x14ac:dyDescent="0.2">
      <c r="A386">
        <v>85044</v>
      </c>
      <c r="B386" t="s">
        <v>521</v>
      </c>
      <c r="C386" s="13">
        <v>2238501.61</v>
      </c>
      <c r="D386" s="13">
        <v>2308134.2999999998</v>
      </c>
      <c r="F386" s="13"/>
      <c r="G386" s="13"/>
      <c r="H386" s="13"/>
    </row>
    <row r="387" spans="1:8" x14ac:dyDescent="0.2">
      <c r="A387">
        <v>85045</v>
      </c>
      <c r="B387" t="s">
        <v>522</v>
      </c>
      <c r="C387" s="13">
        <v>2422867.17</v>
      </c>
      <c r="D387" s="13">
        <v>2682849.98</v>
      </c>
      <c r="E387" s="13"/>
      <c r="F387" s="13"/>
      <c r="G387" s="13"/>
      <c r="H387" s="13"/>
    </row>
    <row r="388" spans="1:8" x14ac:dyDescent="0.2">
      <c r="A388">
        <v>85046</v>
      </c>
      <c r="B388" t="s">
        <v>523</v>
      </c>
      <c r="C388" s="13">
        <v>11113103.07</v>
      </c>
      <c r="D388" s="13">
        <v>12591958.17</v>
      </c>
      <c r="E388" s="13"/>
      <c r="F388" s="13"/>
      <c r="G388" s="13"/>
      <c r="H388" s="13"/>
    </row>
    <row r="389" spans="1:8" x14ac:dyDescent="0.2">
      <c r="A389">
        <v>85048</v>
      </c>
      <c r="B389" t="s">
        <v>524</v>
      </c>
      <c r="C389" s="13">
        <v>3322127.81</v>
      </c>
      <c r="D389" s="13">
        <v>3325742.46</v>
      </c>
      <c r="E389" s="13"/>
      <c r="F389" s="13"/>
      <c r="G389" s="13"/>
      <c r="H389" s="13"/>
    </row>
    <row r="390" spans="1:8" x14ac:dyDescent="0.2">
      <c r="A390">
        <v>85049</v>
      </c>
      <c r="B390" t="s">
        <v>525</v>
      </c>
      <c r="C390" s="13">
        <v>1559614.81</v>
      </c>
      <c r="D390" s="13">
        <v>1641279.01</v>
      </c>
      <c r="E390" s="13"/>
      <c r="F390" s="13"/>
      <c r="G390" s="13"/>
      <c r="H390" s="13"/>
    </row>
    <row r="391" spans="1:8" x14ac:dyDescent="0.2">
      <c r="A391">
        <v>85050</v>
      </c>
      <c r="B391" t="s">
        <v>526</v>
      </c>
      <c r="C391" s="13">
        <v>5613646.7800000003</v>
      </c>
      <c r="D391" s="13">
        <v>5361120.4400000004</v>
      </c>
      <c r="F391" s="13"/>
      <c r="G391" s="13"/>
      <c r="H391" s="13"/>
    </row>
    <row r="392" spans="1:8" x14ac:dyDescent="0.2">
      <c r="A392">
        <v>86100</v>
      </c>
      <c r="B392" t="s">
        <v>527</v>
      </c>
      <c r="C392" s="13">
        <v>2385539.11</v>
      </c>
      <c r="D392" s="13">
        <v>2468875.98</v>
      </c>
      <c r="F392" s="13"/>
      <c r="G392" s="13"/>
      <c r="H392" s="13"/>
    </row>
    <row r="393" spans="1:8" x14ac:dyDescent="0.2">
      <c r="A393">
        <v>87083</v>
      </c>
      <c r="B393" t="s">
        <v>528</v>
      </c>
      <c r="C393" s="13">
        <v>1885014.8</v>
      </c>
      <c r="D393" s="13">
        <v>1836786.24</v>
      </c>
      <c r="E393" s="13"/>
      <c r="F393" s="13"/>
      <c r="G393" s="13"/>
      <c r="H393" s="13"/>
    </row>
    <row r="394" spans="1:8" x14ac:dyDescent="0.2">
      <c r="A394">
        <v>88072</v>
      </c>
      <c r="B394" t="s">
        <v>529</v>
      </c>
      <c r="C394" s="13">
        <v>1544856.19</v>
      </c>
      <c r="D394" s="13">
        <v>1478788.5</v>
      </c>
      <c r="E394" s="13"/>
      <c r="F394" s="13"/>
      <c r="G394" s="13"/>
      <c r="H394" s="13"/>
    </row>
    <row r="395" spans="1:8" x14ac:dyDescent="0.2">
      <c r="A395">
        <v>88073</v>
      </c>
      <c r="B395" t="s">
        <v>530</v>
      </c>
      <c r="C395" s="13">
        <v>863488.03</v>
      </c>
      <c r="D395" s="13">
        <v>1019870.37</v>
      </c>
      <c r="E395" s="13"/>
      <c r="F395" s="13"/>
      <c r="G395" s="13"/>
      <c r="H395" s="13"/>
    </row>
    <row r="396" spans="1:8" x14ac:dyDescent="0.2">
      <c r="A396">
        <v>88075</v>
      </c>
      <c r="B396" t="s">
        <v>531</v>
      </c>
      <c r="C396" s="13">
        <v>897028.35</v>
      </c>
      <c r="D396" s="13">
        <v>1120658.33</v>
      </c>
      <c r="E396" s="13"/>
      <c r="F396" s="13"/>
      <c r="G396" s="13"/>
      <c r="H396" s="13"/>
    </row>
    <row r="397" spans="1:8" x14ac:dyDescent="0.2">
      <c r="A397">
        <v>88080</v>
      </c>
      <c r="B397" t="s">
        <v>532</v>
      </c>
      <c r="C397" s="13">
        <v>661504.56999999995</v>
      </c>
      <c r="D397" s="13">
        <v>630167.16</v>
      </c>
      <c r="E397" s="13"/>
      <c r="F397" s="13"/>
      <c r="G397" s="13"/>
      <c r="H397" s="13"/>
    </row>
    <row r="398" spans="1:8" x14ac:dyDescent="0.2">
      <c r="A398">
        <v>88081</v>
      </c>
      <c r="B398" t="s">
        <v>533</v>
      </c>
      <c r="C398" s="13">
        <v>6390878.4000000004</v>
      </c>
      <c r="D398" s="13">
        <v>7045850.4199999999</v>
      </c>
      <c r="E398" s="13"/>
      <c r="F398" s="13"/>
      <c r="G398" s="13"/>
      <c r="H398" s="13"/>
    </row>
    <row r="399" spans="1:8" x14ac:dyDescent="0.2">
      <c r="A399">
        <v>89080</v>
      </c>
      <c r="B399" t="s">
        <v>534</v>
      </c>
      <c r="C399" s="13">
        <v>4356209.4000000004</v>
      </c>
      <c r="D399" s="13">
        <v>4641322.71</v>
      </c>
      <c r="E399" s="13"/>
      <c r="F399" s="13"/>
      <c r="G399" s="13"/>
      <c r="H399" s="13"/>
    </row>
    <row r="400" spans="1:8" x14ac:dyDescent="0.2">
      <c r="A400">
        <v>89087</v>
      </c>
      <c r="B400" t="s">
        <v>535</v>
      </c>
      <c r="C400" s="13">
        <v>1678789.77</v>
      </c>
      <c r="D400" s="13">
        <v>1777608.87</v>
      </c>
      <c r="F400" s="13"/>
      <c r="G400" s="13"/>
      <c r="H400" s="13"/>
    </row>
    <row r="401" spans="1:8" x14ac:dyDescent="0.2">
      <c r="A401">
        <v>89088</v>
      </c>
      <c r="B401" t="s">
        <v>536</v>
      </c>
      <c r="C401" s="13">
        <v>1130056.56</v>
      </c>
      <c r="D401" s="13">
        <v>1159873.47</v>
      </c>
      <c r="E401" s="13"/>
      <c r="F401" s="13"/>
      <c r="G401" s="13"/>
      <c r="H401" s="13"/>
    </row>
    <row r="402" spans="1:8" x14ac:dyDescent="0.2">
      <c r="A402">
        <v>89089</v>
      </c>
      <c r="B402" t="s">
        <v>537</v>
      </c>
      <c r="C402" s="13">
        <v>4159054.46</v>
      </c>
      <c r="D402" s="13">
        <v>5032626.28</v>
      </c>
      <c r="E402" s="13"/>
      <c r="F402" s="13"/>
      <c r="G402" s="13"/>
      <c r="H402" s="13"/>
    </row>
    <row r="403" spans="1:8" x14ac:dyDescent="0.2">
      <c r="A403">
        <v>90075</v>
      </c>
      <c r="B403" t="s">
        <v>538</v>
      </c>
      <c r="C403" s="13">
        <v>349409.8</v>
      </c>
      <c r="D403">
        <v>0</v>
      </c>
      <c r="E403" s="13"/>
      <c r="F403" s="13"/>
      <c r="G403" s="13"/>
      <c r="H403" s="13"/>
    </row>
    <row r="404" spans="1:8" x14ac:dyDescent="0.2">
      <c r="A404">
        <v>90076</v>
      </c>
      <c r="B404" t="s">
        <v>539</v>
      </c>
      <c r="C404" s="13">
        <v>1515399.27</v>
      </c>
      <c r="D404" s="13">
        <v>1574724.49</v>
      </c>
      <c r="E404" s="13"/>
      <c r="F404" s="13"/>
      <c r="G404" s="13"/>
      <c r="H404" s="13"/>
    </row>
    <row r="405" spans="1:8" x14ac:dyDescent="0.2">
      <c r="A405">
        <v>90077</v>
      </c>
      <c r="B405" t="s">
        <v>540</v>
      </c>
      <c r="C405" s="13">
        <v>444196.51</v>
      </c>
      <c r="D405">
        <v>0</v>
      </c>
      <c r="F405" s="13"/>
      <c r="G405" s="13"/>
      <c r="H405" s="13"/>
    </row>
    <row r="406" spans="1:8" x14ac:dyDescent="0.2">
      <c r="A406">
        <v>90078</v>
      </c>
      <c r="B406" t="s">
        <v>541</v>
      </c>
      <c r="C406" s="13">
        <v>603207.55000000005</v>
      </c>
      <c r="D406" s="13">
        <v>657074.92000000004</v>
      </c>
      <c r="E406" s="13"/>
      <c r="F406" s="13"/>
      <c r="G406" s="13"/>
      <c r="H406" s="13"/>
    </row>
    <row r="407" spans="1:8" x14ac:dyDescent="0.2">
      <c r="A407">
        <v>91091</v>
      </c>
      <c r="B407" t="s">
        <v>542</v>
      </c>
      <c r="C407" s="13">
        <v>1721480.81</v>
      </c>
      <c r="D407" s="13">
        <v>1908076.53</v>
      </c>
      <c r="E407" s="13"/>
      <c r="F407" s="13"/>
      <c r="G407" s="13"/>
      <c r="H407" s="13"/>
    </row>
    <row r="408" spans="1:8" x14ac:dyDescent="0.2">
      <c r="A408">
        <v>91092</v>
      </c>
      <c r="B408" t="s">
        <v>543</v>
      </c>
      <c r="C408" s="13">
        <v>5013306.49</v>
      </c>
      <c r="D408" s="13">
        <v>4929944.17</v>
      </c>
      <c r="E408" s="13"/>
      <c r="F408" s="13"/>
      <c r="G408" s="13"/>
      <c r="H408" s="13"/>
    </row>
    <row r="409" spans="1:8" x14ac:dyDescent="0.2">
      <c r="A409">
        <v>91093</v>
      </c>
      <c r="B409" t="s">
        <v>544</v>
      </c>
      <c r="C409" s="13">
        <v>680755.95</v>
      </c>
      <c r="D409">
        <v>0</v>
      </c>
      <c r="E409" s="13"/>
      <c r="F409" s="13"/>
      <c r="G409" s="13"/>
      <c r="H409" s="13"/>
    </row>
    <row r="410" spans="1:8" x14ac:dyDescent="0.2">
      <c r="A410">
        <v>91095</v>
      </c>
      <c r="B410" t="s">
        <v>545</v>
      </c>
      <c r="C410" s="13">
        <v>545408.43999999994</v>
      </c>
      <c r="D410" s="13">
        <v>623248.68000000005</v>
      </c>
      <c r="E410" s="13"/>
      <c r="F410" s="13"/>
      <c r="G410" s="13"/>
      <c r="H410" s="13"/>
    </row>
    <row r="411" spans="1:8" x14ac:dyDescent="0.2">
      <c r="A411">
        <v>92087</v>
      </c>
      <c r="B411" t="s">
        <v>546</v>
      </c>
      <c r="C411" s="13">
        <v>35669422.969999999</v>
      </c>
      <c r="D411" s="13">
        <v>34939894.240000002</v>
      </c>
      <c r="E411" s="13"/>
      <c r="F411" s="13"/>
      <c r="G411" s="13"/>
      <c r="H411" s="13"/>
    </row>
    <row r="412" spans="1:8" x14ac:dyDescent="0.2">
      <c r="A412">
        <v>92088</v>
      </c>
      <c r="B412" t="s">
        <v>547</v>
      </c>
      <c r="C412" s="13">
        <v>37419393.619999997</v>
      </c>
      <c r="D412" s="13">
        <v>33761829.57</v>
      </c>
      <c r="E412" s="13"/>
      <c r="F412" s="13"/>
      <c r="G412" s="13"/>
      <c r="H412" s="13"/>
    </row>
    <row r="413" spans="1:8" x14ac:dyDescent="0.2">
      <c r="A413">
        <v>92089</v>
      </c>
      <c r="B413" t="s">
        <v>548</v>
      </c>
      <c r="C413" s="13">
        <v>9845496.5</v>
      </c>
      <c r="D413" s="13">
        <v>12963042.880000001</v>
      </c>
      <c r="E413" s="13"/>
      <c r="F413" s="13"/>
      <c r="G413" s="13"/>
      <c r="H413" s="13"/>
    </row>
    <row r="414" spans="1:8" x14ac:dyDescent="0.2">
      <c r="A414">
        <v>92090</v>
      </c>
      <c r="B414" t="s">
        <v>549</v>
      </c>
      <c r="C414" s="13">
        <v>9286439.4800000004</v>
      </c>
      <c r="D414" s="13">
        <v>9331398.2200000007</v>
      </c>
      <c r="E414" s="13"/>
      <c r="F414" s="13"/>
      <c r="G414" s="13"/>
      <c r="H414" s="13"/>
    </row>
    <row r="415" spans="1:8" x14ac:dyDescent="0.2">
      <c r="A415">
        <v>92091</v>
      </c>
      <c r="B415" t="s">
        <v>550</v>
      </c>
      <c r="C415" s="13">
        <v>1677063.86</v>
      </c>
      <c r="D415" s="13">
        <v>1697888.41</v>
      </c>
      <c r="E415" s="13"/>
      <c r="F415" s="13"/>
      <c r="G415" s="13"/>
      <c r="H415" s="13"/>
    </row>
    <row r="416" spans="1:8" x14ac:dyDescent="0.2">
      <c r="A416">
        <v>93120</v>
      </c>
      <c r="B416" t="s">
        <v>551</v>
      </c>
      <c r="C416" s="13">
        <v>1214600.8999999999</v>
      </c>
      <c r="D416" s="13">
        <v>1275667.5</v>
      </c>
      <c r="E416" s="13"/>
      <c r="F416" s="13"/>
      <c r="G416" s="13"/>
      <c r="H416" s="13"/>
    </row>
    <row r="417" spans="1:8" x14ac:dyDescent="0.2">
      <c r="A417">
        <v>93121</v>
      </c>
      <c r="B417" t="s">
        <v>552</v>
      </c>
      <c r="C417" s="13">
        <v>235620.66</v>
      </c>
      <c r="D417" s="13">
        <v>240771.36</v>
      </c>
      <c r="E417" s="13"/>
      <c r="F417" s="13"/>
      <c r="G417" s="13"/>
      <c r="H417" s="13"/>
    </row>
    <row r="418" spans="1:8" x14ac:dyDescent="0.2">
      <c r="A418">
        <v>93123</v>
      </c>
      <c r="B418" t="s">
        <v>553</v>
      </c>
      <c r="C418" s="13">
        <v>1666580.41</v>
      </c>
      <c r="D418" s="13">
        <v>1623882.82</v>
      </c>
      <c r="E418" s="13"/>
      <c r="F418" s="13"/>
      <c r="G418" s="13"/>
      <c r="H418" s="13"/>
    </row>
    <row r="419" spans="1:8" x14ac:dyDescent="0.2">
      <c r="A419">
        <v>93124</v>
      </c>
      <c r="B419" t="s">
        <v>554</v>
      </c>
      <c r="C419" s="13">
        <v>1758037.95</v>
      </c>
      <c r="D419" s="13">
        <v>1806282</v>
      </c>
      <c r="F419" s="13"/>
      <c r="G419" s="13"/>
      <c r="H419" s="13"/>
    </row>
    <row r="420" spans="1:8" x14ac:dyDescent="0.2">
      <c r="A420">
        <v>94076</v>
      </c>
      <c r="B420" t="s">
        <v>555</v>
      </c>
      <c r="C420" s="13">
        <v>2485263.79</v>
      </c>
      <c r="D420" s="13">
        <v>3041437.38</v>
      </c>
      <c r="E420" s="13"/>
      <c r="F420" s="13"/>
      <c r="G420" s="13"/>
      <c r="H420" s="13"/>
    </row>
    <row r="421" spans="1:8" x14ac:dyDescent="0.2">
      <c r="A421">
        <v>94078</v>
      </c>
      <c r="B421" t="s">
        <v>556</v>
      </c>
      <c r="C421" s="13">
        <v>9557863.5199999996</v>
      </c>
      <c r="D421" s="13">
        <v>9863890.9700000007</v>
      </c>
      <c r="E421" s="13"/>
      <c r="F421" s="13"/>
      <c r="G421" s="13"/>
      <c r="H421" s="13"/>
    </row>
    <row r="422" spans="1:8" x14ac:dyDescent="0.2">
      <c r="A422">
        <v>94083</v>
      </c>
      <c r="B422" t="s">
        <v>557</v>
      </c>
      <c r="C422" s="13">
        <v>10057553.460000001</v>
      </c>
      <c r="D422" s="13">
        <v>12175068.77</v>
      </c>
      <c r="E422" s="13"/>
      <c r="F422" s="13"/>
      <c r="G422" s="13"/>
      <c r="H422" s="13"/>
    </row>
    <row r="423" spans="1:8" x14ac:dyDescent="0.2">
      <c r="A423">
        <v>94086</v>
      </c>
      <c r="B423" t="s">
        <v>558</v>
      </c>
      <c r="C423" s="13">
        <v>7842243.7800000003</v>
      </c>
      <c r="D423" s="13">
        <v>8601519.5299999993</v>
      </c>
      <c r="E423" s="13"/>
      <c r="F423" s="13"/>
      <c r="G423" s="13"/>
      <c r="H423" s="13"/>
    </row>
    <row r="424" spans="1:8" x14ac:dyDescent="0.2">
      <c r="A424">
        <v>94087</v>
      </c>
      <c r="B424" t="s">
        <v>559</v>
      </c>
      <c r="C424" s="13">
        <v>3380311.96</v>
      </c>
      <c r="D424" s="13">
        <v>4107431.32</v>
      </c>
      <c r="E424" s="13"/>
      <c r="F424" s="13"/>
      <c r="G424" s="13"/>
      <c r="H424" s="13"/>
    </row>
    <row r="425" spans="1:8" x14ac:dyDescent="0.2">
      <c r="A425">
        <v>95059</v>
      </c>
      <c r="B425" t="s">
        <v>560</v>
      </c>
      <c r="C425" s="13">
        <v>2220721.96</v>
      </c>
      <c r="D425" s="13">
        <v>2243168.13</v>
      </c>
      <c r="E425" s="13"/>
      <c r="F425" s="13"/>
      <c r="G425" s="13"/>
      <c r="H425" s="13"/>
    </row>
    <row r="426" spans="1:8" x14ac:dyDescent="0.2">
      <c r="A426">
        <v>96088</v>
      </c>
      <c r="B426" t="s">
        <v>561</v>
      </c>
      <c r="C426" s="13">
        <v>38138327</v>
      </c>
      <c r="D426" s="13">
        <v>43777950.549999997</v>
      </c>
      <c r="E426" s="13"/>
      <c r="F426" s="13"/>
      <c r="G426" s="13"/>
      <c r="H426" s="13"/>
    </row>
    <row r="427" spans="1:8" x14ac:dyDescent="0.2">
      <c r="A427">
        <v>96089</v>
      </c>
      <c r="B427" t="s">
        <v>562</v>
      </c>
      <c r="C427" s="13">
        <v>38933041.909999996</v>
      </c>
      <c r="D427" s="13">
        <v>41272184.170000002</v>
      </c>
      <c r="E427" s="13"/>
      <c r="F427" s="13"/>
      <c r="G427" s="13"/>
      <c r="H427" s="13"/>
    </row>
    <row r="428" spans="1:8" x14ac:dyDescent="0.2">
      <c r="A428">
        <v>96090</v>
      </c>
      <c r="B428" t="s">
        <v>563</v>
      </c>
      <c r="C428" s="13">
        <v>4088081.18</v>
      </c>
      <c r="D428" s="13">
        <v>4141761.12</v>
      </c>
      <c r="E428" s="13"/>
      <c r="F428" s="13"/>
      <c r="G428" s="13"/>
      <c r="H428" s="13"/>
    </row>
    <row r="429" spans="1:8" x14ac:dyDescent="0.2">
      <c r="A429">
        <v>96091</v>
      </c>
      <c r="B429" t="s">
        <v>564</v>
      </c>
      <c r="C429" s="13">
        <v>14216299.119999999</v>
      </c>
      <c r="D429" s="13">
        <v>14564467.609999999</v>
      </c>
      <c r="E429" s="13"/>
      <c r="F429" s="13"/>
      <c r="G429" s="13"/>
      <c r="H429" s="13"/>
    </row>
    <row r="430" spans="1:8" x14ac:dyDescent="0.2">
      <c r="A430">
        <v>96092</v>
      </c>
      <c r="B430" t="s">
        <v>565</v>
      </c>
      <c r="C430" s="13">
        <v>2037942.37</v>
      </c>
      <c r="D430" s="13">
        <v>2101053.8199999998</v>
      </c>
      <c r="E430" s="13"/>
      <c r="F430" s="13"/>
      <c r="G430" s="13"/>
      <c r="H430" s="13"/>
    </row>
    <row r="431" spans="1:8" x14ac:dyDescent="0.2">
      <c r="A431">
        <v>96093</v>
      </c>
      <c r="B431" t="s">
        <v>566</v>
      </c>
      <c r="C431" s="13">
        <v>2666984.59</v>
      </c>
      <c r="D431" s="13">
        <v>2745358.57</v>
      </c>
      <c r="E431" s="13"/>
      <c r="F431" s="13"/>
      <c r="G431" s="13"/>
      <c r="H431" s="13"/>
    </row>
    <row r="432" spans="1:8" x14ac:dyDescent="0.2">
      <c r="A432">
        <v>96094</v>
      </c>
      <c r="B432" t="s">
        <v>567</v>
      </c>
      <c r="C432" s="13">
        <v>9008228.3800000008</v>
      </c>
      <c r="D432" s="13">
        <v>8900052.0299999993</v>
      </c>
      <c r="E432" s="13"/>
      <c r="F432" s="13"/>
      <c r="G432" s="13"/>
      <c r="H432" s="13"/>
    </row>
    <row r="433" spans="1:8" x14ac:dyDescent="0.2">
      <c r="A433">
        <v>96095</v>
      </c>
      <c r="B433" t="s">
        <v>568</v>
      </c>
      <c r="C433" s="13">
        <v>8081606.0999999996</v>
      </c>
      <c r="D433" s="13">
        <v>7998972.96</v>
      </c>
      <c r="E433" s="13"/>
      <c r="F433" s="13"/>
      <c r="G433" s="13"/>
      <c r="H433" s="13"/>
    </row>
    <row r="434" spans="1:8" x14ac:dyDescent="0.2">
      <c r="A434">
        <v>96098</v>
      </c>
      <c r="B434" t="s">
        <v>569</v>
      </c>
      <c r="C434" s="13">
        <v>1591834.56</v>
      </c>
      <c r="D434" s="13">
        <v>1658225.31</v>
      </c>
      <c r="E434" s="13"/>
      <c r="F434" s="13"/>
      <c r="G434" s="13"/>
      <c r="H434" s="13"/>
    </row>
    <row r="435" spans="1:8" x14ac:dyDescent="0.2">
      <c r="A435">
        <v>96099</v>
      </c>
      <c r="B435" t="s">
        <v>570</v>
      </c>
      <c r="C435" s="13">
        <v>2195753.4</v>
      </c>
      <c r="D435" s="13">
        <v>2373150.2000000002</v>
      </c>
      <c r="E435" s="13"/>
      <c r="F435" s="13"/>
      <c r="G435" s="13"/>
      <c r="H435" s="13"/>
    </row>
    <row r="436" spans="1:8" x14ac:dyDescent="0.2">
      <c r="A436">
        <v>96101</v>
      </c>
      <c r="B436" t="s">
        <v>571</v>
      </c>
      <c r="C436" s="13">
        <v>294124.53000000003</v>
      </c>
      <c r="D436" s="13">
        <v>309194.01</v>
      </c>
      <c r="E436" s="13"/>
      <c r="F436" s="13"/>
      <c r="G436" s="13"/>
      <c r="H436" s="13"/>
    </row>
    <row r="437" spans="1:8" x14ac:dyDescent="0.2">
      <c r="A437">
        <v>96102</v>
      </c>
      <c r="B437" t="s">
        <v>572</v>
      </c>
      <c r="C437" s="13">
        <v>894296.91</v>
      </c>
      <c r="D437" s="13">
        <v>913489.69</v>
      </c>
      <c r="E437" s="13"/>
      <c r="F437" s="13"/>
      <c r="G437" s="13"/>
      <c r="H437" s="13"/>
    </row>
    <row r="438" spans="1:8" x14ac:dyDescent="0.2">
      <c r="A438">
        <v>96103</v>
      </c>
      <c r="B438" t="s">
        <v>573</v>
      </c>
      <c r="C438" s="13">
        <v>7359959.96</v>
      </c>
      <c r="D438" s="13">
        <v>7725640.3799999999</v>
      </c>
      <c r="E438" s="13"/>
      <c r="F438" s="13"/>
      <c r="G438" s="13"/>
      <c r="H438" s="13"/>
    </row>
    <row r="439" spans="1:8" x14ac:dyDescent="0.2">
      <c r="A439">
        <v>96104</v>
      </c>
      <c r="B439" t="s">
        <v>574</v>
      </c>
      <c r="C439" s="13">
        <v>17053165.16</v>
      </c>
      <c r="D439" s="13">
        <v>18110260.809999999</v>
      </c>
      <c r="E439" s="13"/>
      <c r="F439" s="13"/>
      <c r="G439" s="13"/>
      <c r="H439" s="13"/>
    </row>
    <row r="440" spans="1:8" x14ac:dyDescent="0.2">
      <c r="A440">
        <v>96106</v>
      </c>
      <c r="B440" t="s">
        <v>575</v>
      </c>
      <c r="C440" s="13">
        <v>1304706.75</v>
      </c>
      <c r="D440" s="13">
        <v>1679673.1</v>
      </c>
      <c r="E440" s="13"/>
      <c r="F440" s="13"/>
      <c r="G440" s="13"/>
      <c r="H440" s="13"/>
    </row>
    <row r="441" spans="1:8" x14ac:dyDescent="0.2">
      <c r="A441">
        <v>96107</v>
      </c>
      <c r="B441" t="s">
        <v>576</v>
      </c>
      <c r="C441" s="13">
        <v>1073290.48</v>
      </c>
      <c r="D441" s="13">
        <v>1069484.42</v>
      </c>
      <c r="E441" s="13"/>
      <c r="F441" s="13"/>
      <c r="G441" s="13"/>
      <c r="H441" s="13"/>
    </row>
    <row r="442" spans="1:8" x14ac:dyDescent="0.2">
      <c r="A442">
        <v>96109</v>
      </c>
      <c r="B442" t="s">
        <v>736</v>
      </c>
      <c r="C442" s="13">
        <v>32218873.57</v>
      </c>
      <c r="D442" s="13">
        <v>32263673.329999998</v>
      </c>
      <c r="E442" s="13"/>
      <c r="F442" s="13"/>
      <c r="G442" s="13"/>
      <c r="H442" s="13"/>
    </row>
    <row r="443" spans="1:8" x14ac:dyDescent="0.2">
      <c r="A443">
        <v>96110</v>
      </c>
      <c r="B443" t="s">
        <v>578</v>
      </c>
      <c r="C443" s="13">
        <v>15395007.039999999</v>
      </c>
      <c r="D443" s="13">
        <v>17182612.23</v>
      </c>
      <c r="E443" s="13"/>
      <c r="F443" s="13"/>
      <c r="G443" s="13"/>
      <c r="H443" s="13"/>
    </row>
    <row r="444" spans="1:8" x14ac:dyDescent="0.2">
      <c r="A444">
        <v>96111</v>
      </c>
      <c r="B444" t="s">
        <v>579</v>
      </c>
      <c r="C444" s="13">
        <v>40538563.079999998</v>
      </c>
      <c r="D444" s="13">
        <v>42133435.789999999</v>
      </c>
      <c r="E444" s="13"/>
      <c r="F444" s="13"/>
      <c r="G444" s="13"/>
      <c r="H444" s="13"/>
    </row>
    <row r="445" spans="1:8" x14ac:dyDescent="0.2">
      <c r="A445">
        <v>96112</v>
      </c>
      <c r="B445" t="s">
        <v>580</v>
      </c>
      <c r="C445" s="13">
        <v>8087297.8300000001</v>
      </c>
      <c r="D445" s="13">
        <v>7510739.8499999996</v>
      </c>
      <c r="E445" s="13"/>
      <c r="F445" s="13"/>
      <c r="G445" s="13"/>
      <c r="H445" s="13"/>
    </row>
    <row r="446" spans="1:8" x14ac:dyDescent="0.2">
      <c r="A446">
        <v>96113</v>
      </c>
      <c r="B446" t="s">
        <v>581</v>
      </c>
      <c r="C446" s="13">
        <v>740403.8</v>
      </c>
      <c r="D446" s="13">
        <v>791155.02</v>
      </c>
      <c r="E446" s="13"/>
      <c r="F446" s="13"/>
      <c r="G446" s="13"/>
      <c r="H446" s="13"/>
    </row>
    <row r="447" spans="1:8" x14ac:dyDescent="0.2">
      <c r="A447">
        <v>96114</v>
      </c>
      <c r="B447" t="s">
        <v>582</v>
      </c>
      <c r="C447" s="13">
        <v>2995476.14</v>
      </c>
      <c r="D447" s="13">
        <v>2995919.78</v>
      </c>
      <c r="E447" s="13"/>
      <c r="F447" s="13"/>
      <c r="G447" s="13"/>
      <c r="H447" s="13"/>
    </row>
    <row r="448" spans="1:8" x14ac:dyDescent="0.2">
      <c r="A448">
        <v>96119</v>
      </c>
      <c r="B448" t="s">
        <v>583</v>
      </c>
      <c r="C448" s="13">
        <v>35656725.850000001</v>
      </c>
      <c r="D448" s="13">
        <v>34924806.920000002</v>
      </c>
      <c r="E448" s="13"/>
      <c r="F448" s="13"/>
      <c r="G448" s="13"/>
      <c r="H448" s="13"/>
    </row>
    <row r="449" spans="1:8" x14ac:dyDescent="0.2">
      <c r="A449">
        <v>96121</v>
      </c>
      <c r="B449" t="s">
        <v>584</v>
      </c>
      <c r="C449" s="13">
        <v>67732512.349999994</v>
      </c>
      <c r="D449" s="13">
        <v>65625440.579999998</v>
      </c>
      <c r="E449" s="13"/>
      <c r="F449" s="13"/>
      <c r="G449" s="13"/>
      <c r="H449" s="13"/>
    </row>
    <row r="450" spans="1:8" x14ac:dyDescent="0.2">
      <c r="A450">
        <v>97116</v>
      </c>
      <c r="B450" t="s">
        <v>158</v>
      </c>
      <c r="C450" s="13">
        <v>375360.97</v>
      </c>
      <c r="D450">
        <v>0</v>
      </c>
      <c r="F450" s="13"/>
      <c r="G450" s="13"/>
      <c r="H450" s="13"/>
    </row>
    <row r="451" spans="1:8" x14ac:dyDescent="0.2">
      <c r="A451">
        <v>97118</v>
      </c>
      <c r="B451" t="s">
        <v>585</v>
      </c>
      <c r="C451" s="13">
        <v>217395.42</v>
      </c>
      <c r="D451">
        <v>0</v>
      </c>
      <c r="E451" s="13"/>
      <c r="F451" s="13"/>
      <c r="G451" s="13"/>
      <c r="H451" s="13"/>
    </row>
    <row r="452" spans="1:8" x14ac:dyDescent="0.2">
      <c r="A452">
        <v>97119</v>
      </c>
      <c r="B452" t="s">
        <v>586</v>
      </c>
      <c r="C452" s="13">
        <v>535018.96</v>
      </c>
      <c r="D452">
        <v>0</v>
      </c>
      <c r="F452" s="13"/>
      <c r="G452" s="13"/>
      <c r="H452" s="13"/>
    </row>
    <row r="453" spans="1:8" x14ac:dyDescent="0.2">
      <c r="A453">
        <v>97122</v>
      </c>
      <c r="B453" t="s">
        <v>587</v>
      </c>
      <c r="C453" s="13">
        <v>222466.59</v>
      </c>
      <c r="D453">
        <v>0</v>
      </c>
      <c r="F453" s="13"/>
      <c r="G453" s="13"/>
      <c r="H453" s="13"/>
    </row>
    <row r="454" spans="1:8" x14ac:dyDescent="0.2">
      <c r="A454">
        <v>97127</v>
      </c>
      <c r="B454" t="s">
        <v>588</v>
      </c>
      <c r="C454" s="13">
        <v>305928.81</v>
      </c>
      <c r="D454">
        <v>0</v>
      </c>
      <c r="E454" s="13"/>
      <c r="F454" s="13"/>
      <c r="G454" s="13"/>
      <c r="H454" s="13"/>
    </row>
    <row r="455" spans="1:8" x14ac:dyDescent="0.2">
      <c r="A455">
        <v>97129</v>
      </c>
      <c r="B455" t="s">
        <v>589</v>
      </c>
      <c r="C455" s="13">
        <v>7616376.9500000002</v>
      </c>
      <c r="D455" s="13">
        <v>7902644.2800000003</v>
      </c>
      <c r="F455" s="13"/>
      <c r="G455" s="13"/>
      <c r="H455" s="13"/>
    </row>
    <row r="456" spans="1:8" x14ac:dyDescent="0.2">
      <c r="A456">
        <v>97130</v>
      </c>
      <c r="B456" t="s">
        <v>590</v>
      </c>
      <c r="C456" s="13">
        <v>1354521.48</v>
      </c>
      <c r="D456">
        <v>0</v>
      </c>
      <c r="F456" s="13"/>
      <c r="G456" s="13"/>
      <c r="H456" s="13"/>
    </row>
    <row r="457" spans="1:8" x14ac:dyDescent="0.2">
      <c r="A457">
        <v>97131</v>
      </c>
      <c r="B457" t="s">
        <v>591</v>
      </c>
      <c r="C457" s="13">
        <v>1228592.6299999999</v>
      </c>
      <c r="D457" s="13">
        <v>1763747.63</v>
      </c>
      <c r="F457" s="13"/>
      <c r="G457" s="13"/>
      <c r="H457" s="13"/>
    </row>
    <row r="458" spans="1:8" x14ac:dyDescent="0.2">
      <c r="A458">
        <v>98080</v>
      </c>
      <c r="B458" t="s">
        <v>592</v>
      </c>
      <c r="C458" s="13">
        <v>2265268.25</v>
      </c>
      <c r="D458" s="13">
        <v>2310310.8199999998</v>
      </c>
      <c r="E458" s="13"/>
      <c r="F458" s="13"/>
      <c r="G458" s="13"/>
      <c r="H458" s="13"/>
    </row>
    <row r="459" spans="1:8" x14ac:dyDescent="0.2">
      <c r="A459">
        <v>99082</v>
      </c>
      <c r="B459" t="s">
        <v>594</v>
      </c>
      <c r="C459" s="13">
        <v>2203130.09</v>
      </c>
      <c r="D459" s="13">
        <v>2299015.44</v>
      </c>
      <c r="E459" s="13"/>
      <c r="F459" s="13"/>
      <c r="G459" s="13"/>
      <c r="H459" s="13"/>
    </row>
    <row r="460" spans="1:8" x14ac:dyDescent="0.2">
      <c r="A460">
        <v>100059</v>
      </c>
      <c r="B460" t="s">
        <v>595</v>
      </c>
      <c r="C460" s="13">
        <v>2624477.7999999998</v>
      </c>
      <c r="D460" s="13">
        <v>2664464.4</v>
      </c>
      <c r="E460" s="13"/>
      <c r="F460" s="13"/>
      <c r="G460" s="13"/>
      <c r="H460" s="13"/>
    </row>
    <row r="461" spans="1:8" x14ac:dyDescent="0.2">
      <c r="A461">
        <v>100060</v>
      </c>
      <c r="B461" t="s">
        <v>596</v>
      </c>
      <c r="C461" s="13">
        <v>1728160.25</v>
      </c>
      <c r="D461" s="13">
        <v>1665973.45</v>
      </c>
      <c r="E461" s="13"/>
      <c r="F461" s="13"/>
      <c r="G461" s="13"/>
      <c r="H461" s="13"/>
    </row>
    <row r="462" spans="1:8" x14ac:dyDescent="0.2">
      <c r="A462">
        <v>100061</v>
      </c>
      <c r="B462" t="s">
        <v>597</v>
      </c>
      <c r="C462" s="13">
        <v>2893084.46</v>
      </c>
      <c r="D462" s="13">
        <v>3033366.55</v>
      </c>
      <c r="E462" s="13"/>
      <c r="F462" s="13"/>
      <c r="G462" s="13"/>
      <c r="H462" s="13"/>
    </row>
    <row r="463" spans="1:8" x14ac:dyDescent="0.2">
      <c r="A463">
        <v>100062</v>
      </c>
      <c r="B463" t="s">
        <v>598</v>
      </c>
      <c r="C463" s="13">
        <v>1470030.69</v>
      </c>
      <c r="D463" s="13">
        <v>1558448.77</v>
      </c>
      <c r="E463" s="13"/>
      <c r="F463" s="13"/>
      <c r="G463" s="13"/>
      <c r="H463" s="13"/>
    </row>
    <row r="464" spans="1:8" x14ac:dyDescent="0.2">
      <c r="A464">
        <v>100063</v>
      </c>
      <c r="B464" t="s">
        <v>599</v>
      </c>
      <c r="C464" s="13">
        <v>10987594.67</v>
      </c>
      <c r="D464" s="13">
        <v>11095710.380000001</v>
      </c>
      <c r="E464" s="13"/>
      <c r="F464" s="13"/>
      <c r="G464" s="13"/>
      <c r="H464" s="13"/>
    </row>
    <row r="465" spans="1:8" x14ac:dyDescent="0.2">
      <c r="A465">
        <v>100064</v>
      </c>
      <c r="B465" t="s">
        <v>600</v>
      </c>
      <c r="C465" s="13">
        <v>285316.90999999997</v>
      </c>
      <c r="D465">
        <v>0</v>
      </c>
      <c r="E465" s="13"/>
      <c r="F465" s="13"/>
      <c r="G465" s="13"/>
      <c r="H465" s="13"/>
    </row>
    <row r="466" spans="1:8" x14ac:dyDescent="0.2">
      <c r="A466">
        <v>100065</v>
      </c>
      <c r="B466" t="s">
        <v>601</v>
      </c>
      <c r="C466" s="13">
        <v>1228552.6299999999</v>
      </c>
      <c r="D466" s="13">
        <v>1247884.6299999999</v>
      </c>
      <c r="E466" s="13"/>
      <c r="F466" s="13"/>
      <c r="G466" s="13"/>
      <c r="H466" s="13"/>
    </row>
    <row r="467" spans="1:8" x14ac:dyDescent="0.2">
      <c r="A467">
        <v>101105</v>
      </c>
      <c r="B467" t="s">
        <v>602</v>
      </c>
      <c r="C467" s="13">
        <v>2286394.87</v>
      </c>
      <c r="D467" s="13">
        <v>2298138.6</v>
      </c>
      <c r="E467" s="13"/>
      <c r="F467" s="13"/>
      <c r="G467" s="13"/>
      <c r="H467" s="13"/>
    </row>
    <row r="468" spans="1:8" x14ac:dyDescent="0.2">
      <c r="A468">
        <v>101107</v>
      </c>
      <c r="B468" t="s">
        <v>603</v>
      </c>
      <c r="C468" s="13">
        <v>821721.28</v>
      </c>
      <c r="D468" s="13">
        <v>831640.32</v>
      </c>
      <c r="F468" s="13"/>
      <c r="G468" s="13"/>
      <c r="H468" s="13"/>
    </row>
    <row r="469" spans="1:8" x14ac:dyDescent="0.2">
      <c r="A469">
        <v>102081</v>
      </c>
      <c r="B469" t="s">
        <v>604</v>
      </c>
      <c r="C469" s="13">
        <v>1156506.8899999999</v>
      </c>
      <c r="D469" s="13">
        <v>1338714.1499999999</v>
      </c>
      <c r="E469" s="13"/>
      <c r="F469" s="13"/>
      <c r="G469" s="13"/>
      <c r="H469" s="13"/>
    </row>
    <row r="470" spans="1:8" x14ac:dyDescent="0.2">
      <c r="A470">
        <v>102085</v>
      </c>
      <c r="B470" t="s">
        <v>605</v>
      </c>
      <c r="C470" s="13">
        <v>2534963.7400000002</v>
      </c>
      <c r="D470" s="13">
        <v>2685889.83</v>
      </c>
      <c r="E470" s="13"/>
      <c r="F470" s="13"/>
      <c r="G470" s="13"/>
      <c r="H470" s="13"/>
    </row>
    <row r="471" spans="1:8" x14ac:dyDescent="0.2">
      <c r="A471">
        <v>103127</v>
      </c>
      <c r="B471" t="s">
        <v>606</v>
      </c>
      <c r="C471" s="13">
        <v>1446558.86</v>
      </c>
      <c r="D471" s="13">
        <v>1539178.99</v>
      </c>
      <c r="E471" s="13"/>
      <c r="F471" s="13"/>
      <c r="G471" s="13"/>
      <c r="H471" s="13"/>
    </row>
    <row r="472" spans="1:8" x14ac:dyDescent="0.2">
      <c r="A472">
        <v>103128</v>
      </c>
      <c r="B472" t="s">
        <v>607</v>
      </c>
      <c r="C472" s="13">
        <v>890026.74</v>
      </c>
      <c r="D472">
        <v>0</v>
      </c>
      <c r="E472" s="13"/>
      <c r="F472" s="13"/>
      <c r="G472" s="13"/>
      <c r="H472" s="13"/>
    </row>
    <row r="473" spans="1:8" x14ac:dyDescent="0.2">
      <c r="A473">
        <v>103129</v>
      </c>
      <c r="B473" t="s">
        <v>608</v>
      </c>
      <c r="C473" s="13">
        <v>1159946.29</v>
      </c>
      <c r="D473" s="13">
        <v>1096879.97</v>
      </c>
      <c r="E473" s="13"/>
      <c r="F473" s="13"/>
      <c r="G473" s="13"/>
      <c r="H473" s="13"/>
    </row>
    <row r="474" spans="1:8" x14ac:dyDescent="0.2">
      <c r="A474">
        <v>103130</v>
      </c>
      <c r="B474" t="s">
        <v>609</v>
      </c>
      <c r="C474" s="13">
        <v>3105669.44</v>
      </c>
      <c r="D474" s="13">
        <v>3099592.08</v>
      </c>
      <c r="E474" s="13"/>
      <c r="F474" s="13"/>
      <c r="G474" s="13"/>
      <c r="H474" s="13"/>
    </row>
    <row r="475" spans="1:8" x14ac:dyDescent="0.2">
      <c r="A475">
        <v>103131</v>
      </c>
      <c r="B475" t="s">
        <v>610</v>
      </c>
      <c r="C475" s="13">
        <v>2269455.16</v>
      </c>
      <c r="D475" s="13">
        <v>2168776.64</v>
      </c>
      <c r="E475" s="13"/>
      <c r="F475" s="13"/>
      <c r="G475" s="13"/>
      <c r="H475" s="13"/>
    </row>
    <row r="476" spans="1:8" x14ac:dyDescent="0.2">
      <c r="A476">
        <v>103132</v>
      </c>
      <c r="B476" t="s">
        <v>611</v>
      </c>
      <c r="C476" s="13">
        <v>4153170.36</v>
      </c>
      <c r="D476" s="13">
        <v>4503276.05</v>
      </c>
      <c r="E476" s="13"/>
      <c r="F476" s="13"/>
      <c r="G476" s="13"/>
      <c r="H476" s="13"/>
    </row>
    <row r="477" spans="1:8" x14ac:dyDescent="0.2">
      <c r="A477">
        <v>103135</v>
      </c>
      <c r="B477" t="s">
        <v>612</v>
      </c>
      <c r="C477" s="13">
        <v>1621798.69</v>
      </c>
      <c r="D477" s="13">
        <v>1605324.05</v>
      </c>
      <c r="E477" s="13"/>
      <c r="F477" s="13"/>
      <c r="G477" s="13"/>
      <c r="H477" s="13"/>
    </row>
    <row r="478" spans="1:8" x14ac:dyDescent="0.2">
      <c r="A478">
        <v>104041</v>
      </c>
      <c r="B478" t="s">
        <v>613</v>
      </c>
      <c r="C478" s="13">
        <v>1374041.73</v>
      </c>
      <c r="D478">
        <v>0</v>
      </c>
      <c r="E478" s="13"/>
      <c r="F478" s="13"/>
      <c r="G478" s="13"/>
      <c r="H478" s="13"/>
    </row>
    <row r="479" spans="1:8" x14ac:dyDescent="0.2">
      <c r="A479">
        <v>104042</v>
      </c>
      <c r="B479" t="s">
        <v>614</v>
      </c>
      <c r="C479" s="13">
        <v>1934979.29</v>
      </c>
      <c r="D479" s="13">
        <v>2255084.85</v>
      </c>
      <c r="E479" s="13"/>
      <c r="F479" s="13"/>
      <c r="G479" s="13"/>
      <c r="H479" s="13"/>
    </row>
    <row r="480" spans="1:8" x14ac:dyDescent="0.2">
      <c r="A480">
        <v>104043</v>
      </c>
      <c r="B480" t="s">
        <v>615</v>
      </c>
      <c r="C480" s="13">
        <v>2918693.07</v>
      </c>
      <c r="D480" s="13">
        <v>2955370.68</v>
      </c>
      <c r="E480" s="13"/>
      <c r="F480" s="13"/>
      <c r="G480" s="13"/>
      <c r="H480" s="13"/>
    </row>
    <row r="481" spans="1:8" x14ac:dyDescent="0.2">
      <c r="A481">
        <v>104044</v>
      </c>
      <c r="B481" t="s">
        <v>616</v>
      </c>
      <c r="C481" s="13">
        <v>2894946.7</v>
      </c>
      <c r="D481" s="13">
        <v>3115235.05</v>
      </c>
      <c r="E481" s="13"/>
      <c r="F481" s="13"/>
      <c r="G481" s="13"/>
      <c r="H481" s="13"/>
    </row>
    <row r="482" spans="1:8" x14ac:dyDescent="0.2">
      <c r="A482">
        <v>104045</v>
      </c>
      <c r="B482" t="s">
        <v>617</v>
      </c>
      <c r="C482" s="13">
        <v>1472093.12</v>
      </c>
      <c r="D482" s="13">
        <v>1413725.44</v>
      </c>
      <c r="E482" s="13"/>
      <c r="F482" s="13"/>
      <c r="G482" s="13"/>
      <c r="H482" s="13"/>
    </row>
    <row r="483" spans="1:8" x14ac:dyDescent="0.2">
      <c r="A483">
        <v>105123</v>
      </c>
      <c r="B483" t="s">
        <v>618</v>
      </c>
      <c r="C483" s="13">
        <v>1328629.6599999999</v>
      </c>
      <c r="D483" s="13">
        <v>1371689.83</v>
      </c>
      <c r="F483" s="13"/>
      <c r="G483" s="13"/>
      <c r="H483" s="13"/>
    </row>
    <row r="484" spans="1:8" x14ac:dyDescent="0.2">
      <c r="A484">
        <v>105124</v>
      </c>
      <c r="B484" t="s">
        <v>619</v>
      </c>
      <c r="C484" s="13">
        <v>2421132.2400000002</v>
      </c>
      <c r="D484" s="13">
        <v>2954330.54</v>
      </c>
      <c r="E484" s="13"/>
      <c r="F484" s="13"/>
      <c r="G484" s="13"/>
      <c r="H484" s="13"/>
    </row>
    <row r="485" spans="1:8" x14ac:dyDescent="0.2">
      <c r="A485">
        <v>105125</v>
      </c>
      <c r="B485" t="s">
        <v>620</v>
      </c>
      <c r="C485" s="13">
        <v>459130.46</v>
      </c>
      <c r="D485">
        <v>0</v>
      </c>
      <c r="F485" s="13"/>
      <c r="G485" s="13"/>
      <c r="H485" s="13"/>
    </row>
    <row r="486" spans="1:8" x14ac:dyDescent="0.2">
      <c r="A486">
        <v>106001</v>
      </c>
      <c r="B486" t="s">
        <v>621</v>
      </c>
      <c r="C486" s="13">
        <v>580131.04</v>
      </c>
      <c r="D486">
        <v>0</v>
      </c>
      <c r="E486" s="13"/>
      <c r="F486" s="13"/>
      <c r="G486" s="13"/>
      <c r="H486" s="13"/>
    </row>
    <row r="487" spans="1:8" x14ac:dyDescent="0.2">
      <c r="A487">
        <v>106002</v>
      </c>
      <c r="B487" t="s">
        <v>622</v>
      </c>
      <c r="C487" s="13">
        <v>1284577.06</v>
      </c>
      <c r="D487" s="13">
        <v>1345374.65</v>
      </c>
      <c r="E487" s="13"/>
      <c r="F487" s="13"/>
      <c r="G487" s="13"/>
      <c r="H487" s="13"/>
    </row>
    <row r="488" spans="1:8" x14ac:dyDescent="0.2">
      <c r="A488">
        <v>106003</v>
      </c>
      <c r="B488" t="s">
        <v>623</v>
      </c>
      <c r="C488" s="13">
        <v>3655492.8</v>
      </c>
      <c r="D488" s="13">
        <v>3740599.83</v>
      </c>
      <c r="F488" s="13"/>
      <c r="G488" s="13"/>
      <c r="H488" s="13"/>
    </row>
    <row r="489" spans="1:8" x14ac:dyDescent="0.2">
      <c r="A489">
        <v>106004</v>
      </c>
      <c r="B489" t="s">
        <v>624</v>
      </c>
      <c r="C489" s="13">
        <v>4088687.57</v>
      </c>
      <c r="D489" s="13">
        <v>4334436.8899999997</v>
      </c>
      <c r="F489" s="13"/>
      <c r="G489" s="13"/>
      <c r="H489" s="13"/>
    </row>
    <row r="490" spans="1:8" x14ac:dyDescent="0.2">
      <c r="A490">
        <v>106005</v>
      </c>
      <c r="B490" t="s">
        <v>625</v>
      </c>
      <c r="C490" s="13">
        <v>2264347.0099999998</v>
      </c>
      <c r="D490" s="13">
        <v>2820617.91</v>
      </c>
      <c r="E490" s="13"/>
      <c r="F490" s="13"/>
      <c r="G490" s="13"/>
      <c r="H490" s="13"/>
    </row>
    <row r="491" spans="1:8" x14ac:dyDescent="0.2">
      <c r="A491">
        <v>106006</v>
      </c>
      <c r="B491" t="s">
        <v>626</v>
      </c>
      <c r="C491" s="13">
        <v>1534187.15</v>
      </c>
      <c r="D491" s="13">
        <v>1659966.02</v>
      </c>
      <c r="E491" s="13"/>
      <c r="F491" s="13"/>
      <c r="G491" s="13"/>
      <c r="H491" s="13"/>
    </row>
    <row r="492" spans="1:8" x14ac:dyDescent="0.2">
      <c r="A492">
        <v>106008</v>
      </c>
      <c r="B492" t="s">
        <v>627</v>
      </c>
      <c r="C492" s="13">
        <v>237924.17</v>
      </c>
      <c r="D492" s="13">
        <v>251709.17</v>
      </c>
      <c r="E492" s="13"/>
      <c r="F492" s="13"/>
      <c r="G492" s="13"/>
      <c r="H492" s="13"/>
    </row>
    <row r="493" spans="1:8" x14ac:dyDescent="0.2">
      <c r="A493">
        <v>107151</v>
      </c>
      <c r="B493" t="s">
        <v>628</v>
      </c>
      <c r="C493" s="13">
        <v>519294.94</v>
      </c>
      <c r="D493">
        <v>0</v>
      </c>
      <c r="E493" s="13"/>
      <c r="F493" s="13"/>
      <c r="G493" s="13"/>
      <c r="H493" s="13"/>
    </row>
    <row r="494" spans="1:8" x14ac:dyDescent="0.2">
      <c r="A494">
        <v>107152</v>
      </c>
      <c r="B494" t="s">
        <v>629</v>
      </c>
      <c r="C494" s="13">
        <v>2937567.3</v>
      </c>
      <c r="D494" s="13">
        <v>3235382.88</v>
      </c>
      <c r="E494" s="13"/>
      <c r="F494" s="13"/>
      <c r="G494" s="13"/>
      <c r="H494" s="13"/>
    </row>
    <row r="495" spans="1:8" x14ac:dyDescent="0.2">
      <c r="A495">
        <v>107153</v>
      </c>
      <c r="B495" t="s">
        <v>630</v>
      </c>
      <c r="C495" s="13">
        <v>1738107.37</v>
      </c>
      <c r="D495" s="13">
        <v>1671485.29</v>
      </c>
      <c r="F495" s="13"/>
      <c r="G495" s="13"/>
      <c r="H495" s="13"/>
    </row>
    <row r="496" spans="1:8" x14ac:dyDescent="0.2">
      <c r="A496">
        <v>107154</v>
      </c>
      <c r="B496" t="s">
        <v>631</v>
      </c>
      <c r="C496" s="13">
        <v>2602472.7000000002</v>
      </c>
      <c r="D496" s="13">
        <v>2843386.54</v>
      </c>
      <c r="E496" s="13"/>
      <c r="F496" s="13"/>
      <c r="G496" s="13"/>
      <c r="H496" s="13"/>
    </row>
    <row r="497" spans="1:8" x14ac:dyDescent="0.2">
      <c r="A497">
        <v>107155</v>
      </c>
      <c r="B497" t="s">
        <v>632</v>
      </c>
      <c r="C497" s="13">
        <v>2599648.06</v>
      </c>
      <c r="D497" s="13">
        <v>3075407.55</v>
      </c>
      <c r="E497" s="13"/>
      <c r="F497" s="13"/>
      <c r="G497" s="13"/>
      <c r="H497" s="13"/>
    </row>
    <row r="498" spans="1:8" x14ac:dyDescent="0.2">
      <c r="A498">
        <v>107156</v>
      </c>
      <c r="B498" t="s">
        <v>633</v>
      </c>
      <c r="C498" s="13">
        <v>1684838.82</v>
      </c>
      <c r="D498" s="13">
        <v>1861196.26</v>
      </c>
      <c r="F498" s="13"/>
      <c r="G498" s="13"/>
      <c r="H498" s="13"/>
    </row>
    <row r="499" spans="1:8" x14ac:dyDescent="0.2">
      <c r="A499">
        <v>107158</v>
      </c>
      <c r="B499" t="s">
        <v>634</v>
      </c>
      <c r="C499" s="13">
        <v>669387.36</v>
      </c>
      <c r="D499" s="13">
        <v>687782.47</v>
      </c>
      <c r="E499" s="13"/>
      <c r="F499" s="13"/>
      <c r="G499" s="13"/>
      <c r="H499" s="13"/>
    </row>
    <row r="500" spans="1:8" x14ac:dyDescent="0.2">
      <c r="A500">
        <v>108142</v>
      </c>
      <c r="B500" t="s">
        <v>635</v>
      </c>
      <c r="C500" s="13">
        <v>7617410.71</v>
      </c>
      <c r="D500" s="13">
        <v>9071680.8900000006</v>
      </c>
      <c r="E500" s="13"/>
      <c r="F500" s="13"/>
      <c r="G500" s="13"/>
      <c r="H500" s="13"/>
    </row>
    <row r="501" spans="1:8" x14ac:dyDescent="0.2">
      <c r="A501">
        <v>108143</v>
      </c>
      <c r="B501" t="s">
        <v>636</v>
      </c>
      <c r="C501" s="13">
        <v>816208.46</v>
      </c>
      <c r="D501" s="13">
        <v>843267.63</v>
      </c>
      <c r="E501" s="13"/>
      <c r="F501" s="13"/>
      <c r="G501" s="13"/>
      <c r="H501" s="13"/>
    </row>
    <row r="502" spans="1:8" x14ac:dyDescent="0.2">
      <c r="A502">
        <v>108144</v>
      </c>
      <c r="B502" t="s">
        <v>637</v>
      </c>
      <c r="C502" s="13">
        <v>682180.17</v>
      </c>
      <c r="D502" s="13">
        <v>717017</v>
      </c>
      <c r="F502" s="13"/>
      <c r="G502" s="13"/>
      <c r="H502" s="13"/>
    </row>
    <row r="503" spans="1:8" x14ac:dyDescent="0.2">
      <c r="A503">
        <v>108147</v>
      </c>
      <c r="B503" t="s">
        <v>638</v>
      </c>
      <c r="C503" s="13">
        <v>703997.74</v>
      </c>
      <c r="D503" s="13">
        <v>732651.21</v>
      </c>
      <c r="E503" s="13"/>
      <c r="F503" s="13"/>
      <c r="G503" s="13"/>
      <c r="H503" s="13"/>
    </row>
    <row r="504" spans="1:8" x14ac:dyDescent="0.2">
      <c r="A504">
        <v>109002</v>
      </c>
      <c r="B504" t="s">
        <v>639</v>
      </c>
      <c r="C504" s="13">
        <v>2745026.32</v>
      </c>
      <c r="D504" s="13">
        <v>2837664.47</v>
      </c>
      <c r="F504" s="13"/>
      <c r="G504" s="13"/>
      <c r="H504" s="13"/>
    </row>
    <row r="505" spans="1:8" x14ac:dyDescent="0.2">
      <c r="A505">
        <v>109003</v>
      </c>
      <c r="B505" t="s">
        <v>640</v>
      </c>
      <c r="C505" s="13">
        <v>6034819</v>
      </c>
      <c r="D505" s="13">
        <v>7212427</v>
      </c>
      <c r="E505" s="13"/>
      <c r="F505" s="13"/>
      <c r="G505" s="13"/>
      <c r="H505" s="13"/>
    </row>
    <row r="506" spans="1:8" x14ac:dyDescent="0.2">
      <c r="A506">
        <v>110014</v>
      </c>
      <c r="B506" t="s">
        <v>641</v>
      </c>
      <c r="C506" s="13">
        <v>3481697.58</v>
      </c>
      <c r="D506" s="13">
        <v>3718189.96</v>
      </c>
      <c r="F506" s="13"/>
      <c r="G506" s="13"/>
      <c r="H506" s="13"/>
    </row>
    <row r="507" spans="1:8" x14ac:dyDescent="0.2">
      <c r="A507">
        <v>110029</v>
      </c>
      <c r="B507" t="s">
        <v>642</v>
      </c>
      <c r="C507" s="13">
        <v>7137956.9199999999</v>
      </c>
      <c r="D507" s="13">
        <v>7669481.1900000004</v>
      </c>
      <c r="E507" s="13"/>
      <c r="F507" s="13"/>
      <c r="G507" s="13"/>
      <c r="H507" s="13"/>
    </row>
    <row r="508" spans="1:8" x14ac:dyDescent="0.2">
      <c r="A508">
        <v>110030</v>
      </c>
      <c r="B508" t="s">
        <v>643</v>
      </c>
      <c r="C508" s="13">
        <v>861926.87</v>
      </c>
      <c r="D508" s="13">
        <v>936670.55</v>
      </c>
      <c r="E508" s="13"/>
      <c r="F508" s="13"/>
      <c r="G508" s="13"/>
      <c r="H508" s="13"/>
    </row>
    <row r="509" spans="1:8" x14ac:dyDescent="0.2">
      <c r="A509">
        <v>110031</v>
      </c>
      <c r="B509" t="s">
        <v>644</v>
      </c>
      <c r="C509" s="13">
        <v>1782952.17</v>
      </c>
      <c r="D509" s="13">
        <v>2152433.13</v>
      </c>
      <c r="E509" s="13"/>
      <c r="F509" s="13"/>
      <c r="G509" s="13"/>
      <c r="H509" s="13"/>
    </row>
    <row r="510" spans="1:8" x14ac:dyDescent="0.2">
      <c r="A510">
        <v>111086</v>
      </c>
      <c r="B510" t="s">
        <v>645</v>
      </c>
      <c r="C510" s="13">
        <v>2587545.62</v>
      </c>
      <c r="D510" s="13">
        <v>2622271.5499999998</v>
      </c>
      <c r="E510" s="13"/>
      <c r="F510" s="13"/>
      <c r="G510" s="13"/>
      <c r="H510" s="13"/>
    </row>
    <row r="511" spans="1:8" x14ac:dyDescent="0.2">
      <c r="A511">
        <v>111087</v>
      </c>
      <c r="B511" t="s">
        <v>646</v>
      </c>
      <c r="C511" s="13">
        <v>3435504.29</v>
      </c>
      <c r="D511" s="13">
        <v>3497885.59</v>
      </c>
      <c r="E511" s="13"/>
      <c r="F511" s="13"/>
      <c r="G511" s="13"/>
      <c r="H511" s="13"/>
    </row>
    <row r="512" spans="1:8" x14ac:dyDescent="0.2">
      <c r="A512">
        <v>112099</v>
      </c>
      <c r="B512" t="s">
        <v>647</v>
      </c>
      <c r="C512" s="13">
        <v>998203.58</v>
      </c>
      <c r="D512">
        <v>0</v>
      </c>
      <c r="F512" s="13"/>
      <c r="G512" s="13"/>
      <c r="H512" s="13"/>
    </row>
    <row r="513" spans="1:8" x14ac:dyDescent="0.2">
      <c r="A513">
        <v>112101</v>
      </c>
      <c r="B513" t="s">
        <v>648</v>
      </c>
      <c r="C513" s="13">
        <v>2184495.25</v>
      </c>
      <c r="D513" s="13">
        <v>2243548.0499999998</v>
      </c>
      <c r="F513" s="13"/>
      <c r="G513" s="13"/>
      <c r="H513" s="13"/>
    </row>
    <row r="514" spans="1:8" x14ac:dyDescent="0.2">
      <c r="A514">
        <v>112102</v>
      </c>
      <c r="B514" t="s">
        <v>649</v>
      </c>
      <c r="C514" s="13">
        <v>8884324.2699999996</v>
      </c>
      <c r="D514" s="13">
        <v>9023732.1999999993</v>
      </c>
      <c r="E514" s="13"/>
      <c r="F514" s="13"/>
      <c r="G514" s="13"/>
      <c r="H514" s="13"/>
    </row>
    <row r="515" spans="1:8" x14ac:dyDescent="0.2">
      <c r="A515">
        <v>112103</v>
      </c>
      <c r="B515" t="s">
        <v>650</v>
      </c>
      <c r="C515" s="13">
        <v>3151769.84</v>
      </c>
      <c r="D515" s="13">
        <v>3194168.97</v>
      </c>
      <c r="E515" s="13"/>
      <c r="F515" s="13"/>
      <c r="G515" s="13"/>
      <c r="H515" s="13"/>
    </row>
    <row r="516" spans="1:8" x14ac:dyDescent="0.2">
      <c r="A516">
        <v>113001</v>
      </c>
      <c r="B516" t="s">
        <v>651</v>
      </c>
      <c r="C516" s="13">
        <v>1238210.8899999999</v>
      </c>
      <c r="D516" s="13">
        <v>1298165.42</v>
      </c>
      <c r="E516" s="13"/>
      <c r="F516" s="13"/>
      <c r="G516" s="13"/>
      <c r="H516" s="13"/>
    </row>
    <row r="517" spans="1:8" x14ac:dyDescent="0.2">
      <c r="A517">
        <v>114112</v>
      </c>
      <c r="B517" t="s">
        <v>652</v>
      </c>
      <c r="C517" s="13">
        <v>2074624.94</v>
      </c>
      <c r="D517" s="13">
        <v>2082157.45</v>
      </c>
      <c r="E517" s="13"/>
      <c r="F517" s="13"/>
      <c r="G517" s="13"/>
      <c r="H517" s="13"/>
    </row>
    <row r="518" spans="1:8" x14ac:dyDescent="0.2">
      <c r="A518">
        <v>114113</v>
      </c>
      <c r="B518" t="s">
        <v>653</v>
      </c>
      <c r="C518" s="13">
        <v>2464391.56</v>
      </c>
      <c r="D518" s="13">
        <v>2603331.25</v>
      </c>
      <c r="E518" s="13"/>
      <c r="F518" s="13"/>
      <c r="G518" s="13"/>
      <c r="H518" s="13"/>
    </row>
    <row r="519" spans="1:8" x14ac:dyDescent="0.2">
      <c r="A519">
        <v>114114</v>
      </c>
      <c r="B519" t="s">
        <v>654</v>
      </c>
      <c r="C519" s="13">
        <v>5023887.1500000004</v>
      </c>
      <c r="D519" s="13">
        <v>5064219.9000000004</v>
      </c>
      <c r="F519" s="13"/>
      <c r="G519" s="13"/>
      <c r="H519" s="13"/>
    </row>
    <row r="520" spans="1:8" x14ac:dyDescent="0.2">
      <c r="A520">
        <v>114115</v>
      </c>
      <c r="B520" t="s">
        <v>655</v>
      </c>
      <c r="C520" s="13">
        <v>2455370.4500000002</v>
      </c>
      <c r="D520" s="13">
        <v>2320243.7799999998</v>
      </c>
      <c r="E520" s="13"/>
      <c r="F520" s="13"/>
      <c r="G520" s="13"/>
      <c r="H520" s="13"/>
    </row>
    <row r="521" spans="1:8" x14ac:dyDescent="0.2">
      <c r="A521">
        <v>114116</v>
      </c>
      <c r="B521" t="s">
        <v>656</v>
      </c>
      <c r="C521" s="13">
        <v>421069.69</v>
      </c>
      <c r="D521" s="13">
        <v>459766.6</v>
      </c>
      <c r="E521" s="13"/>
      <c r="F521" s="13"/>
      <c r="G521" s="13"/>
      <c r="H521" s="13"/>
    </row>
    <row r="522" spans="1:8" x14ac:dyDescent="0.2">
      <c r="A522">
        <v>115115</v>
      </c>
      <c r="B522" t="s">
        <v>657</v>
      </c>
      <c r="C522" s="13">
        <v>150833835.21000001</v>
      </c>
      <c r="D522" s="13">
        <v>146397816.13</v>
      </c>
      <c r="E522" s="13"/>
      <c r="F522" s="13"/>
      <c r="G522" s="13"/>
      <c r="H522" s="13"/>
    </row>
    <row r="523" spans="1:8" x14ac:dyDescent="0.2">
      <c r="A523">
        <v>347347</v>
      </c>
      <c r="B523" t="s">
        <v>658</v>
      </c>
      <c r="C523" s="13">
        <v>3236405.03</v>
      </c>
      <c r="D523" s="13">
        <v>3304618.58</v>
      </c>
      <c r="E523" s="13"/>
      <c r="F523" s="13"/>
      <c r="G523" s="13"/>
      <c r="H523" s="13"/>
    </row>
    <row r="524" spans="1:8" x14ac:dyDescent="0.2">
      <c r="E524" s="13"/>
      <c r="F524" s="13"/>
      <c r="G524" s="13"/>
      <c r="H524" s="13"/>
    </row>
    <row r="525" spans="1:8" x14ac:dyDescent="0.2">
      <c r="E525" s="13"/>
      <c r="F525" s="13"/>
      <c r="G525" s="13"/>
      <c r="H525" s="13"/>
    </row>
    <row r="526" spans="1:8" x14ac:dyDescent="0.2">
      <c r="F526" s="13"/>
      <c r="G526" s="13"/>
      <c r="H526" s="13"/>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K525"/>
  <sheetViews>
    <sheetView topLeftCell="A423" workbookViewId="0">
      <selection activeCell="D461" sqref="D461"/>
    </sheetView>
  </sheetViews>
  <sheetFormatPr defaultRowHeight="12.75" x14ac:dyDescent="0.2"/>
  <cols>
    <col min="1" max="1" width="8.5703125" style="19" bestFit="1" customWidth="1"/>
    <col min="2" max="2" width="32.28515625" bestFit="1" customWidth="1"/>
    <col min="3" max="3" width="20.42578125" bestFit="1" customWidth="1"/>
    <col min="4" max="4" width="10.140625" bestFit="1" customWidth="1"/>
    <col min="5" max="5" width="23" bestFit="1" customWidth="1"/>
    <col min="6" max="6" width="16.28515625" bestFit="1" customWidth="1"/>
    <col min="7" max="7" width="20.140625" bestFit="1" customWidth="1"/>
    <col min="8" max="8" width="10.140625" bestFit="1" customWidth="1"/>
    <col min="9" max="9" width="15.42578125" bestFit="1" customWidth="1"/>
    <col min="10" max="10" width="10.140625" bestFit="1" customWidth="1"/>
    <col min="11" max="11" width="11.7109375" bestFit="1" customWidth="1"/>
  </cols>
  <sheetData>
    <row r="1" spans="1:11" s="7" customFormat="1" x14ac:dyDescent="0.2">
      <c r="A1" s="17" t="s">
        <v>135</v>
      </c>
      <c r="B1" s="7" t="s">
        <v>659</v>
      </c>
      <c r="C1" s="7" t="s">
        <v>660</v>
      </c>
    </row>
    <row r="2" spans="1:11" x14ac:dyDescent="0.2">
      <c r="A2" s="19">
        <v>1090</v>
      </c>
      <c r="B2" t="s">
        <v>136</v>
      </c>
      <c r="C2">
        <v>311.53800000000001</v>
      </c>
      <c r="D2" s="13"/>
      <c r="E2" s="13"/>
      <c r="F2" s="13"/>
      <c r="I2" s="13"/>
      <c r="J2" s="13"/>
      <c r="K2" s="13"/>
    </row>
    <row r="3" spans="1:11" x14ac:dyDescent="0.2">
      <c r="A3" s="19">
        <v>1091</v>
      </c>
      <c r="B3" t="s">
        <v>137</v>
      </c>
      <c r="C3" s="13">
        <v>2470.6228999999998</v>
      </c>
      <c r="D3" s="13"/>
      <c r="E3" s="13"/>
      <c r="F3" s="13"/>
      <c r="I3" s="13"/>
      <c r="J3" s="13"/>
      <c r="K3" s="13"/>
    </row>
    <row r="4" spans="1:11" x14ac:dyDescent="0.2">
      <c r="A4" s="19">
        <v>1092</v>
      </c>
      <c r="B4" t="s">
        <v>138</v>
      </c>
      <c r="C4">
        <v>276.1662</v>
      </c>
      <c r="D4" s="13"/>
      <c r="E4" s="13"/>
      <c r="F4" s="13"/>
      <c r="I4" s="13"/>
      <c r="J4" s="13"/>
      <c r="K4" s="13"/>
    </row>
    <row r="5" spans="1:11" x14ac:dyDescent="0.2">
      <c r="A5" s="19">
        <v>2089</v>
      </c>
      <c r="B5" t="s">
        <v>139</v>
      </c>
      <c r="C5">
        <v>418.11970000000002</v>
      </c>
      <c r="D5" s="13"/>
      <c r="E5" s="13"/>
      <c r="F5" s="13"/>
      <c r="I5" s="13"/>
      <c r="J5" s="13"/>
      <c r="K5" s="13"/>
    </row>
    <row r="6" spans="1:11" x14ac:dyDescent="0.2">
      <c r="A6" s="19">
        <v>2090</v>
      </c>
      <c r="B6" t="s">
        <v>140</v>
      </c>
      <c r="C6">
        <v>178.35159999999999</v>
      </c>
      <c r="D6" s="13"/>
      <c r="E6" s="13"/>
      <c r="F6" s="13"/>
      <c r="I6" s="13"/>
      <c r="J6" s="13"/>
      <c r="K6" s="13"/>
    </row>
    <row r="7" spans="1:11" x14ac:dyDescent="0.2">
      <c r="A7" s="19">
        <v>2097</v>
      </c>
      <c r="B7" t="s">
        <v>141</v>
      </c>
      <c r="C7" s="13">
        <v>2339.4504000000002</v>
      </c>
      <c r="D7" s="13"/>
      <c r="E7" s="13"/>
      <c r="F7" s="13"/>
      <c r="I7" s="13"/>
      <c r="J7" s="13"/>
      <c r="K7" s="13"/>
    </row>
    <row r="8" spans="1:11" x14ac:dyDescent="0.2">
      <c r="A8" s="19">
        <v>3031</v>
      </c>
      <c r="B8" t="s">
        <v>142</v>
      </c>
      <c r="C8">
        <v>421.49779999999998</v>
      </c>
      <c r="D8" s="13"/>
      <c r="E8" s="13"/>
      <c r="F8" s="13"/>
      <c r="I8" s="13"/>
      <c r="J8" s="13"/>
      <c r="K8" s="13"/>
    </row>
    <row r="9" spans="1:11" x14ac:dyDescent="0.2">
      <c r="A9" s="19">
        <v>3032</v>
      </c>
      <c r="B9" t="s">
        <v>143</v>
      </c>
      <c r="C9">
        <v>373.12849999999997</v>
      </c>
      <c r="D9" s="13"/>
      <c r="E9" s="13"/>
      <c r="F9" s="13"/>
      <c r="I9" s="13"/>
      <c r="J9" s="13"/>
      <c r="K9" s="13"/>
    </row>
    <row r="10" spans="1:11" x14ac:dyDescent="0.2">
      <c r="A10" s="19">
        <v>3033</v>
      </c>
      <c r="B10" t="s">
        <v>144</v>
      </c>
      <c r="C10">
        <v>159.2775</v>
      </c>
      <c r="D10" s="13"/>
      <c r="E10" s="13"/>
      <c r="F10" s="13"/>
      <c r="I10" s="13"/>
      <c r="J10" s="13"/>
      <c r="K10" s="13"/>
    </row>
    <row r="11" spans="1:11" x14ac:dyDescent="0.2">
      <c r="A11" s="19">
        <v>4106</v>
      </c>
      <c r="B11" t="s">
        <v>145</v>
      </c>
      <c r="C11">
        <v>383.13749999999999</v>
      </c>
      <c r="D11" s="13"/>
      <c r="E11" s="13"/>
      <c r="F11" s="13"/>
      <c r="I11" s="13"/>
      <c r="J11" s="13"/>
      <c r="K11" s="13"/>
    </row>
    <row r="12" spans="1:11" x14ac:dyDescent="0.2">
      <c r="A12" s="19">
        <v>4109</v>
      </c>
      <c r="B12" t="s">
        <v>146</v>
      </c>
      <c r="C12">
        <v>643.65380000000005</v>
      </c>
      <c r="D12" s="13"/>
      <c r="E12" s="13"/>
      <c r="F12" s="13"/>
      <c r="I12" s="13"/>
      <c r="J12" s="13"/>
      <c r="K12" s="13"/>
    </row>
    <row r="13" spans="1:11" x14ac:dyDescent="0.2">
      <c r="A13" s="19">
        <v>4110</v>
      </c>
      <c r="B13" t="s">
        <v>147</v>
      </c>
      <c r="C13" s="13">
        <v>2404.1628999999998</v>
      </c>
      <c r="D13" s="13"/>
      <c r="E13" s="13"/>
      <c r="F13" s="13"/>
      <c r="I13" s="13"/>
      <c r="J13" s="13"/>
      <c r="K13" s="13"/>
    </row>
    <row r="14" spans="1:11" x14ac:dyDescent="0.2">
      <c r="A14" s="19">
        <v>5120</v>
      </c>
      <c r="B14" t="s">
        <v>148</v>
      </c>
      <c r="C14">
        <v>529.34630000000004</v>
      </c>
      <c r="D14" s="13"/>
      <c r="E14" s="13"/>
      <c r="F14" s="13"/>
      <c r="I14" s="13"/>
      <c r="J14" s="13"/>
      <c r="K14" s="13"/>
    </row>
    <row r="15" spans="1:11" x14ac:dyDescent="0.2">
      <c r="A15" s="19">
        <v>5121</v>
      </c>
      <c r="B15" t="s">
        <v>149</v>
      </c>
      <c r="C15">
        <v>897.84289999999999</v>
      </c>
      <c r="D15" s="13"/>
      <c r="E15" s="13"/>
      <c r="F15" s="13"/>
      <c r="I15" s="13"/>
      <c r="J15" s="13"/>
      <c r="K15" s="13"/>
    </row>
    <row r="16" spans="1:11" x14ac:dyDescent="0.2">
      <c r="A16" s="19">
        <v>5122</v>
      </c>
      <c r="B16" t="s">
        <v>150</v>
      </c>
      <c r="C16">
        <v>363.48509999999999</v>
      </c>
      <c r="D16" s="13"/>
      <c r="E16" s="13"/>
      <c r="F16" s="13"/>
      <c r="I16" s="13"/>
      <c r="J16" s="13"/>
      <c r="K16" s="13"/>
    </row>
    <row r="17" spans="1:11" x14ac:dyDescent="0.2">
      <c r="A17" s="19">
        <v>5123</v>
      </c>
      <c r="B17" t="s">
        <v>151</v>
      </c>
      <c r="C17" s="13">
        <v>2008.4182000000001</v>
      </c>
      <c r="D17" s="13"/>
      <c r="E17" s="13"/>
      <c r="F17" s="13"/>
      <c r="I17" s="13"/>
      <c r="J17" s="13"/>
      <c r="K17" s="13"/>
    </row>
    <row r="18" spans="1:11" x14ac:dyDescent="0.2">
      <c r="A18" s="19">
        <v>5124</v>
      </c>
      <c r="B18" t="s">
        <v>152</v>
      </c>
      <c r="C18">
        <v>846.87559999999996</v>
      </c>
      <c r="D18" s="13"/>
      <c r="E18" s="13"/>
      <c r="F18" s="13"/>
      <c r="I18" s="13"/>
      <c r="J18" s="13"/>
      <c r="K18" s="13"/>
    </row>
    <row r="19" spans="1:11" x14ac:dyDescent="0.2">
      <c r="A19" s="19">
        <v>5127</v>
      </c>
      <c r="B19" t="s">
        <v>153</v>
      </c>
      <c r="C19">
        <v>292.41300000000001</v>
      </c>
      <c r="D19" s="13"/>
      <c r="E19" s="13"/>
      <c r="F19" s="13"/>
      <c r="I19" s="13"/>
      <c r="J19" s="13"/>
      <c r="K19" s="13"/>
    </row>
    <row r="20" spans="1:11" x14ac:dyDescent="0.2">
      <c r="A20" s="19">
        <v>5128</v>
      </c>
      <c r="B20" t="s">
        <v>154</v>
      </c>
      <c r="C20" s="13">
        <v>2256.9803999999999</v>
      </c>
      <c r="D20" s="13"/>
      <c r="E20" s="13"/>
      <c r="F20" s="13"/>
      <c r="I20" s="13"/>
      <c r="J20" s="13"/>
      <c r="K20" s="13"/>
    </row>
    <row r="21" spans="1:11" x14ac:dyDescent="0.2">
      <c r="A21" s="19">
        <v>6101</v>
      </c>
      <c r="B21" t="s">
        <v>155</v>
      </c>
      <c r="C21">
        <v>554.60820000000001</v>
      </c>
      <c r="D21" s="13"/>
      <c r="E21" s="13"/>
      <c r="F21" s="13"/>
      <c r="I21" s="13"/>
      <c r="J21" s="13"/>
      <c r="K21" s="13"/>
    </row>
    <row r="22" spans="1:11" x14ac:dyDescent="0.2">
      <c r="A22" s="19">
        <v>6103</v>
      </c>
      <c r="B22" t="s">
        <v>156</v>
      </c>
      <c r="C22">
        <v>280.11450000000002</v>
      </c>
      <c r="D22" s="13"/>
      <c r="E22" s="13"/>
      <c r="F22" s="13"/>
      <c r="I22" s="13"/>
      <c r="J22" s="13"/>
      <c r="K22" s="13"/>
    </row>
    <row r="23" spans="1:11" x14ac:dyDescent="0.2">
      <c r="A23" s="19">
        <v>6104</v>
      </c>
      <c r="B23" t="s">
        <v>157</v>
      </c>
      <c r="C23" s="13">
        <v>1358.0646999999999</v>
      </c>
      <c r="D23" s="13"/>
      <c r="E23" s="13"/>
      <c r="F23" s="13"/>
      <c r="I23" s="13"/>
      <c r="J23" s="13"/>
      <c r="K23" s="13"/>
    </row>
    <row r="24" spans="1:11" x14ac:dyDescent="0.2">
      <c r="A24" s="19">
        <v>7121</v>
      </c>
      <c r="B24" t="s">
        <v>158</v>
      </c>
      <c r="C24">
        <v>259.09879999999998</v>
      </c>
      <c r="D24" s="13"/>
      <c r="E24" s="13"/>
      <c r="F24" s="13"/>
      <c r="I24" s="13"/>
      <c r="J24" s="13"/>
      <c r="K24" s="13"/>
    </row>
    <row r="25" spans="1:11" x14ac:dyDescent="0.2">
      <c r="A25" s="19">
        <v>7122</v>
      </c>
      <c r="B25" t="s">
        <v>159</v>
      </c>
      <c r="C25">
        <v>140.1568</v>
      </c>
      <c r="D25" s="13"/>
      <c r="E25" s="13"/>
      <c r="F25" s="13"/>
      <c r="I25" s="13"/>
      <c r="J25" s="13"/>
      <c r="K25" s="13"/>
    </row>
    <row r="26" spans="1:11" x14ac:dyDescent="0.2">
      <c r="A26" s="19">
        <v>7123</v>
      </c>
      <c r="B26" t="s">
        <v>160</v>
      </c>
      <c r="C26">
        <v>699.98099999999999</v>
      </c>
      <c r="D26" s="13"/>
      <c r="E26" s="13"/>
      <c r="F26" s="13"/>
      <c r="I26" s="13"/>
      <c r="J26" s="13"/>
      <c r="K26" s="13"/>
    </row>
    <row r="27" spans="1:11" x14ac:dyDescent="0.2">
      <c r="A27" s="19">
        <v>7124</v>
      </c>
      <c r="B27" t="s">
        <v>161</v>
      </c>
      <c r="C27">
        <v>463.29450000000003</v>
      </c>
      <c r="D27" s="13"/>
      <c r="E27" s="13"/>
      <c r="F27" s="13"/>
      <c r="I27" s="13"/>
      <c r="J27" s="13"/>
      <c r="K27" s="13"/>
    </row>
    <row r="28" spans="1:11" x14ac:dyDescent="0.2">
      <c r="A28" s="19">
        <v>7125</v>
      </c>
      <c r="B28" t="s">
        <v>162</v>
      </c>
      <c r="C28">
        <v>155.77070000000001</v>
      </c>
      <c r="D28" s="13"/>
      <c r="E28" s="13"/>
      <c r="F28" s="13"/>
      <c r="I28" s="13"/>
      <c r="J28" s="13"/>
      <c r="K28" s="13"/>
    </row>
    <row r="29" spans="1:11" x14ac:dyDescent="0.2">
      <c r="A29" s="19">
        <v>7126</v>
      </c>
      <c r="B29" t="s">
        <v>163</v>
      </c>
      <c r="C29">
        <v>76.095500000000001</v>
      </c>
      <c r="D29" s="13"/>
      <c r="E29" s="13"/>
      <c r="F29" s="13"/>
      <c r="I29" s="13"/>
      <c r="J29" s="13"/>
      <c r="K29" s="13"/>
    </row>
    <row r="30" spans="1:11" x14ac:dyDescent="0.2">
      <c r="A30" s="19">
        <v>7129</v>
      </c>
      <c r="B30" t="s">
        <v>164</v>
      </c>
      <c r="C30" s="13">
        <v>1076.3262</v>
      </c>
      <c r="D30" s="13"/>
      <c r="E30" s="13"/>
      <c r="F30" s="13"/>
      <c r="I30" s="13"/>
      <c r="J30" s="13"/>
      <c r="K30" s="13"/>
    </row>
    <row r="31" spans="1:11" x14ac:dyDescent="0.2">
      <c r="A31" s="19">
        <v>8106</v>
      </c>
      <c r="B31" t="s">
        <v>165</v>
      </c>
      <c r="C31">
        <v>582.05179999999996</v>
      </c>
      <c r="D31" s="13"/>
      <c r="E31" s="13"/>
      <c r="F31" s="13"/>
      <c r="I31" s="13"/>
      <c r="J31" s="13"/>
      <c r="K31" s="13"/>
    </row>
    <row r="32" spans="1:11" x14ac:dyDescent="0.2">
      <c r="A32" s="19">
        <v>8107</v>
      </c>
      <c r="B32" t="s">
        <v>166</v>
      </c>
      <c r="C32" s="13">
        <v>1495.1777</v>
      </c>
      <c r="D32" s="13"/>
      <c r="E32" s="13"/>
      <c r="F32" s="13"/>
      <c r="I32" s="13"/>
      <c r="J32" s="13"/>
      <c r="K32" s="13"/>
    </row>
    <row r="33" spans="1:11" x14ac:dyDescent="0.2">
      <c r="A33" s="19">
        <v>8111</v>
      </c>
      <c r="B33" t="s">
        <v>167</v>
      </c>
      <c r="C33">
        <v>740.07079999999996</v>
      </c>
      <c r="D33" s="13"/>
      <c r="E33" s="13"/>
      <c r="F33" s="13"/>
      <c r="I33" s="13"/>
      <c r="J33" s="13"/>
      <c r="K33" s="13"/>
    </row>
    <row r="34" spans="1:11" x14ac:dyDescent="0.2">
      <c r="A34" s="19">
        <v>9077</v>
      </c>
      <c r="B34" t="s">
        <v>168</v>
      </c>
      <c r="C34">
        <v>573.16660000000002</v>
      </c>
      <c r="D34" s="13"/>
      <c r="E34" s="13"/>
      <c r="F34" s="13"/>
      <c r="I34" s="13"/>
      <c r="J34" s="13"/>
      <c r="K34" s="13"/>
    </row>
    <row r="35" spans="1:11" x14ac:dyDescent="0.2">
      <c r="A35" s="19">
        <v>9078</v>
      </c>
      <c r="B35" t="s">
        <v>169</v>
      </c>
      <c r="C35">
        <v>202.41050000000001</v>
      </c>
      <c r="D35" s="13"/>
      <c r="E35" s="13"/>
      <c r="F35" s="13"/>
      <c r="I35" s="13"/>
      <c r="J35" s="13"/>
      <c r="K35" s="13"/>
    </row>
    <row r="36" spans="1:11" x14ac:dyDescent="0.2">
      <c r="A36" s="19">
        <v>9079</v>
      </c>
      <c r="B36" t="s">
        <v>170</v>
      </c>
      <c r="C36">
        <v>254.1694</v>
      </c>
      <c r="D36" s="13"/>
      <c r="E36" s="13"/>
      <c r="F36" s="13"/>
      <c r="I36" s="13"/>
      <c r="J36" s="13"/>
      <c r="K36" s="13"/>
    </row>
    <row r="37" spans="1:11" x14ac:dyDescent="0.2">
      <c r="A37" s="19">
        <v>9080</v>
      </c>
      <c r="B37" t="s">
        <v>171</v>
      </c>
      <c r="C37">
        <v>972.60559999999998</v>
      </c>
      <c r="D37" s="13"/>
      <c r="E37" s="13"/>
      <c r="F37" s="13"/>
      <c r="I37" s="13"/>
      <c r="J37" s="13"/>
      <c r="K37" s="13"/>
    </row>
    <row r="38" spans="1:11" x14ac:dyDescent="0.2">
      <c r="A38" s="19">
        <v>10087</v>
      </c>
      <c r="B38" t="s">
        <v>172</v>
      </c>
      <c r="C38" s="13">
        <v>1332.2181</v>
      </c>
      <c r="D38" s="13"/>
      <c r="E38" s="13"/>
      <c r="F38" s="13"/>
      <c r="I38" s="13"/>
      <c r="J38" s="13"/>
      <c r="K38" s="13"/>
    </row>
    <row r="39" spans="1:11" x14ac:dyDescent="0.2">
      <c r="A39" s="19">
        <v>10089</v>
      </c>
      <c r="B39" t="s">
        <v>173</v>
      </c>
      <c r="C39" s="13">
        <v>1179.1726000000001</v>
      </c>
      <c r="D39" s="13"/>
      <c r="E39" s="13"/>
      <c r="F39" s="13"/>
      <c r="I39" s="13"/>
      <c r="J39" s="13"/>
      <c r="K39" s="13"/>
    </row>
    <row r="40" spans="1:11" x14ac:dyDescent="0.2">
      <c r="A40" s="19">
        <v>10090</v>
      </c>
      <c r="B40" t="s">
        <v>174</v>
      </c>
      <c r="C40">
        <v>470.31060000000002</v>
      </c>
      <c r="D40" s="13"/>
      <c r="E40" s="13"/>
      <c r="F40" s="13"/>
      <c r="I40" s="13"/>
      <c r="J40" s="13"/>
      <c r="K40" s="13"/>
    </row>
    <row r="41" spans="1:11" x14ac:dyDescent="0.2">
      <c r="A41" s="19">
        <v>10091</v>
      </c>
      <c r="B41" t="s">
        <v>175</v>
      </c>
      <c r="C41" s="13">
        <v>1304.3340000000001</v>
      </c>
      <c r="D41" s="13"/>
      <c r="E41" s="13"/>
      <c r="F41" s="13"/>
      <c r="I41" s="13"/>
      <c r="J41" s="13"/>
      <c r="K41" s="13"/>
    </row>
    <row r="42" spans="1:11" x14ac:dyDescent="0.2">
      <c r="A42" s="19">
        <v>10092</v>
      </c>
      <c r="B42" t="s">
        <v>176</v>
      </c>
      <c r="C42">
        <v>584.66250000000002</v>
      </c>
      <c r="D42" s="13"/>
      <c r="E42" s="13"/>
      <c r="F42" s="13"/>
      <c r="I42" s="13"/>
      <c r="J42" s="13"/>
      <c r="K42" s="13"/>
    </row>
    <row r="43" spans="1:11" x14ac:dyDescent="0.2">
      <c r="A43" s="19">
        <v>10093</v>
      </c>
      <c r="B43" t="s">
        <v>177</v>
      </c>
      <c r="C43" s="13">
        <v>16400.470700000002</v>
      </c>
      <c r="D43" s="13"/>
      <c r="E43" s="13"/>
      <c r="F43" s="13"/>
      <c r="I43" s="13"/>
      <c r="J43" s="13"/>
      <c r="K43" s="13"/>
    </row>
    <row r="44" spans="1:11" x14ac:dyDescent="0.2">
      <c r="A44" s="19">
        <v>11076</v>
      </c>
      <c r="B44" t="s">
        <v>178</v>
      </c>
      <c r="C44">
        <v>709.52459999999996</v>
      </c>
      <c r="D44" s="13"/>
      <c r="E44" s="13"/>
      <c r="F44" s="13"/>
      <c r="I44" s="13"/>
      <c r="J44" s="13"/>
      <c r="K44" s="13"/>
    </row>
    <row r="45" spans="1:11" x14ac:dyDescent="0.2">
      <c r="A45" s="19">
        <v>11078</v>
      </c>
      <c r="B45" t="s">
        <v>179</v>
      </c>
      <c r="C45">
        <v>686.16449999999998</v>
      </c>
      <c r="D45" s="13"/>
      <c r="E45" s="13"/>
      <c r="F45" s="13"/>
      <c r="I45" s="13"/>
      <c r="J45" s="13"/>
      <c r="K45" s="13"/>
    </row>
    <row r="46" spans="1:11" x14ac:dyDescent="0.2">
      <c r="A46" s="19">
        <v>11079</v>
      </c>
      <c r="B46" t="s">
        <v>180</v>
      </c>
      <c r="C46">
        <v>358.88</v>
      </c>
      <c r="D46" s="13"/>
      <c r="E46" s="13"/>
      <c r="F46" s="13"/>
      <c r="I46" s="13"/>
      <c r="J46" s="13"/>
      <c r="K46" s="13"/>
    </row>
    <row r="47" spans="1:11" x14ac:dyDescent="0.2">
      <c r="A47" s="19">
        <v>11082</v>
      </c>
      <c r="B47" t="s">
        <v>181</v>
      </c>
      <c r="C47" s="13">
        <v>11929.562400000001</v>
      </c>
      <c r="D47" s="13"/>
      <c r="E47" s="13"/>
      <c r="F47" s="13"/>
      <c r="I47" s="13"/>
      <c r="J47" s="13"/>
      <c r="K47" s="13"/>
    </row>
    <row r="48" spans="1:11" x14ac:dyDescent="0.2">
      <c r="A48" s="19">
        <v>12108</v>
      </c>
      <c r="B48" t="s">
        <v>182</v>
      </c>
      <c r="C48">
        <v>734.88909999999998</v>
      </c>
      <c r="D48" s="13"/>
      <c r="E48" s="13"/>
      <c r="F48" s="13"/>
      <c r="I48" s="13"/>
      <c r="J48" s="13"/>
      <c r="K48" s="13"/>
    </row>
    <row r="49" spans="1:11" x14ac:dyDescent="0.2">
      <c r="A49" s="19">
        <v>12109</v>
      </c>
      <c r="B49" t="s">
        <v>183</v>
      </c>
      <c r="C49" s="13">
        <v>4960.2380000000003</v>
      </c>
      <c r="D49" s="13"/>
      <c r="E49" s="13"/>
      <c r="F49" s="13"/>
      <c r="I49" s="13"/>
      <c r="J49" s="13"/>
      <c r="K49" s="13"/>
    </row>
    <row r="50" spans="1:11" x14ac:dyDescent="0.2">
      <c r="A50" s="19">
        <v>12110</v>
      </c>
      <c r="B50" t="s">
        <v>184</v>
      </c>
      <c r="C50" s="13">
        <v>1079.9558</v>
      </c>
      <c r="D50" s="13"/>
      <c r="E50" s="13"/>
      <c r="F50" s="13"/>
      <c r="I50" s="13"/>
      <c r="J50" s="13"/>
      <c r="K50" s="13"/>
    </row>
    <row r="51" spans="1:11" x14ac:dyDescent="0.2">
      <c r="A51" s="19">
        <v>13054</v>
      </c>
      <c r="B51" t="s">
        <v>185</v>
      </c>
      <c r="C51">
        <v>122.798</v>
      </c>
      <c r="D51" s="13"/>
      <c r="E51" s="13"/>
      <c r="F51" s="13"/>
      <c r="I51" s="13"/>
      <c r="J51" s="13"/>
      <c r="K51" s="13"/>
    </row>
    <row r="52" spans="1:11" x14ac:dyDescent="0.2">
      <c r="A52" s="19">
        <v>13055</v>
      </c>
      <c r="B52" t="s">
        <v>186</v>
      </c>
      <c r="C52">
        <v>709.09500000000003</v>
      </c>
      <c r="D52" s="13"/>
      <c r="E52" s="13"/>
      <c r="F52" s="13"/>
      <c r="I52" s="13"/>
      <c r="J52" s="13"/>
      <c r="K52" s="13"/>
    </row>
    <row r="53" spans="1:11" x14ac:dyDescent="0.2">
      <c r="A53" s="19">
        <v>13057</v>
      </c>
      <c r="B53" t="s">
        <v>187</v>
      </c>
      <c r="C53">
        <v>49.180100000000003</v>
      </c>
      <c r="D53" s="13"/>
      <c r="E53" s="13"/>
      <c r="F53" s="13"/>
      <c r="I53" s="13"/>
      <c r="J53" s="13"/>
      <c r="K53" s="13"/>
    </row>
    <row r="54" spans="1:11" x14ac:dyDescent="0.2">
      <c r="A54" s="19">
        <v>13058</v>
      </c>
      <c r="B54" t="s">
        <v>188</v>
      </c>
      <c r="C54">
        <v>76.075699999999998</v>
      </c>
      <c r="D54" s="13"/>
      <c r="E54" s="13"/>
      <c r="F54" s="13"/>
      <c r="I54" s="13"/>
      <c r="J54" s="13"/>
      <c r="K54" s="13"/>
    </row>
    <row r="55" spans="1:11" x14ac:dyDescent="0.2">
      <c r="A55" s="19">
        <v>13059</v>
      </c>
      <c r="B55" t="s">
        <v>189</v>
      </c>
      <c r="C55">
        <v>419.06169999999997</v>
      </c>
      <c r="D55" s="13"/>
      <c r="E55" s="13"/>
      <c r="F55" s="13"/>
      <c r="I55" s="13"/>
      <c r="J55" s="13"/>
      <c r="K55" s="13"/>
    </row>
    <row r="56" spans="1:11" x14ac:dyDescent="0.2">
      <c r="A56" s="19">
        <v>13060</v>
      </c>
      <c r="B56" t="s">
        <v>190</v>
      </c>
      <c r="C56">
        <v>61.631900000000002</v>
      </c>
      <c r="D56" s="13"/>
      <c r="E56" s="13"/>
      <c r="F56" s="13"/>
      <c r="I56" s="13"/>
      <c r="J56" s="13"/>
      <c r="K56" s="13"/>
    </row>
    <row r="57" spans="1:11" x14ac:dyDescent="0.2">
      <c r="A57" s="19">
        <v>13061</v>
      </c>
      <c r="B57" t="s">
        <v>191</v>
      </c>
      <c r="C57">
        <v>372.69229999999999</v>
      </c>
      <c r="D57" s="13"/>
      <c r="E57" s="13"/>
      <c r="F57" s="13"/>
      <c r="I57" s="13"/>
      <c r="J57" s="13"/>
      <c r="K57" s="13"/>
    </row>
    <row r="58" spans="1:11" x14ac:dyDescent="0.2">
      <c r="A58" s="19">
        <v>13062</v>
      </c>
      <c r="B58" t="s">
        <v>192</v>
      </c>
      <c r="C58">
        <v>57.772199999999998</v>
      </c>
      <c r="D58" s="13"/>
      <c r="E58" s="13"/>
      <c r="F58" s="13"/>
      <c r="I58" s="13"/>
      <c r="J58" s="13"/>
      <c r="K58" s="13"/>
    </row>
    <row r="59" spans="1:11" x14ac:dyDescent="0.2">
      <c r="A59" s="19">
        <v>14126</v>
      </c>
      <c r="B59" t="s">
        <v>193</v>
      </c>
      <c r="C59" s="13">
        <v>1378.1169</v>
      </c>
      <c r="D59" s="13"/>
      <c r="E59" s="13"/>
      <c r="F59" s="13"/>
      <c r="I59" s="13"/>
      <c r="J59" s="13"/>
      <c r="K59" s="13"/>
    </row>
    <row r="60" spans="1:11" x14ac:dyDescent="0.2">
      <c r="A60" s="19">
        <v>14127</v>
      </c>
      <c r="B60" t="s">
        <v>194</v>
      </c>
      <c r="C60">
        <v>729.5548</v>
      </c>
      <c r="D60" s="13"/>
      <c r="E60" s="13"/>
      <c r="F60" s="13"/>
      <c r="I60" s="13"/>
      <c r="J60" s="13"/>
      <c r="K60" s="13"/>
    </row>
    <row r="61" spans="1:11" x14ac:dyDescent="0.2">
      <c r="A61" s="19">
        <v>14129</v>
      </c>
      <c r="B61" t="s">
        <v>195</v>
      </c>
      <c r="C61" s="13">
        <v>2228.1882999999998</v>
      </c>
      <c r="D61" s="13"/>
      <c r="E61" s="13"/>
      <c r="F61" s="13"/>
      <c r="I61" s="13"/>
      <c r="J61" s="13"/>
      <c r="K61" s="13"/>
    </row>
    <row r="62" spans="1:11" x14ac:dyDescent="0.2">
      <c r="A62" s="19">
        <v>14130</v>
      </c>
      <c r="B62" t="s">
        <v>196</v>
      </c>
      <c r="C62">
        <v>898.62909999999999</v>
      </c>
      <c r="D62" s="13"/>
      <c r="E62" s="13"/>
      <c r="F62" s="13"/>
      <c r="I62" s="13"/>
      <c r="J62" s="13"/>
      <c r="K62" s="13"/>
    </row>
    <row r="63" spans="1:11" x14ac:dyDescent="0.2">
      <c r="A63" s="19">
        <v>15001</v>
      </c>
      <c r="B63" t="s">
        <v>197</v>
      </c>
      <c r="C63">
        <v>571.74080000000004</v>
      </c>
      <c r="D63" s="13"/>
      <c r="E63" s="13"/>
      <c r="F63" s="13"/>
      <c r="I63" s="13"/>
      <c r="J63" s="13"/>
      <c r="K63" s="13"/>
    </row>
    <row r="64" spans="1:11" x14ac:dyDescent="0.2">
      <c r="A64" s="19">
        <v>15002</v>
      </c>
      <c r="B64" t="s">
        <v>198</v>
      </c>
      <c r="C64" s="13">
        <v>4137.6382000000003</v>
      </c>
      <c r="D64" s="13"/>
      <c r="E64" s="13"/>
      <c r="F64" s="13"/>
      <c r="I64" s="13"/>
      <c r="J64" s="13"/>
      <c r="K64" s="13"/>
    </row>
    <row r="65" spans="1:11" x14ac:dyDescent="0.2">
      <c r="A65" s="19">
        <v>15003</v>
      </c>
      <c r="B65" t="s">
        <v>199</v>
      </c>
      <c r="C65">
        <v>259.81290000000001</v>
      </c>
      <c r="D65" s="13"/>
      <c r="E65" s="13"/>
      <c r="F65" s="13"/>
      <c r="I65" s="13"/>
      <c r="J65" s="13"/>
      <c r="K65" s="13"/>
    </row>
    <row r="66" spans="1:11" x14ac:dyDescent="0.2">
      <c r="A66" s="19">
        <v>15004</v>
      </c>
      <c r="B66" t="s">
        <v>200</v>
      </c>
      <c r="C66">
        <v>367.76900000000001</v>
      </c>
      <c r="D66" s="13"/>
      <c r="E66" s="13"/>
      <c r="F66" s="13"/>
      <c r="I66" s="13"/>
      <c r="J66" s="13"/>
      <c r="K66" s="13"/>
    </row>
    <row r="67" spans="1:11" x14ac:dyDescent="0.2">
      <c r="A67" s="19">
        <v>16090</v>
      </c>
      <c r="B67" t="s">
        <v>201</v>
      </c>
      <c r="C67" s="13">
        <v>4284.6601000000001</v>
      </c>
      <c r="D67" s="13"/>
      <c r="E67" s="13"/>
      <c r="F67" s="13"/>
      <c r="I67" s="13"/>
      <c r="J67" s="13"/>
      <c r="K67" s="13"/>
    </row>
    <row r="68" spans="1:11" x14ac:dyDescent="0.2">
      <c r="A68" s="19">
        <v>16092</v>
      </c>
      <c r="B68" t="s">
        <v>202</v>
      </c>
      <c r="C68">
        <v>368.07249999999999</v>
      </c>
      <c r="D68" s="13"/>
      <c r="E68" s="13"/>
      <c r="F68" s="13"/>
      <c r="I68" s="13"/>
      <c r="J68" s="13"/>
      <c r="K68" s="13"/>
    </row>
    <row r="69" spans="1:11" x14ac:dyDescent="0.2">
      <c r="A69" s="19">
        <v>16094</v>
      </c>
      <c r="B69" t="s">
        <v>203</v>
      </c>
      <c r="C69">
        <v>359.58929999999998</v>
      </c>
      <c r="D69" s="13"/>
      <c r="E69" s="13"/>
      <c r="F69" s="13"/>
      <c r="I69" s="13"/>
      <c r="J69" s="13"/>
      <c r="K69" s="13"/>
    </row>
    <row r="70" spans="1:11" x14ac:dyDescent="0.2">
      <c r="A70" s="19">
        <v>16096</v>
      </c>
      <c r="B70" t="s">
        <v>204</v>
      </c>
      <c r="C70" s="13">
        <v>4091.4222</v>
      </c>
      <c r="D70" s="13"/>
      <c r="E70" s="13"/>
      <c r="F70" s="13"/>
      <c r="I70" s="13"/>
      <c r="J70" s="13"/>
      <c r="K70" s="13"/>
    </row>
    <row r="71" spans="1:11" x14ac:dyDescent="0.2">
      <c r="A71" s="19">
        <v>16097</v>
      </c>
      <c r="B71" t="s">
        <v>205</v>
      </c>
      <c r="C71">
        <v>445.47489999999999</v>
      </c>
      <c r="D71" s="13"/>
      <c r="E71" s="13"/>
      <c r="F71" s="13"/>
      <c r="I71" s="13"/>
      <c r="J71" s="13"/>
      <c r="K71" s="13"/>
    </row>
    <row r="72" spans="1:11" x14ac:dyDescent="0.2">
      <c r="A72" s="19">
        <v>17121</v>
      </c>
      <c r="B72" t="s">
        <v>206</v>
      </c>
      <c r="C72">
        <v>161.85830000000001</v>
      </c>
      <c r="D72" s="13"/>
      <c r="E72" s="13"/>
      <c r="F72" s="13"/>
      <c r="I72" s="13"/>
      <c r="J72" s="13"/>
      <c r="K72" s="13"/>
    </row>
    <row r="73" spans="1:11" x14ac:dyDescent="0.2">
      <c r="A73" s="19">
        <v>17122</v>
      </c>
      <c r="B73" t="s">
        <v>207</v>
      </c>
      <c r="C73">
        <v>208.60300000000001</v>
      </c>
      <c r="D73" s="13"/>
      <c r="E73" s="13"/>
      <c r="F73" s="13"/>
      <c r="I73" s="13"/>
      <c r="J73" s="13"/>
      <c r="K73" s="13"/>
    </row>
    <row r="74" spans="1:11" x14ac:dyDescent="0.2">
      <c r="A74" s="19">
        <v>17124</v>
      </c>
      <c r="B74" t="s">
        <v>208</v>
      </c>
      <c r="C74">
        <v>138.85579999999999</v>
      </c>
      <c r="D74" s="13"/>
      <c r="E74" s="13"/>
      <c r="F74" s="13"/>
      <c r="I74" s="13"/>
      <c r="J74" s="13"/>
      <c r="K74" s="13"/>
    </row>
    <row r="75" spans="1:11" x14ac:dyDescent="0.2">
      <c r="A75" s="19">
        <v>17125</v>
      </c>
      <c r="B75" t="s">
        <v>209</v>
      </c>
      <c r="C75" s="13">
        <v>1044.3454999999999</v>
      </c>
      <c r="D75" s="13"/>
      <c r="E75" s="13"/>
      <c r="F75" s="13"/>
      <c r="I75" s="13"/>
      <c r="J75" s="13"/>
      <c r="K75" s="13"/>
    </row>
    <row r="76" spans="1:11" x14ac:dyDescent="0.2">
      <c r="A76" s="19">
        <v>17126</v>
      </c>
      <c r="B76" t="s">
        <v>210</v>
      </c>
      <c r="C76">
        <v>259.58620000000002</v>
      </c>
      <c r="D76" s="13"/>
      <c r="E76" s="13"/>
      <c r="F76" s="13"/>
      <c r="I76" s="13"/>
      <c r="J76" s="13"/>
      <c r="K76" s="13"/>
    </row>
    <row r="77" spans="1:11" x14ac:dyDescent="0.2">
      <c r="A77" s="19">
        <v>18047</v>
      </c>
      <c r="B77" t="s">
        <v>211</v>
      </c>
      <c r="C77">
        <v>923.25890000000004</v>
      </c>
      <c r="D77" s="13"/>
      <c r="E77" s="13"/>
      <c r="F77" s="13"/>
      <c r="I77" s="13"/>
      <c r="J77" s="13"/>
      <c r="K77" s="13"/>
    </row>
    <row r="78" spans="1:11" x14ac:dyDescent="0.2">
      <c r="A78" s="19">
        <v>18050</v>
      </c>
      <c r="B78" t="s">
        <v>212</v>
      </c>
      <c r="C78">
        <v>575.0326</v>
      </c>
      <c r="D78" s="13"/>
      <c r="E78" s="13"/>
      <c r="F78" s="13"/>
      <c r="I78" s="13"/>
      <c r="J78" s="13"/>
      <c r="K78" s="13"/>
    </row>
    <row r="79" spans="1:11" x14ac:dyDescent="0.2">
      <c r="A79" s="19">
        <v>19139</v>
      </c>
      <c r="B79" t="s">
        <v>213</v>
      </c>
      <c r="C79">
        <v>579.08219999999994</v>
      </c>
      <c r="D79" s="13"/>
      <c r="E79" s="13"/>
      <c r="F79" s="13"/>
      <c r="I79" s="13"/>
      <c r="J79" s="13"/>
      <c r="K79" s="13"/>
    </row>
    <row r="80" spans="1:11" x14ac:dyDescent="0.2">
      <c r="A80" s="19">
        <v>19140</v>
      </c>
      <c r="B80" t="s">
        <v>214</v>
      </c>
      <c r="C80">
        <v>146.4982</v>
      </c>
      <c r="D80" s="13"/>
      <c r="E80" s="13"/>
      <c r="F80" s="13"/>
      <c r="I80" s="13"/>
      <c r="J80" s="13"/>
      <c r="K80" s="13"/>
    </row>
    <row r="81" spans="1:11" x14ac:dyDescent="0.2">
      <c r="A81" s="19">
        <v>19142</v>
      </c>
      <c r="B81" t="s">
        <v>215</v>
      </c>
      <c r="C81" s="13">
        <v>5326.78</v>
      </c>
      <c r="D81" s="13"/>
      <c r="E81" s="13"/>
      <c r="F81" s="13"/>
      <c r="I81" s="13"/>
      <c r="J81" s="13"/>
      <c r="K81" s="13"/>
    </row>
    <row r="82" spans="1:11" x14ac:dyDescent="0.2">
      <c r="A82" s="19">
        <v>19144</v>
      </c>
      <c r="B82" t="s">
        <v>216</v>
      </c>
      <c r="C82">
        <v>925.97969999999998</v>
      </c>
      <c r="D82" s="13"/>
      <c r="E82" s="13"/>
      <c r="F82" s="13"/>
      <c r="I82" s="13"/>
      <c r="J82" s="13"/>
      <c r="K82" s="13"/>
    </row>
    <row r="83" spans="1:11" x14ac:dyDescent="0.2">
      <c r="A83" s="19">
        <v>19147</v>
      </c>
      <c r="B83" t="s">
        <v>217</v>
      </c>
      <c r="C83">
        <v>200.33330000000001</v>
      </c>
      <c r="D83" s="13"/>
      <c r="E83" s="13"/>
      <c r="F83" s="13"/>
      <c r="I83" s="13"/>
      <c r="J83" s="13"/>
      <c r="K83" s="13"/>
    </row>
    <row r="84" spans="1:11" x14ac:dyDescent="0.2">
      <c r="A84" s="19">
        <v>19148</v>
      </c>
      <c r="B84" t="s">
        <v>218</v>
      </c>
      <c r="C84" s="13">
        <v>2026.5381</v>
      </c>
      <c r="D84" s="13"/>
      <c r="E84" s="13"/>
      <c r="F84" s="13"/>
      <c r="I84" s="13"/>
      <c r="J84" s="13"/>
      <c r="K84" s="13"/>
    </row>
    <row r="85" spans="1:11" x14ac:dyDescent="0.2">
      <c r="A85" s="19">
        <v>19149</v>
      </c>
      <c r="B85" t="s">
        <v>219</v>
      </c>
      <c r="C85" s="13">
        <v>2411.6017000000002</v>
      </c>
      <c r="D85" s="13"/>
      <c r="E85" s="13"/>
      <c r="F85" s="13"/>
      <c r="I85" s="13"/>
      <c r="J85" s="13"/>
      <c r="K85" s="13"/>
    </row>
    <row r="86" spans="1:11" x14ac:dyDescent="0.2">
      <c r="A86" s="19">
        <v>19150</v>
      </c>
      <c r="B86" t="s">
        <v>220</v>
      </c>
      <c r="C86">
        <v>350.02249999999998</v>
      </c>
      <c r="D86" s="13"/>
      <c r="E86" s="13"/>
      <c r="F86" s="13"/>
      <c r="I86" s="13"/>
      <c r="J86" s="13"/>
      <c r="K86" s="13"/>
    </row>
    <row r="87" spans="1:11" x14ac:dyDescent="0.2">
      <c r="A87" s="19">
        <v>19151</v>
      </c>
      <c r="B87" t="s">
        <v>221</v>
      </c>
      <c r="C87">
        <v>544.51099999999997</v>
      </c>
      <c r="D87" s="13"/>
      <c r="E87" s="13"/>
      <c r="F87" s="13"/>
      <c r="I87" s="13"/>
      <c r="J87" s="13"/>
      <c r="K87" s="13"/>
    </row>
    <row r="88" spans="1:11" x14ac:dyDescent="0.2">
      <c r="A88" s="19">
        <v>19152</v>
      </c>
      <c r="B88" t="s">
        <v>222</v>
      </c>
      <c r="C88" s="13">
        <v>4407.7425999999996</v>
      </c>
      <c r="D88" s="13"/>
      <c r="E88" s="13"/>
      <c r="F88" s="13"/>
      <c r="I88" s="13"/>
      <c r="J88" s="13"/>
      <c r="K88" s="13"/>
    </row>
    <row r="89" spans="1:11" x14ac:dyDescent="0.2">
      <c r="A89" s="19">
        <v>19153</v>
      </c>
      <c r="B89" t="s">
        <v>223</v>
      </c>
      <c r="C89">
        <v>132.80179999999999</v>
      </c>
      <c r="D89" s="13"/>
      <c r="E89" s="13"/>
      <c r="F89" s="13"/>
      <c r="I89" s="13"/>
      <c r="J89" s="13"/>
      <c r="K89" s="13"/>
    </row>
    <row r="90" spans="1:11" x14ac:dyDescent="0.2">
      <c r="A90" s="19">
        <v>20001</v>
      </c>
      <c r="B90" t="s">
        <v>224</v>
      </c>
      <c r="C90" s="13">
        <v>1122.7492</v>
      </c>
      <c r="D90" s="13"/>
      <c r="E90" s="13"/>
      <c r="F90" s="13"/>
      <c r="I90" s="13"/>
      <c r="J90" s="13"/>
      <c r="K90" s="13"/>
    </row>
    <row r="91" spans="1:11" x14ac:dyDescent="0.2">
      <c r="A91" s="19">
        <v>20002</v>
      </c>
      <c r="B91" t="s">
        <v>225</v>
      </c>
      <c r="C91" s="13">
        <v>1314.5997</v>
      </c>
      <c r="D91" s="13"/>
      <c r="E91" s="13"/>
      <c r="F91" s="13"/>
      <c r="I91" s="13"/>
      <c r="J91" s="13"/>
      <c r="K91" s="13"/>
    </row>
    <row r="92" spans="1:11" x14ac:dyDescent="0.2">
      <c r="A92" s="19">
        <v>21148</v>
      </c>
      <c r="B92" t="s">
        <v>226</v>
      </c>
      <c r="C92">
        <v>184.0735</v>
      </c>
      <c r="D92" s="13"/>
      <c r="E92" s="13"/>
      <c r="F92" s="13"/>
      <c r="I92" s="13"/>
      <c r="J92" s="13"/>
      <c r="K92" s="13"/>
    </row>
    <row r="93" spans="1:11" x14ac:dyDescent="0.2">
      <c r="A93" s="19">
        <v>21149</v>
      </c>
      <c r="B93" t="s">
        <v>227</v>
      </c>
      <c r="C93">
        <v>280.3535</v>
      </c>
      <c r="D93" s="13"/>
      <c r="E93" s="13"/>
      <c r="F93" s="13"/>
      <c r="I93" s="13"/>
      <c r="J93" s="13"/>
      <c r="K93" s="13"/>
    </row>
    <row r="94" spans="1:11" x14ac:dyDescent="0.2">
      <c r="A94" s="19">
        <v>21150</v>
      </c>
      <c r="B94" t="s">
        <v>228</v>
      </c>
      <c r="C94">
        <v>186.10400000000001</v>
      </c>
      <c r="D94" s="13"/>
      <c r="E94" s="13"/>
      <c r="F94" s="13"/>
      <c r="I94" s="13"/>
      <c r="J94" s="13"/>
      <c r="K94" s="13"/>
    </row>
    <row r="95" spans="1:11" x14ac:dyDescent="0.2">
      <c r="A95" s="19">
        <v>21151</v>
      </c>
      <c r="B95" t="s">
        <v>229</v>
      </c>
      <c r="C95">
        <v>459.39060000000001</v>
      </c>
      <c r="D95" s="13"/>
      <c r="E95" s="13"/>
      <c r="F95" s="13"/>
      <c r="I95" s="13"/>
      <c r="J95" s="13"/>
      <c r="K95" s="13"/>
    </row>
    <row r="96" spans="1:11" x14ac:dyDescent="0.2">
      <c r="A96" s="19">
        <v>22088</v>
      </c>
      <c r="B96" t="s">
        <v>230</v>
      </c>
      <c r="C96">
        <v>206.56030000000001</v>
      </c>
      <c r="D96" s="13"/>
      <c r="E96" s="13"/>
      <c r="F96" s="13"/>
      <c r="I96" s="13"/>
      <c r="J96" s="13"/>
      <c r="K96" s="13"/>
    </row>
    <row r="97" spans="1:11" x14ac:dyDescent="0.2">
      <c r="A97" s="19">
        <v>22089</v>
      </c>
      <c r="B97" t="s">
        <v>231</v>
      </c>
      <c r="C97" s="13">
        <v>4607.7853999999998</v>
      </c>
      <c r="D97" s="13"/>
      <c r="E97" s="13"/>
      <c r="F97" s="13"/>
      <c r="I97" s="13"/>
      <c r="J97" s="13"/>
      <c r="K97" s="13"/>
    </row>
    <row r="98" spans="1:11" x14ac:dyDescent="0.2">
      <c r="A98" s="19">
        <v>22090</v>
      </c>
      <c r="B98" t="s">
        <v>232</v>
      </c>
      <c r="C98">
        <v>773.40260000000001</v>
      </c>
      <c r="D98" s="13"/>
      <c r="E98" s="13"/>
      <c r="F98" s="13"/>
      <c r="I98" s="13"/>
      <c r="J98" s="13"/>
      <c r="K98" s="13"/>
    </row>
    <row r="99" spans="1:11" x14ac:dyDescent="0.2">
      <c r="A99" s="19">
        <v>22091</v>
      </c>
      <c r="B99" t="s">
        <v>233</v>
      </c>
      <c r="C99">
        <v>484.50599999999997</v>
      </c>
      <c r="D99" s="13"/>
      <c r="E99" s="13"/>
      <c r="F99" s="13"/>
      <c r="I99" s="13"/>
      <c r="J99" s="13"/>
      <c r="K99" s="13"/>
    </row>
    <row r="100" spans="1:11" x14ac:dyDescent="0.2">
      <c r="A100" s="19">
        <v>22092</v>
      </c>
      <c r="B100" t="s">
        <v>234</v>
      </c>
      <c r="C100">
        <v>802.33979999999997</v>
      </c>
      <c r="D100" s="13"/>
      <c r="E100" s="13"/>
      <c r="F100" s="13"/>
      <c r="I100" s="13"/>
      <c r="J100" s="13"/>
      <c r="K100" s="13"/>
    </row>
    <row r="101" spans="1:11" x14ac:dyDescent="0.2">
      <c r="A101" s="19">
        <v>22093</v>
      </c>
      <c r="B101" t="s">
        <v>235</v>
      </c>
      <c r="C101" s="13">
        <v>4437.4177</v>
      </c>
      <c r="D101" s="13"/>
      <c r="E101" s="13"/>
      <c r="F101" s="13"/>
      <c r="I101" s="13"/>
      <c r="J101" s="13"/>
      <c r="K101" s="13"/>
    </row>
    <row r="102" spans="1:11" x14ac:dyDescent="0.2">
      <c r="A102" s="19">
        <v>22094</v>
      </c>
      <c r="B102" t="s">
        <v>236</v>
      </c>
      <c r="C102">
        <v>760.93169999999998</v>
      </c>
      <c r="D102" s="13"/>
      <c r="E102" s="13"/>
      <c r="F102" s="13"/>
      <c r="I102" s="13"/>
      <c r="J102" s="13"/>
      <c r="K102" s="13"/>
    </row>
    <row r="103" spans="1:11" x14ac:dyDescent="0.2">
      <c r="A103" s="19">
        <v>23099</v>
      </c>
      <c r="B103" t="s">
        <v>237</v>
      </c>
      <c r="C103">
        <v>63.376300000000001</v>
      </c>
      <c r="D103" s="13"/>
      <c r="E103" s="13"/>
      <c r="F103" s="13"/>
      <c r="I103" s="13"/>
      <c r="J103" s="13"/>
      <c r="K103" s="13"/>
    </row>
    <row r="104" spans="1:11" x14ac:dyDescent="0.2">
      <c r="A104" s="19">
        <v>23101</v>
      </c>
      <c r="B104" t="s">
        <v>238</v>
      </c>
      <c r="C104">
        <v>1152.1791000000001</v>
      </c>
      <c r="D104" s="13"/>
      <c r="E104" s="13"/>
      <c r="F104" s="13"/>
      <c r="I104" s="13"/>
      <c r="J104" s="13"/>
      <c r="K104" s="13"/>
    </row>
    <row r="105" spans="1:11" x14ac:dyDescent="0.2">
      <c r="A105" s="19">
        <v>24086</v>
      </c>
      <c r="B105" t="s">
        <v>239</v>
      </c>
      <c r="C105" s="13">
        <v>3375.1100999999999</v>
      </c>
      <c r="D105" s="13"/>
      <c r="E105" s="13"/>
      <c r="F105" s="13"/>
      <c r="I105" s="13"/>
      <c r="J105" s="13"/>
      <c r="K105" s="13"/>
    </row>
    <row r="106" spans="1:11" x14ac:dyDescent="0.2">
      <c r="A106" s="19">
        <v>24087</v>
      </c>
      <c r="B106" t="s">
        <v>240</v>
      </c>
      <c r="C106" s="13">
        <v>1970.4788000000001</v>
      </c>
      <c r="D106" s="13"/>
      <c r="E106" s="13"/>
      <c r="F106" s="13"/>
      <c r="I106" s="13"/>
      <c r="J106" s="13"/>
      <c r="K106" s="13"/>
    </row>
    <row r="107" spans="1:11" x14ac:dyDescent="0.2">
      <c r="A107" s="19">
        <v>24089</v>
      </c>
      <c r="B107" t="s">
        <v>241</v>
      </c>
      <c r="C107" s="13">
        <v>3125.7640999999999</v>
      </c>
      <c r="D107" s="13"/>
      <c r="E107" s="13"/>
      <c r="F107" s="13"/>
      <c r="I107" s="13"/>
      <c r="J107" s="13"/>
      <c r="K107" s="13"/>
    </row>
    <row r="108" spans="1:11" x14ac:dyDescent="0.2">
      <c r="A108" s="19">
        <v>24090</v>
      </c>
      <c r="B108" t="s">
        <v>242</v>
      </c>
      <c r="C108" s="13">
        <v>8440.2850999999991</v>
      </c>
      <c r="D108" s="13"/>
      <c r="E108" s="13"/>
      <c r="F108" s="13"/>
      <c r="I108" s="13"/>
      <c r="J108" s="13"/>
      <c r="K108" s="13"/>
    </row>
    <row r="109" spans="1:11" x14ac:dyDescent="0.2">
      <c r="A109" s="19">
        <v>24091</v>
      </c>
      <c r="B109" t="s">
        <v>243</v>
      </c>
      <c r="C109">
        <v>51.759599999999999</v>
      </c>
      <c r="D109" s="13"/>
      <c r="E109" s="13"/>
      <c r="F109" s="13"/>
      <c r="I109" s="13"/>
      <c r="J109" s="13"/>
      <c r="K109" s="13"/>
    </row>
    <row r="110" spans="1:11" x14ac:dyDescent="0.2">
      <c r="A110" s="19">
        <v>24093</v>
      </c>
      <c r="B110" t="s">
        <v>244</v>
      </c>
      <c r="C110" s="13">
        <v>16875.279699999999</v>
      </c>
      <c r="D110" s="13"/>
      <c r="E110" s="13"/>
      <c r="F110" s="13"/>
      <c r="I110" s="13"/>
      <c r="J110" s="13"/>
      <c r="K110" s="13"/>
    </row>
    <row r="111" spans="1:11" x14ac:dyDescent="0.2">
      <c r="A111" s="19">
        <v>25001</v>
      </c>
      <c r="B111" t="s">
        <v>245</v>
      </c>
      <c r="C111" s="13">
        <v>1715.298</v>
      </c>
      <c r="D111" s="13"/>
      <c r="E111" s="13"/>
      <c r="F111" s="13"/>
      <c r="I111" s="13"/>
      <c r="J111" s="13"/>
      <c r="K111" s="13"/>
    </row>
    <row r="112" spans="1:11" x14ac:dyDescent="0.2">
      <c r="A112" s="19">
        <v>25002</v>
      </c>
      <c r="B112" t="s">
        <v>246</v>
      </c>
      <c r="C112">
        <v>848.70770000000005</v>
      </c>
      <c r="D112" s="13"/>
      <c r="E112" s="13"/>
      <c r="F112" s="13"/>
      <c r="I112" s="13"/>
      <c r="J112" s="13"/>
      <c r="K112" s="13"/>
    </row>
    <row r="113" spans="1:11" x14ac:dyDescent="0.2">
      <c r="A113" s="19">
        <v>25003</v>
      </c>
      <c r="B113" t="s">
        <v>247</v>
      </c>
      <c r="C113">
        <v>866.48</v>
      </c>
      <c r="D113" s="13"/>
      <c r="E113" s="13"/>
      <c r="F113" s="13"/>
      <c r="I113" s="13"/>
      <c r="J113" s="13"/>
      <c r="K113" s="13"/>
    </row>
    <row r="114" spans="1:11" x14ac:dyDescent="0.2">
      <c r="A114" s="19">
        <v>26001</v>
      </c>
      <c r="B114" t="s">
        <v>248</v>
      </c>
      <c r="C114">
        <v>800.49839999999995</v>
      </c>
      <c r="D114" s="13"/>
      <c r="E114" s="13"/>
      <c r="F114" s="13"/>
      <c r="I114" s="13"/>
      <c r="J114" s="13"/>
      <c r="K114" s="13"/>
    </row>
    <row r="115" spans="1:11" x14ac:dyDescent="0.2">
      <c r="A115" s="19">
        <v>26002</v>
      </c>
      <c r="B115" t="s">
        <v>249</v>
      </c>
      <c r="C115">
        <v>752.69920000000002</v>
      </c>
      <c r="D115" s="13"/>
      <c r="E115" s="13"/>
      <c r="F115" s="13"/>
      <c r="I115" s="13"/>
      <c r="J115" s="13"/>
      <c r="K115" s="13"/>
    </row>
    <row r="116" spans="1:11" x14ac:dyDescent="0.2">
      <c r="A116" s="19">
        <v>26005</v>
      </c>
      <c r="B116" t="s">
        <v>250</v>
      </c>
      <c r="C116">
        <v>736.43470000000002</v>
      </c>
      <c r="D116" s="13"/>
      <c r="E116" s="13"/>
      <c r="F116" s="13"/>
      <c r="I116" s="13"/>
      <c r="J116" s="13"/>
      <c r="K116" s="13"/>
    </row>
    <row r="117" spans="1:11" x14ac:dyDescent="0.2">
      <c r="A117" s="19">
        <v>26006</v>
      </c>
      <c r="B117" t="s">
        <v>251</v>
      </c>
      <c r="C117" s="13">
        <v>7792.5896000000002</v>
      </c>
      <c r="D117" s="13"/>
      <c r="E117" s="13"/>
      <c r="F117" s="13"/>
      <c r="I117" s="13"/>
      <c r="J117" s="13"/>
      <c r="K117" s="13"/>
    </row>
    <row r="118" spans="1:11" x14ac:dyDescent="0.2">
      <c r="A118" s="19">
        <v>27055</v>
      </c>
      <c r="B118" t="s">
        <v>252</v>
      </c>
      <c r="C118">
        <v>162.09710000000001</v>
      </c>
      <c r="D118" s="13"/>
      <c r="E118" s="13"/>
      <c r="F118" s="13"/>
      <c r="I118" s="13"/>
      <c r="J118" s="13"/>
      <c r="K118" s="13"/>
    </row>
    <row r="119" spans="1:11" x14ac:dyDescent="0.2">
      <c r="A119" s="19">
        <v>27056</v>
      </c>
      <c r="B119" t="s">
        <v>253</v>
      </c>
      <c r="C119">
        <v>194.7081</v>
      </c>
      <c r="D119" s="13"/>
      <c r="E119" s="13"/>
      <c r="F119" s="13"/>
      <c r="I119" s="13"/>
      <c r="J119" s="13"/>
      <c r="K119" s="13"/>
    </row>
    <row r="120" spans="1:11" x14ac:dyDescent="0.2">
      <c r="A120" s="19">
        <v>27057</v>
      </c>
      <c r="B120" t="s">
        <v>254</v>
      </c>
      <c r="C120">
        <v>154.00540000000001</v>
      </c>
      <c r="D120" s="13"/>
      <c r="E120" s="13"/>
      <c r="F120" s="13"/>
      <c r="I120" s="13"/>
      <c r="J120" s="13"/>
      <c r="K120" s="13"/>
    </row>
    <row r="121" spans="1:11" x14ac:dyDescent="0.2">
      <c r="A121" s="19">
        <v>27058</v>
      </c>
      <c r="B121" t="s">
        <v>255</v>
      </c>
      <c r="C121">
        <v>288.51229999999998</v>
      </c>
      <c r="D121" s="13"/>
      <c r="E121" s="13"/>
      <c r="F121" s="13"/>
      <c r="I121" s="13"/>
      <c r="J121" s="13"/>
      <c r="K121" s="13"/>
    </row>
    <row r="122" spans="1:11" x14ac:dyDescent="0.2">
      <c r="A122" s="19">
        <v>27059</v>
      </c>
      <c r="B122" t="s">
        <v>256</v>
      </c>
      <c r="C122">
        <v>277.00290000000001</v>
      </c>
      <c r="D122" s="13"/>
      <c r="E122" s="13"/>
      <c r="F122" s="13"/>
      <c r="I122" s="13"/>
      <c r="J122" s="13"/>
      <c r="K122" s="13"/>
    </row>
    <row r="123" spans="1:11" x14ac:dyDescent="0.2">
      <c r="A123" s="19">
        <v>27061</v>
      </c>
      <c r="B123" t="s">
        <v>257</v>
      </c>
      <c r="C123" s="13">
        <v>1533.2583999999999</v>
      </c>
      <c r="D123" s="13"/>
      <c r="E123" s="13"/>
      <c r="F123" s="13"/>
      <c r="I123" s="13"/>
      <c r="J123" s="13"/>
      <c r="K123" s="13"/>
    </row>
    <row r="124" spans="1:11" x14ac:dyDescent="0.2">
      <c r="A124" s="19">
        <v>28101</v>
      </c>
      <c r="B124" t="s">
        <v>258</v>
      </c>
      <c r="C124" s="13">
        <v>1076.1102000000001</v>
      </c>
      <c r="D124" s="13"/>
      <c r="E124" s="13"/>
      <c r="F124" s="13"/>
      <c r="I124" s="13"/>
      <c r="J124" s="13"/>
      <c r="K124" s="13"/>
    </row>
    <row r="125" spans="1:11" x14ac:dyDescent="0.2">
      <c r="A125" s="19">
        <v>28102</v>
      </c>
      <c r="B125" t="s">
        <v>259</v>
      </c>
      <c r="C125" s="13">
        <v>1450.2547999999999</v>
      </c>
      <c r="D125" s="13"/>
      <c r="E125" s="13"/>
      <c r="F125" s="13"/>
      <c r="I125" s="13"/>
      <c r="J125" s="13"/>
      <c r="K125" s="13"/>
    </row>
    <row r="126" spans="1:11" x14ac:dyDescent="0.2">
      <c r="A126" s="19">
        <v>28103</v>
      </c>
      <c r="B126" t="s">
        <v>260</v>
      </c>
      <c r="C126">
        <v>997.46289999999999</v>
      </c>
      <c r="D126" s="13"/>
      <c r="E126" s="13"/>
      <c r="F126" s="13"/>
      <c r="I126" s="13"/>
      <c r="J126" s="13"/>
      <c r="K126" s="13"/>
    </row>
    <row r="127" spans="1:11" x14ac:dyDescent="0.2">
      <c r="A127" s="19">
        <v>29001</v>
      </c>
      <c r="B127" t="s">
        <v>261</v>
      </c>
      <c r="C127">
        <v>403.69159999999999</v>
      </c>
      <c r="D127" s="13"/>
      <c r="E127" s="13"/>
      <c r="F127" s="13"/>
      <c r="I127" s="13"/>
      <c r="J127" s="13"/>
      <c r="K127" s="13"/>
    </row>
    <row r="128" spans="1:11" x14ac:dyDescent="0.2">
      <c r="A128" s="19">
        <v>29002</v>
      </c>
      <c r="B128" t="s">
        <v>262</v>
      </c>
      <c r="C128">
        <v>184.98650000000001</v>
      </c>
      <c r="D128" s="13"/>
      <c r="E128" s="13"/>
      <c r="F128" s="13"/>
      <c r="I128" s="13"/>
      <c r="J128" s="13"/>
      <c r="K128" s="13"/>
    </row>
    <row r="129" spans="1:11" x14ac:dyDescent="0.2">
      <c r="A129" s="19">
        <v>29003</v>
      </c>
      <c r="B129" t="s">
        <v>263</v>
      </c>
      <c r="C129">
        <v>209.71369999999999</v>
      </c>
      <c r="D129" s="13"/>
      <c r="E129" s="13"/>
      <c r="F129" s="13"/>
      <c r="I129" s="13"/>
      <c r="J129" s="13"/>
      <c r="K129" s="13"/>
    </row>
    <row r="130" spans="1:11" x14ac:dyDescent="0.2">
      <c r="A130" s="19">
        <v>29004</v>
      </c>
      <c r="B130" t="s">
        <v>264</v>
      </c>
      <c r="C130">
        <v>510.96969999999999</v>
      </c>
      <c r="D130" s="13"/>
      <c r="E130" s="13"/>
      <c r="F130" s="13"/>
      <c r="I130" s="13"/>
      <c r="J130" s="13"/>
      <c r="K130" s="13"/>
    </row>
    <row r="131" spans="1:11" x14ac:dyDescent="0.2">
      <c r="A131" s="19">
        <v>30093</v>
      </c>
      <c r="B131" t="s">
        <v>265</v>
      </c>
      <c r="C131" s="13">
        <v>1940.7656999999999</v>
      </c>
      <c r="D131" s="13"/>
      <c r="E131" s="13"/>
      <c r="F131" s="13"/>
      <c r="I131" s="13"/>
      <c r="J131" s="13"/>
      <c r="K131" s="13"/>
    </row>
    <row r="132" spans="1:11" x14ac:dyDescent="0.2">
      <c r="A132" s="19">
        <v>31116</v>
      </c>
      <c r="B132" t="s">
        <v>266</v>
      </c>
      <c r="C132">
        <v>185.11529999999999</v>
      </c>
      <c r="D132" s="13"/>
      <c r="E132" s="13"/>
      <c r="F132" s="13"/>
      <c r="I132" s="13"/>
      <c r="J132" s="13"/>
      <c r="K132" s="13"/>
    </row>
    <row r="133" spans="1:11" x14ac:dyDescent="0.2">
      <c r="A133" s="19">
        <v>31117</v>
      </c>
      <c r="B133" t="s">
        <v>267</v>
      </c>
      <c r="C133">
        <v>205.79589999999999</v>
      </c>
      <c r="D133" s="13"/>
      <c r="E133" s="13"/>
      <c r="F133" s="13"/>
      <c r="I133" s="13"/>
      <c r="J133" s="13"/>
      <c r="K133" s="13"/>
    </row>
    <row r="134" spans="1:11" x14ac:dyDescent="0.2">
      <c r="A134" s="19">
        <v>31118</v>
      </c>
      <c r="B134" t="s">
        <v>268</v>
      </c>
      <c r="C134">
        <v>104.0115</v>
      </c>
      <c r="D134" s="13"/>
      <c r="E134" s="13"/>
      <c r="F134" s="13"/>
      <c r="I134" s="13"/>
      <c r="J134" s="13"/>
      <c r="K134" s="13"/>
    </row>
    <row r="135" spans="1:11" x14ac:dyDescent="0.2">
      <c r="A135" s="19">
        <v>31121</v>
      </c>
      <c r="B135" t="s">
        <v>269</v>
      </c>
      <c r="C135">
        <v>620.62729999999999</v>
      </c>
      <c r="D135" s="13"/>
      <c r="E135" s="13"/>
      <c r="F135" s="13"/>
      <c r="I135" s="13"/>
      <c r="J135" s="13"/>
      <c r="K135" s="13"/>
    </row>
    <row r="136" spans="1:11" x14ac:dyDescent="0.2">
      <c r="A136" s="19">
        <v>31122</v>
      </c>
      <c r="B136" t="s">
        <v>270</v>
      </c>
      <c r="C136">
        <v>232.1978</v>
      </c>
      <c r="D136" s="13"/>
      <c r="E136" s="13"/>
      <c r="F136" s="13"/>
      <c r="I136" s="13"/>
      <c r="J136" s="13"/>
      <c r="K136" s="13"/>
    </row>
    <row r="137" spans="1:11" x14ac:dyDescent="0.2">
      <c r="A137" s="19">
        <v>32054</v>
      </c>
      <c r="B137" t="s">
        <v>271</v>
      </c>
      <c r="C137">
        <v>133.8211</v>
      </c>
      <c r="D137" s="13"/>
      <c r="E137" s="13"/>
      <c r="F137" s="13"/>
      <c r="I137" s="13"/>
      <c r="J137" s="13"/>
      <c r="K137" s="13"/>
    </row>
    <row r="138" spans="1:11" x14ac:dyDescent="0.2">
      <c r="A138" s="19">
        <v>32055</v>
      </c>
      <c r="B138" t="s">
        <v>272</v>
      </c>
      <c r="C138">
        <v>687.88509999999997</v>
      </c>
      <c r="D138" s="13"/>
      <c r="E138" s="13"/>
      <c r="F138" s="13"/>
      <c r="I138" s="13"/>
      <c r="J138" s="13"/>
      <c r="K138" s="13"/>
    </row>
    <row r="139" spans="1:11" x14ac:dyDescent="0.2">
      <c r="A139" s="19">
        <v>32056</v>
      </c>
      <c r="B139" t="s">
        <v>273</v>
      </c>
      <c r="C139">
        <v>159.2672</v>
      </c>
      <c r="D139" s="13"/>
      <c r="E139" s="13"/>
      <c r="F139" s="13"/>
      <c r="I139" s="13"/>
      <c r="J139" s="13"/>
      <c r="K139" s="13"/>
    </row>
    <row r="140" spans="1:11" x14ac:dyDescent="0.2">
      <c r="A140" s="19">
        <v>32058</v>
      </c>
      <c r="B140" t="s">
        <v>274</v>
      </c>
      <c r="C140">
        <v>283.88389999999998</v>
      </c>
      <c r="D140" s="13"/>
      <c r="E140" s="13"/>
      <c r="F140" s="13"/>
      <c r="I140" s="13"/>
      <c r="J140" s="13"/>
      <c r="K140" s="13"/>
    </row>
    <row r="141" spans="1:11" x14ac:dyDescent="0.2">
      <c r="A141" s="19">
        <v>33090</v>
      </c>
      <c r="B141" t="s">
        <v>275</v>
      </c>
      <c r="C141" s="13">
        <v>1255.8122000000001</v>
      </c>
      <c r="D141" s="13"/>
      <c r="E141" s="13"/>
      <c r="F141" s="13"/>
      <c r="I141" s="13"/>
      <c r="J141" s="13"/>
      <c r="K141" s="13"/>
    </row>
    <row r="142" spans="1:11" x14ac:dyDescent="0.2">
      <c r="A142" s="19">
        <v>33091</v>
      </c>
      <c r="B142" t="s">
        <v>276</v>
      </c>
      <c r="C142">
        <v>191.93690000000001</v>
      </c>
      <c r="D142" s="13"/>
      <c r="E142" s="13"/>
      <c r="F142" s="13"/>
      <c r="I142" s="13"/>
      <c r="J142" s="13"/>
      <c r="K142" s="13"/>
    </row>
    <row r="143" spans="1:11" x14ac:dyDescent="0.2">
      <c r="A143" s="19">
        <v>33092</v>
      </c>
      <c r="B143" t="s">
        <v>277</v>
      </c>
      <c r="C143">
        <v>298.99349999999998</v>
      </c>
      <c r="D143" s="13"/>
      <c r="E143" s="13"/>
      <c r="F143" s="13"/>
      <c r="I143" s="13"/>
      <c r="J143" s="13"/>
      <c r="K143" s="13"/>
    </row>
    <row r="144" spans="1:11" x14ac:dyDescent="0.2">
      <c r="A144" s="19">
        <v>33093</v>
      </c>
      <c r="B144" t="s">
        <v>278</v>
      </c>
      <c r="C144">
        <v>395.13099999999997</v>
      </c>
      <c r="D144" s="13"/>
      <c r="E144" s="13"/>
      <c r="F144" s="13"/>
      <c r="I144" s="13"/>
      <c r="J144" s="13"/>
      <c r="K144" s="13"/>
    </row>
    <row r="145" spans="1:11" x14ac:dyDescent="0.2">
      <c r="A145" s="19">
        <v>33094</v>
      </c>
      <c r="B145" t="s">
        <v>279</v>
      </c>
      <c r="C145">
        <v>309.27719999999999</v>
      </c>
      <c r="D145" s="13"/>
      <c r="E145" s="13"/>
      <c r="F145" s="13"/>
      <c r="I145" s="13"/>
      <c r="J145" s="13"/>
      <c r="K145" s="13"/>
    </row>
    <row r="146" spans="1:11" x14ac:dyDescent="0.2">
      <c r="A146" s="19">
        <v>34121</v>
      </c>
      <c r="B146" t="s">
        <v>280</v>
      </c>
      <c r="C146">
        <v>156.86439999999999</v>
      </c>
      <c r="D146" s="13"/>
      <c r="E146" s="13"/>
      <c r="F146" s="13"/>
      <c r="I146" s="13"/>
      <c r="J146" s="13"/>
      <c r="K146" s="13"/>
    </row>
    <row r="147" spans="1:11" x14ac:dyDescent="0.2">
      <c r="A147" s="19">
        <v>34122</v>
      </c>
      <c r="B147" t="s">
        <v>281</v>
      </c>
      <c r="C147">
        <v>148.77170000000001</v>
      </c>
      <c r="D147" s="13"/>
      <c r="E147" s="13"/>
      <c r="F147" s="13"/>
      <c r="I147" s="13"/>
      <c r="J147" s="13"/>
      <c r="K147" s="13"/>
    </row>
    <row r="148" spans="1:11" x14ac:dyDescent="0.2">
      <c r="A148" s="19">
        <v>34124</v>
      </c>
      <c r="B148" t="s">
        <v>282</v>
      </c>
      <c r="C148" s="13">
        <v>1540.3912</v>
      </c>
      <c r="D148" s="13"/>
      <c r="E148" s="13"/>
      <c r="F148" s="13"/>
      <c r="I148" s="13"/>
      <c r="J148" s="13"/>
      <c r="K148" s="13"/>
    </row>
    <row r="149" spans="1:11" x14ac:dyDescent="0.2">
      <c r="A149" s="19">
        <v>35092</v>
      </c>
      <c r="B149" t="s">
        <v>283</v>
      </c>
      <c r="C149" s="13">
        <v>1181.5372</v>
      </c>
      <c r="D149" s="13"/>
      <c r="E149" s="13"/>
      <c r="F149" s="13"/>
      <c r="I149" s="13"/>
      <c r="J149" s="13"/>
      <c r="K149" s="13"/>
    </row>
    <row r="150" spans="1:11" x14ac:dyDescent="0.2">
      <c r="A150" s="19">
        <v>35093</v>
      </c>
      <c r="B150" t="s">
        <v>284</v>
      </c>
      <c r="C150">
        <v>708.1481</v>
      </c>
      <c r="D150" s="13"/>
      <c r="E150" s="13"/>
      <c r="F150" s="13"/>
      <c r="I150" s="13"/>
      <c r="J150" s="13"/>
      <c r="K150" s="13"/>
    </row>
    <row r="151" spans="1:11" x14ac:dyDescent="0.2">
      <c r="A151" s="19">
        <v>35094</v>
      </c>
      <c r="B151" t="s">
        <v>285</v>
      </c>
      <c r="C151">
        <v>627.67719999999997</v>
      </c>
      <c r="D151" s="13"/>
      <c r="E151" s="13"/>
      <c r="F151" s="13"/>
      <c r="I151" s="13"/>
      <c r="J151" s="13"/>
      <c r="K151" s="13"/>
    </row>
    <row r="152" spans="1:11" x14ac:dyDescent="0.2">
      <c r="A152" s="19">
        <v>35097</v>
      </c>
      <c r="B152" t="s">
        <v>286</v>
      </c>
      <c r="C152">
        <v>428.21109999999999</v>
      </c>
      <c r="D152" s="13"/>
      <c r="E152" s="13"/>
      <c r="F152" s="13"/>
      <c r="I152" s="13"/>
      <c r="J152" s="13"/>
      <c r="K152" s="13"/>
    </row>
    <row r="153" spans="1:11" x14ac:dyDescent="0.2">
      <c r="A153" s="19">
        <v>35098</v>
      </c>
      <c r="B153" t="s">
        <v>287</v>
      </c>
      <c r="C153">
        <v>982.06140000000005</v>
      </c>
      <c r="D153" s="13"/>
      <c r="E153" s="13"/>
      <c r="F153" s="13"/>
      <c r="I153" s="13"/>
      <c r="J153" s="13"/>
      <c r="K153" s="13"/>
    </row>
    <row r="154" spans="1:11" x14ac:dyDescent="0.2">
      <c r="A154" s="19">
        <v>35099</v>
      </c>
      <c r="B154" t="s">
        <v>288</v>
      </c>
      <c r="C154">
        <v>396.95429999999999</v>
      </c>
      <c r="D154" s="13"/>
      <c r="E154" s="13"/>
      <c r="F154" s="13"/>
      <c r="I154" s="13"/>
      <c r="J154" s="13"/>
      <c r="K154" s="13"/>
    </row>
    <row r="155" spans="1:11" x14ac:dyDescent="0.2">
      <c r="A155" s="19">
        <v>35102</v>
      </c>
      <c r="B155" t="s">
        <v>289</v>
      </c>
      <c r="C155" s="13">
        <v>2185.6383999999998</v>
      </c>
      <c r="D155" s="13"/>
      <c r="E155" s="13"/>
      <c r="F155" s="13"/>
      <c r="I155" s="13"/>
      <c r="J155" s="13"/>
      <c r="K155" s="13"/>
    </row>
    <row r="156" spans="1:11" x14ac:dyDescent="0.2">
      <c r="A156" s="19">
        <v>36123</v>
      </c>
      <c r="B156" t="s">
        <v>290</v>
      </c>
      <c r="C156">
        <v>238.15780000000001</v>
      </c>
      <c r="D156" s="13"/>
      <c r="E156" s="13"/>
      <c r="F156" s="13"/>
      <c r="I156" s="13"/>
      <c r="J156" s="13"/>
      <c r="K156" s="13"/>
    </row>
    <row r="157" spans="1:11" x14ac:dyDescent="0.2">
      <c r="A157" s="19">
        <v>36126</v>
      </c>
      <c r="B157" t="s">
        <v>291</v>
      </c>
      <c r="C157" s="13">
        <v>3670.8301999999999</v>
      </c>
      <c r="D157" s="13"/>
      <c r="E157" s="13"/>
      <c r="F157" s="13"/>
      <c r="I157" s="13"/>
      <c r="J157" s="13"/>
      <c r="K157" s="13"/>
    </row>
    <row r="158" spans="1:11" x14ac:dyDescent="0.2">
      <c r="A158" s="19">
        <v>36131</v>
      </c>
      <c r="B158" t="s">
        <v>292</v>
      </c>
      <c r="C158" s="13">
        <v>2896.5486000000001</v>
      </c>
      <c r="D158" s="13"/>
      <c r="E158" s="13"/>
      <c r="F158" s="13"/>
      <c r="I158" s="13"/>
      <c r="J158" s="13"/>
      <c r="K158" s="13"/>
    </row>
    <row r="159" spans="1:11" x14ac:dyDescent="0.2">
      <c r="A159" s="19">
        <v>36133</v>
      </c>
      <c r="B159" t="s">
        <v>293</v>
      </c>
      <c r="C159">
        <v>616.40610000000004</v>
      </c>
      <c r="D159" s="13"/>
      <c r="E159" s="13"/>
      <c r="F159" s="13"/>
      <c r="I159" s="13"/>
      <c r="J159" s="13"/>
      <c r="K159" s="13"/>
    </row>
    <row r="160" spans="1:11" x14ac:dyDescent="0.2">
      <c r="A160" s="19">
        <v>36134</v>
      </c>
      <c r="B160" t="s">
        <v>294</v>
      </c>
      <c r="C160">
        <v>357.05930000000001</v>
      </c>
      <c r="D160" s="13"/>
      <c r="E160" s="13"/>
      <c r="F160" s="13"/>
      <c r="I160" s="13"/>
      <c r="J160" s="13"/>
      <c r="K160" s="13"/>
    </row>
    <row r="161" spans="1:11" x14ac:dyDescent="0.2">
      <c r="A161" s="19">
        <v>36135</v>
      </c>
      <c r="B161" t="s">
        <v>295</v>
      </c>
      <c r="C161">
        <v>117.9923</v>
      </c>
      <c r="D161" s="13"/>
      <c r="E161" s="13"/>
      <c r="F161" s="13"/>
      <c r="I161" s="13"/>
      <c r="J161" s="13"/>
      <c r="K161" s="13"/>
    </row>
    <row r="162" spans="1:11" x14ac:dyDescent="0.2">
      <c r="A162" s="19">
        <v>36136</v>
      </c>
      <c r="B162" t="s">
        <v>296</v>
      </c>
      <c r="C162" s="13">
        <v>2368.6821</v>
      </c>
      <c r="D162" s="13"/>
      <c r="E162" s="13"/>
      <c r="F162" s="13"/>
      <c r="I162" s="13"/>
      <c r="J162" s="13"/>
      <c r="K162" s="13"/>
    </row>
    <row r="163" spans="1:11" x14ac:dyDescent="0.2">
      <c r="A163" s="19">
        <v>36137</v>
      </c>
      <c r="B163" t="s">
        <v>297</v>
      </c>
      <c r="C163" s="13">
        <v>2086.3978999999999</v>
      </c>
      <c r="D163" s="13"/>
      <c r="E163" s="13"/>
      <c r="F163" s="13"/>
      <c r="I163" s="13"/>
      <c r="J163" s="13"/>
      <c r="K163" s="13"/>
    </row>
    <row r="164" spans="1:11" x14ac:dyDescent="0.2">
      <c r="A164" s="19">
        <v>36138</v>
      </c>
      <c r="B164" t="s">
        <v>298</v>
      </c>
      <c r="C164">
        <v>440.66269999999997</v>
      </c>
      <c r="D164" s="13"/>
      <c r="E164" s="13"/>
      <c r="F164" s="13"/>
      <c r="I164" s="13"/>
      <c r="J164" s="13"/>
      <c r="K164" s="13"/>
    </row>
    <row r="165" spans="1:11" x14ac:dyDescent="0.2">
      <c r="A165" s="19">
        <v>36139</v>
      </c>
      <c r="B165" t="s">
        <v>299</v>
      </c>
      <c r="C165" s="13">
        <v>3955.4985000000001</v>
      </c>
      <c r="D165" s="13"/>
      <c r="E165" s="13"/>
      <c r="F165" s="13"/>
      <c r="I165" s="13"/>
      <c r="J165" s="13"/>
      <c r="K165" s="13"/>
    </row>
    <row r="166" spans="1:11" x14ac:dyDescent="0.2">
      <c r="A166" s="19">
        <v>37037</v>
      </c>
      <c r="B166" t="s">
        <v>300</v>
      </c>
      <c r="C166" s="13">
        <v>2013.9685999999999</v>
      </c>
      <c r="D166" s="13"/>
      <c r="E166" s="13"/>
      <c r="F166" s="13"/>
      <c r="I166" s="13"/>
      <c r="J166" s="13"/>
      <c r="K166" s="13"/>
    </row>
    <row r="167" spans="1:11" x14ac:dyDescent="0.2">
      <c r="A167" s="19">
        <v>37039</v>
      </c>
      <c r="B167" t="s">
        <v>301</v>
      </c>
      <c r="C167" s="13">
        <v>1105.0958000000001</v>
      </c>
      <c r="D167" s="13"/>
      <c r="E167" s="13"/>
      <c r="F167" s="13"/>
      <c r="I167" s="13"/>
      <c r="J167" s="13"/>
      <c r="K167" s="13"/>
    </row>
    <row r="168" spans="1:11" x14ac:dyDescent="0.2">
      <c r="A168" s="19">
        <v>38044</v>
      </c>
      <c r="B168" t="s">
        <v>302</v>
      </c>
      <c r="C168">
        <v>364.03870000000001</v>
      </c>
      <c r="D168" s="13"/>
      <c r="E168" s="13"/>
      <c r="F168" s="13"/>
      <c r="I168" s="13"/>
      <c r="J168" s="13"/>
      <c r="K168" s="13"/>
    </row>
    <row r="169" spans="1:11" x14ac:dyDescent="0.2">
      <c r="A169" s="19">
        <v>38045</v>
      </c>
      <c r="B169" t="s">
        <v>303</v>
      </c>
      <c r="C169">
        <v>352.3143</v>
      </c>
      <c r="D169" s="13"/>
      <c r="E169" s="13"/>
      <c r="F169" s="13"/>
      <c r="I169" s="13"/>
      <c r="J169" s="13"/>
      <c r="K169" s="13"/>
    </row>
    <row r="170" spans="1:11" x14ac:dyDescent="0.2">
      <c r="A170" s="19">
        <v>38046</v>
      </c>
      <c r="B170" t="s">
        <v>304</v>
      </c>
      <c r="C170">
        <v>502.83350000000002</v>
      </c>
      <c r="D170" s="13"/>
      <c r="E170" s="13"/>
      <c r="F170" s="13"/>
      <c r="I170" s="13"/>
      <c r="J170" s="13"/>
      <c r="K170" s="13"/>
    </row>
    <row r="171" spans="1:11" x14ac:dyDescent="0.2">
      <c r="A171" s="19">
        <v>39133</v>
      </c>
      <c r="B171" t="s">
        <v>305</v>
      </c>
      <c r="C171" s="13">
        <v>3617.2365</v>
      </c>
      <c r="D171" s="13"/>
      <c r="E171" s="13"/>
      <c r="F171" s="13"/>
      <c r="I171" s="13"/>
      <c r="J171" s="13"/>
      <c r="K171" s="13"/>
    </row>
    <row r="172" spans="1:11" x14ac:dyDescent="0.2">
      <c r="A172" s="19">
        <v>39134</v>
      </c>
      <c r="B172" t="s">
        <v>306</v>
      </c>
      <c r="C172" s="13">
        <v>3411.3625000000002</v>
      </c>
      <c r="D172" s="13"/>
      <c r="E172" s="13"/>
      <c r="F172" s="13"/>
      <c r="I172" s="13"/>
      <c r="J172" s="13"/>
      <c r="K172" s="13"/>
    </row>
    <row r="173" spans="1:11" x14ac:dyDescent="0.2">
      <c r="A173" s="19">
        <v>39135</v>
      </c>
      <c r="B173" t="s">
        <v>307</v>
      </c>
      <c r="C173">
        <v>897.25819999999999</v>
      </c>
      <c r="D173" s="13"/>
      <c r="E173" s="13"/>
      <c r="F173" s="13"/>
      <c r="I173" s="13"/>
      <c r="J173" s="13"/>
      <c r="K173" s="13"/>
    </row>
    <row r="174" spans="1:11" x14ac:dyDescent="0.2">
      <c r="A174" s="19">
        <v>39136</v>
      </c>
      <c r="B174" t="s">
        <v>308</v>
      </c>
      <c r="C174">
        <v>288.62220000000002</v>
      </c>
      <c r="D174" s="13"/>
      <c r="E174" s="13"/>
      <c r="F174" s="13"/>
      <c r="I174" s="13"/>
      <c r="J174" s="13"/>
      <c r="K174" s="13"/>
    </row>
    <row r="175" spans="1:11" x14ac:dyDescent="0.2">
      <c r="A175" s="19">
        <v>39137</v>
      </c>
      <c r="B175" t="s">
        <v>309</v>
      </c>
      <c r="C175" s="13">
        <v>1174.9866999999999</v>
      </c>
      <c r="D175" s="13"/>
      <c r="E175" s="13"/>
      <c r="F175" s="13"/>
      <c r="I175" s="13"/>
      <c r="J175" s="13"/>
      <c r="K175" s="13"/>
    </row>
    <row r="176" spans="1:11" x14ac:dyDescent="0.2">
      <c r="A176" s="19">
        <v>39139</v>
      </c>
      <c r="B176" t="s">
        <v>310</v>
      </c>
      <c r="C176" s="13">
        <v>1887.3862999999999</v>
      </c>
      <c r="D176" s="13"/>
      <c r="E176" s="13"/>
      <c r="F176" s="13"/>
      <c r="I176" s="13"/>
      <c r="J176" s="13"/>
      <c r="K176" s="13"/>
    </row>
    <row r="177" spans="1:11" x14ac:dyDescent="0.2">
      <c r="A177" s="19">
        <v>39141</v>
      </c>
      <c r="B177" t="s">
        <v>311</v>
      </c>
      <c r="C177" s="13">
        <v>23462.9771</v>
      </c>
      <c r="D177" s="13"/>
      <c r="E177" s="13"/>
      <c r="F177" s="13"/>
      <c r="I177" s="13"/>
      <c r="J177" s="13"/>
      <c r="K177" s="13"/>
    </row>
    <row r="178" spans="1:11" x14ac:dyDescent="0.2">
      <c r="A178" s="19">
        <v>39142</v>
      </c>
      <c r="B178" t="s">
        <v>312</v>
      </c>
      <c r="C178" s="13">
        <v>1151.0522000000001</v>
      </c>
      <c r="D178" s="13"/>
      <c r="E178" s="13"/>
      <c r="F178" s="13"/>
      <c r="I178" s="13"/>
      <c r="J178" s="13"/>
      <c r="K178" s="13"/>
    </row>
    <row r="179" spans="1:11" x14ac:dyDescent="0.2">
      <c r="A179" s="19">
        <v>40100</v>
      </c>
      <c r="B179" t="s">
        <v>313</v>
      </c>
      <c r="C179">
        <v>200.6592</v>
      </c>
      <c r="D179" s="13"/>
      <c r="E179" s="13"/>
      <c r="F179" s="13"/>
      <c r="I179" s="13"/>
      <c r="J179" s="13"/>
      <c r="K179" s="13"/>
    </row>
    <row r="180" spans="1:11" x14ac:dyDescent="0.2">
      <c r="A180" s="19">
        <v>40101</v>
      </c>
      <c r="B180" t="s">
        <v>314</v>
      </c>
      <c r="C180">
        <v>90.312700000000007</v>
      </c>
      <c r="D180" s="13"/>
      <c r="E180" s="13"/>
      <c r="F180" s="13"/>
      <c r="I180" s="13"/>
      <c r="J180" s="13"/>
      <c r="K180" s="13"/>
    </row>
    <row r="181" spans="1:11" x14ac:dyDescent="0.2">
      <c r="A181" s="19">
        <v>40103</v>
      </c>
      <c r="B181" t="s">
        <v>315</v>
      </c>
      <c r="C181">
        <v>72.085899999999995</v>
      </c>
      <c r="D181" s="13"/>
      <c r="E181" s="13"/>
      <c r="F181" s="13"/>
      <c r="I181" s="13"/>
      <c r="J181" s="13"/>
      <c r="K181" s="13"/>
    </row>
    <row r="182" spans="1:11" x14ac:dyDescent="0.2">
      <c r="A182" s="19">
        <v>40104</v>
      </c>
      <c r="B182" t="s">
        <v>316</v>
      </c>
      <c r="C182">
        <v>65.235799999999998</v>
      </c>
      <c r="D182" s="13"/>
      <c r="E182" s="13"/>
      <c r="F182" s="13"/>
      <c r="I182" s="13"/>
      <c r="J182" s="13"/>
      <c r="K182" s="13"/>
    </row>
    <row r="183" spans="1:11" x14ac:dyDescent="0.2">
      <c r="A183" s="19">
        <v>40107</v>
      </c>
      <c r="B183" t="s">
        <v>317</v>
      </c>
      <c r="C183" s="13">
        <v>1203.7718</v>
      </c>
      <c r="D183" s="13"/>
      <c r="E183" s="13"/>
      <c r="F183" s="13"/>
      <c r="I183" s="13"/>
      <c r="J183" s="13"/>
      <c r="K183" s="13"/>
    </row>
    <row r="184" spans="1:11" x14ac:dyDescent="0.2">
      <c r="A184" s="19">
        <v>41001</v>
      </c>
      <c r="B184" t="s">
        <v>318</v>
      </c>
      <c r="C184">
        <v>103.9914</v>
      </c>
      <c r="D184" s="13"/>
      <c r="E184" s="13"/>
      <c r="F184" s="13"/>
      <c r="I184" s="13"/>
      <c r="J184" s="13"/>
      <c r="K184" s="13"/>
    </row>
    <row r="185" spans="1:11" x14ac:dyDescent="0.2">
      <c r="A185" s="19">
        <v>41002</v>
      </c>
      <c r="B185" t="s">
        <v>319</v>
      </c>
      <c r="C185">
        <v>850.62900000000002</v>
      </c>
      <c r="D185" s="13"/>
      <c r="E185" s="13"/>
      <c r="F185" s="13"/>
      <c r="I185" s="13"/>
      <c r="J185" s="13"/>
      <c r="K185" s="13"/>
    </row>
    <row r="186" spans="1:11" x14ac:dyDescent="0.2">
      <c r="A186" s="19">
        <v>41003</v>
      </c>
      <c r="B186" t="s">
        <v>320</v>
      </c>
      <c r="C186">
        <v>251.26669999999999</v>
      </c>
      <c r="D186" s="13"/>
      <c r="E186" s="13"/>
      <c r="F186" s="13"/>
      <c r="I186" s="13"/>
      <c r="J186" s="13"/>
      <c r="K186" s="13"/>
    </row>
    <row r="187" spans="1:11" x14ac:dyDescent="0.2">
      <c r="A187" s="19">
        <v>41004</v>
      </c>
      <c r="B187" t="s">
        <v>321</v>
      </c>
      <c r="C187">
        <v>141.65520000000001</v>
      </c>
      <c r="D187" s="13"/>
      <c r="E187" s="13"/>
      <c r="F187" s="13"/>
      <c r="I187" s="13"/>
      <c r="J187" s="13"/>
      <c r="K187" s="13"/>
    </row>
    <row r="188" spans="1:11" x14ac:dyDescent="0.2">
      <c r="A188" s="19">
        <v>41005</v>
      </c>
      <c r="B188" t="s">
        <v>322</v>
      </c>
      <c r="C188">
        <v>105.3135</v>
      </c>
      <c r="D188" s="13"/>
      <c r="E188" s="13"/>
      <c r="F188" s="13"/>
      <c r="I188" s="13"/>
      <c r="J188" s="13"/>
      <c r="K188" s="13"/>
    </row>
    <row r="189" spans="1:11" x14ac:dyDescent="0.2">
      <c r="A189" s="19">
        <v>42111</v>
      </c>
      <c r="B189" t="s">
        <v>323</v>
      </c>
      <c r="C189">
        <v>693.21889999999996</v>
      </c>
      <c r="D189" s="13"/>
      <c r="E189" s="13"/>
      <c r="F189" s="13"/>
      <c r="I189" s="13"/>
      <c r="J189" s="13"/>
      <c r="K189" s="13"/>
    </row>
    <row r="190" spans="1:11" x14ac:dyDescent="0.2">
      <c r="A190" s="19">
        <v>42113</v>
      </c>
      <c r="B190" t="s">
        <v>324</v>
      </c>
      <c r="C190">
        <v>94.189599999999999</v>
      </c>
      <c r="D190" s="13"/>
      <c r="E190" s="13"/>
      <c r="F190" s="13"/>
      <c r="I190" s="13"/>
      <c r="J190" s="13"/>
      <c r="K190" s="13"/>
    </row>
    <row r="191" spans="1:11" x14ac:dyDescent="0.2">
      <c r="A191" s="19">
        <v>42117</v>
      </c>
      <c r="B191" t="s">
        <v>325</v>
      </c>
      <c r="C191">
        <v>208.14439999999999</v>
      </c>
      <c r="D191" s="13"/>
      <c r="E191" s="13"/>
      <c r="F191" s="13"/>
      <c r="I191" s="13"/>
      <c r="J191" s="13"/>
      <c r="K191" s="13"/>
    </row>
    <row r="192" spans="1:11" x14ac:dyDescent="0.2">
      <c r="A192" s="19">
        <v>42118</v>
      </c>
      <c r="B192" t="s">
        <v>326</v>
      </c>
      <c r="C192">
        <v>128.31229999999999</v>
      </c>
      <c r="D192" s="13"/>
      <c r="E192" s="13"/>
      <c r="F192" s="13"/>
      <c r="I192" s="13"/>
      <c r="J192" s="13"/>
      <c r="K192" s="13"/>
    </row>
    <row r="193" spans="1:11" x14ac:dyDescent="0.2">
      <c r="A193" s="19">
        <v>42119</v>
      </c>
      <c r="B193" t="s">
        <v>327</v>
      </c>
      <c r="C193">
        <v>58.718499999999999</v>
      </c>
      <c r="D193" s="13"/>
      <c r="E193" s="13"/>
      <c r="F193" s="13"/>
      <c r="I193" s="13"/>
      <c r="J193" s="13"/>
      <c r="K193" s="13"/>
    </row>
    <row r="194" spans="1:11" x14ac:dyDescent="0.2">
      <c r="A194" s="19">
        <v>42121</v>
      </c>
      <c r="B194" t="s">
        <v>328</v>
      </c>
      <c r="C194">
        <v>115.1407</v>
      </c>
      <c r="D194" s="13"/>
      <c r="E194" s="13"/>
      <c r="F194" s="13"/>
      <c r="I194" s="13"/>
      <c r="J194" s="13"/>
      <c r="K194" s="13"/>
    </row>
    <row r="195" spans="1:11" x14ac:dyDescent="0.2">
      <c r="A195" s="19">
        <v>42124</v>
      </c>
      <c r="B195" t="s">
        <v>329</v>
      </c>
      <c r="C195" s="13">
        <v>1695.4435000000001</v>
      </c>
      <c r="D195" s="13"/>
      <c r="E195" s="13"/>
      <c r="F195" s="13"/>
      <c r="I195" s="13"/>
      <c r="J195" s="13"/>
      <c r="K195" s="13"/>
    </row>
    <row r="196" spans="1:11" x14ac:dyDescent="0.2">
      <c r="A196" s="19">
        <v>43001</v>
      </c>
      <c r="B196" t="s">
        <v>330</v>
      </c>
      <c r="C196">
        <v>884.95889999999997</v>
      </c>
      <c r="D196" s="13"/>
      <c r="E196" s="13"/>
      <c r="F196" s="13"/>
      <c r="I196" s="13"/>
      <c r="J196" s="13"/>
      <c r="K196" s="13"/>
    </row>
    <row r="197" spans="1:11" x14ac:dyDescent="0.2">
      <c r="A197" s="19">
        <v>43002</v>
      </c>
      <c r="B197" t="s">
        <v>331</v>
      </c>
      <c r="C197">
        <v>328.59500000000003</v>
      </c>
      <c r="D197" s="13"/>
      <c r="E197" s="13"/>
      <c r="F197" s="13"/>
      <c r="I197" s="13"/>
      <c r="J197" s="13"/>
      <c r="K197" s="13"/>
    </row>
    <row r="198" spans="1:11" x14ac:dyDescent="0.2">
      <c r="A198" s="19">
        <v>43003</v>
      </c>
      <c r="B198" t="s">
        <v>332</v>
      </c>
      <c r="C198">
        <v>454.2174</v>
      </c>
      <c r="D198" s="13"/>
      <c r="E198" s="13"/>
      <c r="F198" s="13"/>
      <c r="I198" s="13"/>
      <c r="J198" s="13"/>
      <c r="K198" s="13"/>
    </row>
    <row r="199" spans="1:11" x14ac:dyDescent="0.2">
      <c r="A199" s="19">
        <v>43004</v>
      </c>
      <c r="B199" t="s">
        <v>333</v>
      </c>
      <c r="C199">
        <v>379.95859999999999</v>
      </c>
      <c r="D199" s="13"/>
      <c r="E199" s="13"/>
      <c r="F199" s="13"/>
      <c r="I199" s="13"/>
      <c r="J199" s="13"/>
      <c r="K199" s="13"/>
    </row>
    <row r="200" spans="1:11" x14ac:dyDescent="0.2">
      <c r="A200" s="19">
        <v>44078</v>
      </c>
      <c r="B200" t="s">
        <v>334</v>
      </c>
      <c r="C200">
        <v>128.31319999999999</v>
      </c>
      <c r="D200" s="13"/>
      <c r="E200" s="13"/>
      <c r="F200" s="13"/>
      <c r="I200" s="13"/>
      <c r="J200" s="13"/>
      <c r="K200" s="13"/>
    </row>
    <row r="201" spans="1:11" x14ac:dyDescent="0.2">
      <c r="A201" s="19">
        <v>44083</v>
      </c>
      <c r="B201" t="s">
        <v>335</v>
      </c>
      <c r="C201">
        <v>269.84840000000003</v>
      </c>
      <c r="D201" s="13"/>
      <c r="E201" s="13"/>
      <c r="F201" s="13"/>
      <c r="I201" s="13"/>
      <c r="J201" s="13"/>
      <c r="K201" s="13"/>
    </row>
    <row r="202" spans="1:11" x14ac:dyDescent="0.2">
      <c r="A202" s="19">
        <v>44084</v>
      </c>
      <c r="B202" t="s">
        <v>336</v>
      </c>
      <c r="C202">
        <v>319.69130000000001</v>
      </c>
      <c r="D202" s="13"/>
      <c r="E202" s="13"/>
      <c r="F202" s="13"/>
      <c r="I202" s="13"/>
      <c r="J202" s="13"/>
      <c r="K202" s="13"/>
    </row>
    <row r="203" spans="1:11" x14ac:dyDescent="0.2">
      <c r="A203" s="19">
        <v>45076</v>
      </c>
      <c r="B203" t="s">
        <v>337</v>
      </c>
      <c r="C203">
        <v>442.65960000000001</v>
      </c>
      <c r="D203" s="13"/>
      <c r="E203" s="13"/>
      <c r="F203" s="13"/>
      <c r="I203" s="13"/>
      <c r="J203" s="13"/>
      <c r="K203" s="13"/>
    </row>
    <row r="204" spans="1:11" x14ac:dyDescent="0.2">
      <c r="A204" s="19">
        <v>45077</v>
      </c>
      <c r="B204" t="s">
        <v>338</v>
      </c>
      <c r="C204">
        <v>677.29579999999999</v>
      </c>
      <c r="D204" s="13"/>
      <c r="E204" s="13"/>
      <c r="F204" s="13"/>
      <c r="I204" s="13"/>
      <c r="J204" s="13"/>
      <c r="K204" s="13"/>
    </row>
    <row r="205" spans="1:11" x14ac:dyDescent="0.2">
      <c r="A205" s="19">
        <v>45078</v>
      </c>
      <c r="B205" t="s">
        <v>339</v>
      </c>
      <c r="C205">
        <v>305.3458</v>
      </c>
      <c r="D205" s="13"/>
      <c r="E205" s="13"/>
      <c r="F205" s="13"/>
      <c r="I205" s="13"/>
      <c r="J205" s="13"/>
      <c r="K205" s="13"/>
    </row>
    <row r="206" spans="1:11" x14ac:dyDescent="0.2">
      <c r="A206" s="19">
        <v>46128</v>
      </c>
      <c r="B206" t="s">
        <v>340</v>
      </c>
      <c r="C206">
        <v>320.685</v>
      </c>
      <c r="D206" s="13"/>
      <c r="E206" s="13"/>
      <c r="F206" s="13"/>
      <c r="I206" s="13"/>
      <c r="J206" s="13"/>
      <c r="K206" s="13"/>
    </row>
    <row r="207" spans="1:11" x14ac:dyDescent="0.2">
      <c r="A207" s="19">
        <v>46130</v>
      </c>
      <c r="B207" t="s">
        <v>341</v>
      </c>
      <c r="C207" s="13">
        <v>1418.7553</v>
      </c>
      <c r="D207" s="13"/>
      <c r="E207" s="13"/>
      <c r="F207" s="13"/>
      <c r="I207" s="13"/>
      <c r="J207" s="13"/>
      <c r="K207" s="13"/>
    </row>
    <row r="208" spans="1:11" x14ac:dyDescent="0.2">
      <c r="A208" s="19">
        <v>46131</v>
      </c>
      <c r="B208" t="s">
        <v>342</v>
      </c>
      <c r="C208" s="13">
        <v>1349.6559999999999</v>
      </c>
      <c r="D208" s="13"/>
      <c r="E208" s="13"/>
      <c r="F208" s="13"/>
      <c r="I208" s="13"/>
      <c r="J208" s="13"/>
      <c r="K208" s="13"/>
    </row>
    <row r="209" spans="1:11" x14ac:dyDescent="0.2">
      <c r="A209" s="19">
        <v>46132</v>
      </c>
      <c r="B209" t="s">
        <v>343</v>
      </c>
      <c r="C209">
        <v>582.68420000000003</v>
      </c>
      <c r="D209" s="13"/>
      <c r="E209" s="13"/>
      <c r="F209" s="13"/>
      <c r="I209" s="13"/>
      <c r="J209" s="13"/>
      <c r="K209" s="13"/>
    </row>
    <row r="210" spans="1:11" x14ac:dyDescent="0.2">
      <c r="A210" s="19">
        <v>46134</v>
      </c>
      <c r="B210" t="s">
        <v>344</v>
      </c>
      <c r="C210" s="13">
        <v>2055.2579999999998</v>
      </c>
      <c r="D210" s="13"/>
      <c r="E210" s="13"/>
      <c r="F210" s="13"/>
      <c r="I210" s="13"/>
      <c r="J210" s="13"/>
      <c r="K210" s="13"/>
    </row>
    <row r="211" spans="1:11" x14ac:dyDescent="0.2">
      <c r="A211" s="19">
        <v>46135</v>
      </c>
      <c r="B211" t="s">
        <v>345</v>
      </c>
      <c r="C211">
        <v>409.62220000000002</v>
      </c>
      <c r="D211" s="13"/>
      <c r="E211" s="13"/>
      <c r="F211" s="13"/>
      <c r="I211" s="13"/>
      <c r="J211" s="13"/>
      <c r="K211" s="13"/>
    </row>
    <row r="212" spans="1:11" x14ac:dyDescent="0.2">
      <c r="A212" s="19">
        <v>46137</v>
      </c>
      <c r="B212" t="s">
        <v>346</v>
      </c>
      <c r="C212">
        <v>357.36930000000001</v>
      </c>
      <c r="D212" s="13"/>
      <c r="E212" s="13"/>
      <c r="F212" s="13"/>
      <c r="I212" s="13"/>
      <c r="J212" s="13"/>
      <c r="K212" s="13"/>
    </row>
    <row r="213" spans="1:11" x14ac:dyDescent="0.2">
      <c r="A213" s="19">
        <v>46140</v>
      </c>
      <c r="B213" t="s">
        <v>347</v>
      </c>
      <c r="C213">
        <v>799.96460000000002</v>
      </c>
      <c r="D213" s="13"/>
      <c r="E213" s="13"/>
      <c r="F213" s="13"/>
      <c r="I213" s="13"/>
      <c r="J213" s="13"/>
      <c r="K213" s="13"/>
    </row>
    <row r="214" spans="1:11" x14ac:dyDescent="0.2">
      <c r="A214" s="19">
        <v>47060</v>
      </c>
      <c r="B214" t="s">
        <v>348</v>
      </c>
      <c r="C214">
        <v>454.44349999999997</v>
      </c>
      <c r="D214" s="13"/>
      <c r="E214" s="13"/>
      <c r="F214" s="13"/>
      <c r="I214" s="13"/>
      <c r="J214" s="13"/>
      <c r="K214" s="13"/>
    </row>
    <row r="215" spans="1:11" x14ac:dyDescent="0.2">
      <c r="A215" s="19">
        <v>47062</v>
      </c>
      <c r="B215" t="s">
        <v>349</v>
      </c>
      <c r="C215" s="13">
        <v>1245.4476</v>
      </c>
      <c r="D215" s="13"/>
      <c r="E215" s="13"/>
      <c r="F215" s="13"/>
      <c r="I215" s="13"/>
      <c r="J215" s="13"/>
      <c r="K215" s="13"/>
    </row>
    <row r="216" spans="1:11" x14ac:dyDescent="0.2">
      <c r="A216" s="19">
        <v>47064</v>
      </c>
      <c r="B216" t="s">
        <v>350</v>
      </c>
      <c r="C216">
        <v>182.82429999999999</v>
      </c>
      <c r="D216" s="13"/>
      <c r="E216" s="13"/>
      <c r="F216" s="13"/>
      <c r="I216" s="13"/>
      <c r="J216" s="13"/>
      <c r="K216" s="13"/>
    </row>
    <row r="217" spans="1:11" x14ac:dyDescent="0.2">
      <c r="A217" s="19">
        <v>47065</v>
      </c>
      <c r="B217" t="s">
        <v>351</v>
      </c>
      <c r="C217">
        <v>485.57799999999997</v>
      </c>
      <c r="D217" s="13"/>
      <c r="E217" s="13"/>
      <c r="F217" s="13"/>
      <c r="I217" s="13"/>
      <c r="J217" s="13"/>
      <c r="K217" s="13"/>
    </row>
    <row r="218" spans="1:11" x14ac:dyDescent="0.2">
      <c r="A218" s="19">
        <v>48066</v>
      </c>
      <c r="B218" t="s">
        <v>352</v>
      </c>
      <c r="C218" s="13">
        <v>5027.7417999999998</v>
      </c>
      <c r="D218" s="13"/>
      <c r="E218" s="13"/>
      <c r="F218" s="13"/>
      <c r="I218" s="13"/>
      <c r="J218" s="13"/>
      <c r="K218" s="13"/>
    </row>
    <row r="219" spans="1:11" x14ac:dyDescent="0.2">
      <c r="A219" s="19">
        <v>48068</v>
      </c>
      <c r="B219" t="s">
        <v>353</v>
      </c>
      <c r="C219" s="13">
        <v>12765.5607</v>
      </c>
      <c r="D219" s="13"/>
      <c r="E219" s="13"/>
      <c r="F219" s="13"/>
      <c r="I219" s="13"/>
      <c r="J219" s="13"/>
      <c r="K219" s="13"/>
    </row>
    <row r="220" spans="1:11" x14ac:dyDescent="0.2">
      <c r="A220" s="19">
        <v>48069</v>
      </c>
      <c r="B220" t="s">
        <v>354</v>
      </c>
      <c r="C220" s="13">
        <v>2291.3245999999999</v>
      </c>
      <c r="D220" s="13"/>
      <c r="E220" s="13"/>
      <c r="F220" s="13"/>
      <c r="I220" s="13"/>
      <c r="J220" s="13"/>
      <c r="K220" s="13"/>
    </row>
    <row r="221" spans="1:11" x14ac:dyDescent="0.2">
      <c r="A221" s="19">
        <v>48070</v>
      </c>
      <c r="B221" t="s">
        <v>355</v>
      </c>
      <c r="C221" s="13">
        <v>1982.7843</v>
      </c>
      <c r="D221" s="13"/>
      <c r="E221" s="13"/>
      <c r="F221" s="13"/>
      <c r="I221" s="13"/>
      <c r="J221" s="13"/>
      <c r="K221" s="13"/>
    </row>
    <row r="222" spans="1:11" x14ac:dyDescent="0.2">
      <c r="A222" s="19">
        <v>48071</v>
      </c>
      <c r="B222" t="s">
        <v>356</v>
      </c>
      <c r="C222" s="13">
        <v>15249.0337</v>
      </c>
      <c r="D222" s="13"/>
      <c r="E222" s="13"/>
      <c r="F222" s="13"/>
      <c r="I222" s="13"/>
      <c r="J222" s="13"/>
      <c r="K222" s="13"/>
    </row>
    <row r="223" spans="1:11" x14ac:dyDescent="0.2">
      <c r="A223" s="19">
        <v>48072</v>
      </c>
      <c r="B223" t="s">
        <v>357</v>
      </c>
      <c r="C223" s="13">
        <v>7887.9953999999998</v>
      </c>
      <c r="D223" s="13"/>
      <c r="E223" s="13"/>
      <c r="F223" s="13"/>
      <c r="I223" s="13"/>
      <c r="J223" s="13"/>
      <c r="K223" s="13"/>
    </row>
    <row r="224" spans="1:11" x14ac:dyDescent="0.2">
      <c r="A224" s="19">
        <v>48073</v>
      </c>
      <c r="B224" t="s">
        <v>358</v>
      </c>
      <c r="C224" s="13">
        <v>8967.4282999999996</v>
      </c>
      <c r="D224" s="13"/>
      <c r="E224" s="13"/>
      <c r="F224" s="13"/>
      <c r="I224" s="13"/>
      <c r="J224" s="13"/>
      <c r="K224" s="13"/>
    </row>
    <row r="225" spans="1:11" x14ac:dyDescent="0.2">
      <c r="A225" s="19">
        <v>48074</v>
      </c>
      <c r="B225" t="s">
        <v>359</v>
      </c>
      <c r="C225" s="13">
        <v>4441.2345999999998</v>
      </c>
      <c r="D225" s="13"/>
      <c r="E225" s="13"/>
      <c r="F225" s="13"/>
      <c r="I225" s="13"/>
      <c r="J225" s="13"/>
      <c r="K225" s="13"/>
    </row>
    <row r="226" spans="1:11" x14ac:dyDescent="0.2">
      <c r="A226" s="19">
        <v>48075</v>
      </c>
      <c r="B226" t="s">
        <v>360</v>
      </c>
      <c r="C226">
        <v>501.18090000000001</v>
      </c>
      <c r="D226" s="13"/>
      <c r="E226" s="13"/>
      <c r="F226" s="13"/>
      <c r="I226" s="13"/>
      <c r="J226" s="13"/>
      <c r="K226" s="13"/>
    </row>
    <row r="227" spans="1:11" x14ac:dyDescent="0.2">
      <c r="A227" s="19">
        <v>48077</v>
      </c>
      <c r="B227" t="s">
        <v>361</v>
      </c>
      <c r="C227" s="13">
        <v>11560.444799999999</v>
      </c>
      <c r="D227" s="13"/>
      <c r="E227" s="13"/>
      <c r="F227" s="13"/>
      <c r="I227" s="13"/>
      <c r="J227" s="13"/>
      <c r="K227" s="13"/>
    </row>
    <row r="228" spans="1:11" x14ac:dyDescent="0.2">
      <c r="A228" s="19">
        <v>48078</v>
      </c>
      <c r="B228" t="s">
        <v>362</v>
      </c>
      <c r="C228" s="13">
        <v>36900.743300000002</v>
      </c>
      <c r="D228" s="13"/>
      <c r="E228" s="13"/>
      <c r="F228" s="13"/>
      <c r="I228" s="13"/>
      <c r="J228" s="13"/>
      <c r="K228" s="13"/>
    </row>
    <row r="229" spans="1:11" x14ac:dyDescent="0.2">
      <c r="A229" s="19">
        <v>48080</v>
      </c>
      <c r="B229" t="s">
        <v>363</v>
      </c>
      <c r="C229" s="13">
        <v>2428.6095</v>
      </c>
      <c r="D229" s="13"/>
      <c r="E229" s="13"/>
      <c r="F229" s="13"/>
      <c r="I229" s="13"/>
      <c r="J229" s="13"/>
      <c r="K229" s="13"/>
    </row>
    <row r="230" spans="1:11" x14ac:dyDescent="0.2">
      <c r="A230" s="19">
        <v>49132</v>
      </c>
      <c r="B230" t="s">
        <v>364</v>
      </c>
      <c r="C230" s="13">
        <v>2995.6916000000001</v>
      </c>
      <c r="D230" s="13"/>
      <c r="E230" s="13"/>
      <c r="F230" s="13"/>
      <c r="I230" s="13"/>
      <c r="J230" s="13"/>
      <c r="K230" s="13"/>
    </row>
    <row r="231" spans="1:11" x14ac:dyDescent="0.2">
      <c r="A231" s="19">
        <v>49135</v>
      </c>
      <c r="B231" t="s">
        <v>365</v>
      </c>
      <c r="C231">
        <v>192.59530000000001</v>
      </c>
      <c r="D231" s="13"/>
      <c r="E231" s="13"/>
      <c r="F231" s="13"/>
      <c r="I231" s="13"/>
      <c r="J231" s="13"/>
      <c r="K231" s="13"/>
    </row>
    <row r="232" spans="1:11" x14ac:dyDescent="0.2">
      <c r="A232" s="19">
        <v>49137</v>
      </c>
      <c r="B232" t="s">
        <v>366</v>
      </c>
      <c r="C232">
        <v>517.64639999999997</v>
      </c>
      <c r="D232" s="13"/>
      <c r="E232" s="13"/>
      <c r="F232" s="13"/>
      <c r="I232" s="13"/>
      <c r="J232" s="13"/>
      <c r="K232" s="13"/>
    </row>
    <row r="233" spans="1:11" x14ac:dyDescent="0.2">
      <c r="A233" s="19">
        <v>49140</v>
      </c>
      <c r="B233" t="s">
        <v>367</v>
      </c>
      <c r="C233">
        <v>878.03459999999995</v>
      </c>
      <c r="D233" s="13"/>
      <c r="E233" s="13"/>
      <c r="F233" s="13"/>
      <c r="I233" s="13"/>
      <c r="J233" s="13"/>
      <c r="K233" s="13"/>
    </row>
    <row r="234" spans="1:11" x14ac:dyDescent="0.2">
      <c r="A234" s="19">
        <v>49142</v>
      </c>
      <c r="B234" t="s">
        <v>368</v>
      </c>
      <c r="C234" s="13">
        <v>4373.7232999999997</v>
      </c>
      <c r="D234" s="13"/>
      <c r="E234" s="13"/>
      <c r="F234" s="13"/>
      <c r="I234" s="13"/>
      <c r="J234" s="13"/>
      <c r="K234" s="13"/>
    </row>
    <row r="235" spans="1:11" x14ac:dyDescent="0.2">
      <c r="A235" s="19">
        <v>49144</v>
      </c>
      <c r="B235" t="s">
        <v>369</v>
      </c>
      <c r="C235" s="13">
        <v>3824.4724999999999</v>
      </c>
      <c r="D235" s="13"/>
      <c r="E235" s="13"/>
      <c r="F235" s="13"/>
      <c r="I235" s="13"/>
      <c r="J235" s="13"/>
      <c r="K235" s="13"/>
    </row>
    <row r="236" spans="1:11" x14ac:dyDescent="0.2">
      <c r="A236" s="19">
        <v>49148</v>
      </c>
      <c r="B236" t="s">
        <v>370</v>
      </c>
      <c r="C236" s="13">
        <v>7740.6758</v>
      </c>
      <c r="D236" s="13"/>
      <c r="E236" s="13"/>
      <c r="F236" s="13"/>
      <c r="I236" s="13"/>
      <c r="J236" s="13"/>
      <c r="K236" s="13"/>
    </row>
    <row r="237" spans="1:11" x14ac:dyDescent="0.2">
      <c r="A237" s="19">
        <v>50001</v>
      </c>
      <c r="B237" t="s">
        <v>371</v>
      </c>
      <c r="C237" s="13">
        <v>7237.8523999999998</v>
      </c>
      <c r="D237" s="13"/>
      <c r="E237" s="13"/>
      <c r="F237" s="13"/>
      <c r="I237" s="13"/>
      <c r="J237" s="13"/>
      <c r="K237" s="13"/>
    </row>
    <row r="238" spans="1:11" x14ac:dyDescent="0.2">
      <c r="A238" s="19">
        <v>50002</v>
      </c>
      <c r="B238" t="s">
        <v>372</v>
      </c>
      <c r="C238">
        <v>795.73310000000004</v>
      </c>
      <c r="D238" s="13"/>
      <c r="E238" s="13"/>
      <c r="F238" s="13"/>
      <c r="I238" s="13"/>
      <c r="J238" s="13"/>
      <c r="K238" s="13"/>
    </row>
    <row r="239" spans="1:11" x14ac:dyDescent="0.2">
      <c r="A239" s="19">
        <v>50003</v>
      </c>
      <c r="B239" t="s">
        <v>373</v>
      </c>
      <c r="C239" s="13">
        <v>3584.4429</v>
      </c>
      <c r="D239" s="13"/>
      <c r="E239" s="13"/>
      <c r="F239" s="13"/>
      <c r="I239" s="13"/>
      <c r="J239" s="13"/>
      <c r="K239" s="13"/>
    </row>
    <row r="240" spans="1:11" x14ac:dyDescent="0.2">
      <c r="A240" s="19">
        <v>50005</v>
      </c>
      <c r="B240" t="s">
        <v>374</v>
      </c>
      <c r="C240" s="13">
        <v>1292.5461</v>
      </c>
      <c r="D240" s="13"/>
      <c r="E240" s="13"/>
      <c r="F240" s="13"/>
      <c r="I240" s="13"/>
      <c r="J240" s="13"/>
      <c r="K240" s="13"/>
    </row>
    <row r="241" spans="1:11" x14ac:dyDescent="0.2">
      <c r="A241" s="19">
        <v>50006</v>
      </c>
      <c r="B241" t="s">
        <v>375</v>
      </c>
      <c r="C241" s="13">
        <v>2909.6628999999998</v>
      </c>
      <c r="D241" s="13"/>
      <c r="E241" s="13"/>
      <c r="F241" s="13"/>
      <c r="I241" s="13"/>
      <c r="J241" s="13"/>
      <c r="K241" s="13"/>
    </row>
    <row r="242" spans="1:11" x14ac:dyDescent="0.2">
      <c r="A242" s="19">
        <v>50007</v>
      </c>
      <c r="B242" t="s">
        <v>376</v>
      </c>
      <c r="C242">
        <v>973.94659999999999</v>
      </c>
      <c r="D242" s="13"/>
      <c r="E242" s="13"/>
      <c r="F242" s="13"/>
      <c r="I242" s="13"/>
      <c r="J242" s="13"/>
      <c r="K242" s="13"/>
    </row>
    <row r="243" spans="1:11" x14ac:dyDescent="0.2">
      <c r="A243" s="19">
        <v>50009</v>
      </c>
      <c r="B243" t="s">
        <v>377</v>
      </c>
      <c r="C243">
        <v>456.70780000000002</v>
      </c>
      <c r="D243" s="13"/>
      <c r="E243" s="13"/>
      <c r="F243" s="13"/>
      <c r="I243" s="13"/>
      <c r="J243" s="13"/>
      <c r="K243" s="13"/>
    </row>
    <row r="244" spans="1:11" x14ac:dyDescent="0.2">
      <c r="A244" s="19">
        <v>50010</v>
      </c>
      <c r="B244" t="s">
        <v>378</v>
      </c>
      <c r="C244" s="13">
        <v>2936.5075000000002</v>
      </c>
      <c r="D244" s="13"/>
      <c r="E244" s="13"/>
      <c r="F244" s="13"/>
      <c r="I244" s="13"/>
      <c r="J244" s="13"/>
      <c r="K244" s="13"/>
    </row>
    <row r="245" spans="1:11" x14ac:dyDescent="0.2">
      <c r="A245" s="19">
        <v>50012</v>
      </c>
      <c r="B245" t="s">
        <v>379</v>
      </c>
      <c r="C245" s="13">
        <v>11171.2785</v>
      </c>
      <c r="D245" s="13"/>
      <c r="E245" s="13"/>
      <c r="F245" s="13"/>
      <c r="I245" s="13"/>
      <c r="J245" s="13"/>
      <c r="K245" s="13"/>
    </row>
    <row r="246" spans="1:11" x14ac:dyDescent="0.2">
      <c r="A246" s="19">
        <v>50013</v>
      </c>
      <c r="B246" t="s">
        <v>380</v>
      </c>
      <c r="C246">
        <v>554.82370000000003</v>
      </c>
      <c r="D246" s="13"/>
      <c r="E246" s="13"/>
      <c r="F246" s="13"/>
      <c r="I246" s="13"/>
      <c r="J246" s="13"/>
      <c r="K246" s="13"/>
    </row>
    <row r="247" spans="1:11" x14ac:dyDescent="0.2">
      <c r="A247" s="19">
        <v>50014</v>
      </c>
      <c r="B247" t="s">
        <v>381</v>
      </c>
      <c r="C247" s="13">
        <v>2912.8944999999999</v>
      </c>
      <c r="D247" s="13"/>
      <c r="E247" s="13"/>
      <c r="F247" s="13"/>
      <c r="I247" s="13"/>
      <c r="J247" s="13"/>
      <c r="K247" s="13"/>
    </row>
    <row r="248" spans="1:11" x14ac:dyDescent="0.2">
      <c r="A248" s="19">
        <v>51150</v>
      </c>
      <c r="B248" t="s">
        <v>382</v>
      </c>
      <c r="C248">
        <v>270.31049999999999</v>
      </c>
      <c r="D248" s="13"/>
      <c r="E248" s="13"/>
      <c r="F248" s="13"/>
      <c r="I248" s="13"/>
      <c r="J248" s="13"/>
      <c r="K248" s="13"/>
    </row>
    <row r="249" spans="1:11" x14ac:dyDescent="0.2">
      <c r="A249" s="19">
        <v>51152</v>
      </c>
      <c r="B249" t="s">
        <v>383</v>
      </c>
      <c r="C249" s="13">
        <v>1417.9674</v>
      </c>
      <c r="D249" s="13"/>
      <c r="E249" s="13"/>
      <c r="F249" s="13"/>
      <c r="I249" s="13"/>
      <c r="J249" s="13"/>
      <c r="K249" s="13"/>
    </row>
    <row r="250" spans="1:11" x14ac:dyDescent="0.2">
      <c r="A250" s="19">
        <v>51153</v>
      </c>
      <c r="B250" t="s">
        <v>384</v>
      </c>
      <c r="C250">
        <v>153.03809999999999</v>
      </c>
      <c r="D250" s="13"/>
      <c r="E250" s="13"/>
      <c r="F250" s="13"/>
      <c r="I250" s="13"/>
      <c r="J250" s="13"/>
      <c r="K250" s="13"/>
    </row>
    <row r="251" spans="1:11" x14ac:dyDescent="0.2">
      <c r="A251" s="19">
        <v>51154</v>
      </c>
      <c r="B251" t="s">
        <v>385</v>
      </c>
      <c r="C251">
        <v>656.0249</v>
      </c>
      <c r="D251" s="13"/>
      <c r="E251" s="13"/>
      <c r="F251" s="13"/>
      <c r="I251" s="13"/>
      <c r="J251" s="13"/>
      <c r="K251" s="13"/>
    </row>
    <row r="252" spans="1:11" x14ac:dyDescent="0.2">
      <c r="A252" s="19">
        <v>51155</v>
      </c>
      <c r="B252" t="s">
        <v>386</v>
      </c>
      <c r="C252">
        <v>968.00469999999996</v>
      </c>
      <c r="D252" s="13"/>
      <c r="E252" s="13"/>
      <c r="F252" s="13"/>
      <c r="I252" s="13"/>
      <c r="J252" s="13"/>
      <c r="K252" s="13"/>
    </row>
    <row r="253" spans="1:11" x14ac:dyDescent="0.2">
      <c r="A253" s="19">
        <v>51156</v>
      </c>
      <c r="B253" t="s">
        <v>387</v>
      </c>
      <c r="C253">
        <v>365.77980000000002</v>
      </c>
      <c r="D253" s="13"/>
      <c r="E253" s="13"/>
      <c r="F253" s="13"/>
      <c r="I253" s="13"/>
      <c r="J253" s="13"/>
      <c r="K253" s="13"/>
    </row>
    <row r="254" spans="1:11" x14ac:dyDescent="0.2">
      <c r="A254" s="19">
        <v>51159</v>
      </c>
      <c r="B254" t="s">
        <v>388</v>
      </c>
      <c r="C254" s="13">
        <v>3230.1084999999998</v>
      </c>
      <c r="D254" s="13"/>
      <c r="E254" s="13"/>
      <c r="F254" s="13"/>
      <c r="I254" s="13"/>
      <c r="J254" s="13"/>
      <c r="K254" s="13"/>
    </row>
    <row r="255" spans="1:11" x14ac:dyDescent="0.2">
      <c r="A255" s="19">
        <v>51160</v>
      </c>
      <c r="B255" t="s">
        <v>389</v>
      </c>
      <c r="C255">
        <v>610.48680000000002</v>
      </c>
      <c r="D255" s="13"/>
      <c r="E255" s="13"/>
      <c r="F255" s="13"/>
      <c r="I255" s="13"/>
      <c r="J255" s="13"/>
      <c r="K255" s="13"/>
    </row>
    <row r="256" spans="1:11" x14ac:dyDescent="0.2">
      <c r="A256" s="19">
        <v>52096</v>
      </c>
      <c r="B256" t="s">
        <v>390</v>
      </c>
      <c r="C256">
        <v>623.56230000000005</v>
      </c>
      <c r="D256" s="13"/>
      <c r="E256" s="13"/>
      <c r="F256" s="13"/>
      <c r="I256" s="13"/>
      <c r="J256" s="13"/>
      <c r="K256" s="13"/>
    </row>
    <row r="257" spans="1:11" x14ac:dyDescent="0.2">
      <c r="A257" s="19">
        <v>53111</v>
      </c>
      <c r="B257" t="s">
        <v>391</v>
      </c>
      <c r="C257">
        <v>928.34760000000006</v>
      </c>
      <c r="D257" s="13"/>
      <c r="E257" s="13"/>
      <c r="F257" s="13"/>
      <c r="I257" s="13"/>
      <c r="J257" s="13"/>
      <c r="K257" s="13"/>
    </row>
    <row r="258" spans="1:11" x14ac:dyDescent="0.2">
      <c r="A258" s="19">
        <v>53112</v>
      </c>
      <c r="B258" t="s">
        <v>392</v>
      </c>
      <c r="C258">
        <v>145.30350000000001</v>
      </c>
      <c r="D258" s="13"/>
      <c r="E258" s="13"/>
      <c r="F258" s="13"/>
      <c r="I258" s="13"/>
      <c r="J258" s="13"/>
      <c r="K258" s="13"/>
    </row>
    <row r="259" spans="1:11" x14ac:dyDescent="0.2">
      <c r="A259" s="19">
        <v>53113</v>
      </c>
      <c r="B259" t="s">
        <v>393</v>
      </c>
      <c r="C259" s="13">
        <v>4328.4337999999998</v>
      </c>
      <c r="D259" s="13"/>
      <c r="E259" s="13"/>
      <c r="F259" s="13"/>
      <c r="I259" s="13"/>
      <c r="J259" s="13"/>
      <c r="K259" s="13"/>
    </row>
    <row r="260" spans="1:11" x14ac:dyDescent="0.2">
      <c r="A260" s="19">
        <v>53114</v>
      </c>
      <c r="B260" t="s">
        <v>394</v>
      </c>
      <c r="C260">
        <v>697.38729999999998</v>
      </c>
      <c r="D260" s="13"/>
      <c r="E260" s="13"/>
      <c r="F260" s="13"/>
      <c r="I260" s="13"/>
      <c r="J260" s="13"/>
      <c r="K260" s="13"/>
    </row>
    <row r="261" spans="1:11" x14ac:dyDescent="0.2">
      <c r="A261" s="19">
        <v>54037</v>
      </c>
      <c r="B261" t="s">
        <v>395</v>
      </c>
      <c r="C261">
        <v>484.16410000000002</v>
      </c>
      <c r="D261" s="13"/>
      <c r="E261" s="13"/>
      <c r="F261" s="13"/>
      <c r="I261" s="13"/>
      <c r="J261" s="13"/>
      <c r="K261" s="13"/>
    </row>
    <row r="262" spans="1:11" x14ac:dyDescent="0.2">
      <c r="A262" s="19">
        <v>54039</v>
      </c>
      <c r="B262" t="s">
        <v>396</v>
      </c>
      <c r="C262" s="13">
        <v>1061.0446999999999</v>
      </c>
      <c r="D262" s="13"/>
      <c r="E262" s="13"/>
      <c r="F262" s="13"/>
      <c r="I262" s="13"/>
      <c r="J262" s="13"/>
      <c r="K262" s="13"/>
    </row>
    <row r="263" spans="1:11" x14ac:dyDescent="0.2">
      <c r="A263" s="19">
        <v>54041</v>
      </c>
      <c r="B263" t="s">
        <v>397</v>
      </c>
      <c r="C263" s="13">
        <v>2182.7444</v>
      </c>
      <c r="D263" s="13"/>
      <c r="E263" s="13"/>
      <c r="F263" s="13"/>
      <c r="I263" s="13"/>
      <c r="J263" s="13"/>
      <c r="K263" s="13"/>
    </row>
    <row r="264" spans="1:11" x14ac:dyDescent="0.2">
      <c r="A264" s="19">
        <v>54042</v>
      </c>
      <c r="B264" t="s">
        <v>398</v>
      </c>
      <c r="C264">
        <v>456.83839999999998</v>
      </c>
      <c r="D264" s="13"/>
      <c r="E264" s="13"/>
      <c r="F264" s="13"/>
      <c r="I264" s="13"/>
      <c r="J264" s="13"/>
      <c r="K264" s="13"/>
    </row>
    <row r="265" spans="1:11" x14ac:dyDescent="0.2">
      <c r="A265" s="19">
        <v>54043</v>
      </c>
      <c r="B265" t="s">
        <v>399</v>
      </c>
      <c r="C265">
        <v>468.63339999999999</v>
      </c>
      <c r="D265" s="13"/>
      <c r="E265" s="13"/>
      <c r="F265" s="13"/>
      <c r="I265" s="13"/>
      <c r="J265" s="13"/>
      <c r="K265" s="13"/>
    </row>
    <row r="266" spans="1:11" x14ac:dyDescent="0.2">
      <c r="A266" s="19">
        <v>54045</v>
      </c>
      <c r="B266" t="s">
        <v>400</v>
      </c>
      <c r="C266" s="13">
        <v>1008.1164</v>
      </c>
      <c r="D266" s="13"/>
      <c r="E266" s="13"/>
      <c r="F266" s="13"/>
      <c r="I266" s="13"/>
      <c r="J266" s="13"/>
      <c r="K266" s="13"/>
    </row>
    <row r="267" spans="1:11" x14ac:dyDescent="0.2">
      <c r="A267" s="19">
        <v>55104</v>
      </c>
      <c r="B267" t="s">
        <v>401</v>
      </c>
      <c r="C267">
        <v>642.39679999999998</v>
      </c>
      <c r="D267" s="13"/>
      <c r="E267" s="13"/>
      <c r="F267" s="13"/>
      <c r="I267" s="13"/>
      <c r="J267" s="13"/>
      <c r="K267" s="13"/>
    </row>
    <row r="268" spans="1:11" x14ac:dyDescent="0.2">
      <c r="A268" s="19">
        <v>55105</v>
      </c>
      <c r="B268" t="s">
        <v>402</v>
      </c>
      <c r="C268">
        <v>801.23590000000002</v>
      </c>
      <c r="D268" s="13"/>
      <c r="E268" s="13"/>
      <c r="F268" s="13"/>
      <c r="I268" s="13"/>
      <c r="J268" s="13"/>
      <c r="K268" s="13"/>
    </row>
    <row r="269" spans="1:11" x14ac:dyDescent="0.2">
      <c r="A269" s="19">
        <v>55106</v>
      </c>
      <c r="B269" t="s">
        <v>403</v>
      </c>
      <c r="C269">
        <v>793.66790000000003</v>
      </c>
      <c r="D269" s="13"/>
      <c r="E269" s="13"/>
      <c r="F269" s="13"/>
      <c r="I269" s="13"/>
      <c r="J269" s="13"/>
      <c r="K269" s="13"/>
    </row>
    <row r="270" spans="1:11" x14ac:dyDescent="0.2">
      <c r="A270" s="19">
        <v>55108</v>
      </c>
      <c r="B270" t="s">
        <v>404</v>
      </c>
      <c r="C270" s="13">
        <v>1585.1476</v>
      </c>
      <c r="D270" s="13"/>
      <c r="E270" s="13"/>
      <c r="F270" s="13"/>
      <c r="I270" s="13"/>
      <c r="J270" s="13"/>
      <c r="K270" s="13"/>
    </row>
    <row r="271" spans="1:11" x14ac:dyDescent="0.2">
      <c r="A271" s="19">
        <v>55110</v>
      </c>
      <c r="B271" t="s">
        <v>405</v>
      </c>
      <c r="C271" s="13">
        <v>2210.2186000000002</v>
      </c>
      <c r="D271" s="13"/>
      <c r="E271" s="13"/>
      <c r="F271" s="13"/>
      <c r="I271" s="13"/>
      <c r="J271" s="13"/>
      <c r="K271" s="13"/>
    </row>
    <row r="272" spans="1:11" x14ac:dyDescent="0.2">
      <c r="A272" s="19">
        <v>55111</v>
      </c>
      <c r="B272" t="s">
        <v>406</v>
      </c>
      <c r="C272">
        <v>411.91820000000001</v>
      </c>
      <c r="D272" s="13"/>
      <c r="E272" s="13"/>
      <c r="F272" s="13"/>
      <c r="I272" s="13"/>
      <c r="J272" s="13"/>
      <c r="K272" s="13"/>
    </row>
    <row r="273" spans="1:11" x14ac:dyDescent="0.2">
      <c r="A273" s="19">
        <v>56015</v>
      </c>
      <c r="B273" t="s">
        <v>407</v>
      </c>
      <c r="C273">
        <v>566.10569999999996</v>
      </c>
      <c r="D273" s="13"/>
      <c r="E273" s="13"/>
      <c r="F273" s="13"/>
      <c r="I273" s="13"/>
      <c r="J273" s="13"/>
      <c r="K273" s="13"/>
    </row>
    <row r="274" spans="1:11" x14ac:dyDescent="0.2">
      <c r="A274" s="19">
        <v>56017</v>
      </c>
      <c r="B274" t="s">
        <v>408</v>
      </c>
      <c r="C274" s="13">
        <v>1061.9779000000001</v>
      </c>
      <c r="D274" s="13"/>
      <c r="E274" s="13"/>
      <c r="F274" s="13"/>
      <c r="I274" s="13"/>
      <c r="J274" s="13"/>
      <c r="K274" s="13"/>
    </row>
    <row r="275" spans="1:11" x14ac:dyDescent="0.2">
      <c r="A275" s="19">
        <v>57001</v>
      </c>
      <c r="B275" t="s">
        <v>409</v>
      </c>
      <c r="C275">
        <v>376.05869999999999</v>
      </c>
      <c r="D275" s="13"/>
      <c r="E275" s="13"/>
      <c r="F275" s="13"/>
      <c r="I275" s="13"/>
      <c r="J275" s="13"/>
      <c r="K275" s="13"/>
    </row>
    <row r="276" spans="1:11" x14ac:dyDescent="0.2">
      <c r="A276" s="19">
        <v>57002</v>
      </c>
      <c r="B276" t="s">
        <v>410</v>
      </c>
      <c r="C276">
        <v>907.59829999999999</v>
      </c>
      <c r="D276" s="13"/>
      <c r="E276" s="13"/>
      <c r="F276" s="13"/>
      <c r="I276" s="13"/>
      <c r="J276" s="13"/>
      <c r="K276" s="13"/>
    </row>
    <row r="277" spans="1:11" x14ac:dyDescent="0.2">
      <c r="A277" s="19">
        <v>57003</v>
      </c>
      <c r="B277" t="s">
        <v>411</v>
      </c>
      <c r="C277" s="13">
        <v>5489.7929999999997</v>
      </c>
      <c r="D277" s="13"/>
      <c r="E277" s="13"/>
      <c r="F277" s="13"/>
      <c r="I277" s="13"/>
      <c r="J277" s="13"/>
      <c r="K277" s="13"/>
    </row>
    <row r="278" spans="1:11" x14ac:dyDescent="0.2">
      <c r="A278" s="19">
        <v>57004</v>
      </c>
      <c r="B278" t="s">
        <v>412</v>
      </c>
      <c r="C278" s="13">
        <v>1658.6692</v>
      </c>
      <c r="D278" s="13"/>
      <c r="E278" s="13"/>
      <c r="F278" s="13"/>
      <c r="I278" s="13"/>
      <c r="J278" s="13"/>
      <c r="K278" s="13"/>
    </row>
    <row r="279" spans="1:11" x14ac:dyDescent="0.2">
      <c r="A279" s="19">
        <v>58106</v>
      </c>
      <c r="B279" t="s">
        <v>413</v>
      </c>
      <c r="C279">
        <v>306.49529999999999</v>
      </c>
      <c r="D279" s="13"/>
      <c r="E279" s="13"/>
      <c r="F279" s="13"/>
      <c r="I279" s="13"/>
      <c r="J279" s="13"/>
      <c r="K279" s="13"/>
    </row>
    <row r="280" spans="1:11" x14ac:dyDescent="0.2">
      <c r="A280" s="19">
        <v>58107</v>
      </c>
      <c r="B280" t="s">
        <v>414</v>
      </c>
      <c r="C280">
        <v>204.33529999999999</v>
      </c>
      <c r="D280" s="13"/>
      <c r="E280" s="13"/>
      <c r="F280" s="13"/>
      <c r="I280" s="13"/>
      <c r="J280" s="13"/>
      <c r="K280" s="13"/>
    </row>
    <row r="281" spans="1:11" x14ac:dyDescent="0.2">
      <c r="A281" s="19">
        <v>58108</v>
      </c>
      <c r="B281" t="s">
        <v>415</v>
      </c>
      <c r="C281">
        <v>229.56219999999999</v>
      </c>
      <c r="D281" s="13"/>
      <c r="E281" s="13"/>
      <c r="F281" s="13"/>
      <c r="I281" s="13"/>
      <c r="J281" s="13"/>
      <c r="K281" s="13"/>
    </row>
    <row r="282" spans="1:11" x14ac:dyDescent="0.2">
      <c r="A282" s="19">
        <v>58109</v>
      </c>
      <c r="B282" t="s">
        <v>416</v>
      </c>
      <c r="C282">
        <v>743.99760000000003</v>
      </c>
      <c r="D282" s="13"/>
      <c r="E282" s="13"/>
      <c r="F282" s="13"/>
      <c r="I282" s="13"/>
      <c r="J282" s="13"/>
      <c r="K282" s="13"/>
    </row>
    <row r="283" spans="1:11" x14ac:dyDescent="0.2">
      <c r="A283" s="19">
        <v>58112</v>
      </c>
      <c r="B283" t="s">
        <v>417</v>
      </c>
      <c r="C283" s="13">
        <v>1131.0262</v>
      </c>
      <c r="D283" s="13"/>
      <c r="E283" s="13"/>
      <c r="F283" s="13"/>
      <c r="I283" s="13"/>
      <c r="J283" s="13"/>
      <c r="K283" s="13"/>
    </row>
    <row r="284" spans="1:11" x14ac:dyDescent="0.2">
      <c r="A284" s="19">
        <v>59113</v>
      </c>
      <c r="B284" t="s">
        <v>418</v>
      </c>
      <c r="C284">
        <v>234.3647</v>
      </c>
      <c r="D284" s="13"/>
      <c r="E284" s="13"/>
      <c r="F284" s="13"/>
      <c r="I284" s="13"/>
      <c r="J284" s="13"/>
      <c r="K284" s="13"/>
    </row>
    <row r="285" spans="1:11" x14ac:dyDescent="0.2">
      <c r="A285" s="19">
        <v>59114</v>
      </c>
      <c r="B285" t="s">
        <v>419</v>
      </c>
      <c r="C285">
        <v>97.580100000000002</v>
      </c>
      <c r="D285" s="13"/>
      <c r="E285" s="13"/>
      <c r="F285" s="13"/>
      <c r="I285" s="13"/>
      <c r="J285" s="13"/>
      <c r="K285" s="13"/>
    </row>
    <row r="286" spans="1:11" x14ac:dyDescent="0.2">
      <c r="A286" s="19">
        <v>59117</v>
      </c>
      <c r="B286" t="s">
        <v>420</v>
      </c>
      <c r="C286" s="13">
        <v>1961.1415999999999</v>
      </c>
      <c r="D286" s="13"/>
      <c r="E286" s="13"/>
      <c r="F286" s="13"/>
      <c r="I286" s="13"/>
      <c r="J286" s="13"/>
      <c r="K286" s="13"/>
    </row>
    <row r="287" spans="1:11" x14ac:dyDescent="0.2">
      <c r="A287" s="19">
        <v>60077</v>
      </c>
      <c r="B287" t="s">
        <v>421</v>
      </c>
      <c r="C287" s="13">
        <v>4263.9673000000003</v>
      </c>
      <c r="D287" s="13"/>
      <c r="E287" s="13"/>
      <c r="F287" s="13"/>
      <c r="I287" s="13"/>
      <c r="J287" s="13"/>
      <c r="K287" s="13"/>
    </row>
    <row r="288" spans="1:11" x14ac:dyDescent="0.2">
      <c r="A288" s="19">
        <v>61150</v>
      </c>
      <c r="B288" t="s">
        <v>422</v>
      </c>
      <c r="C288">
        <v>231.70930000000001</v>
      </c>
      <c r="D288" s="13"/>
      <c r="E288" s="13"/>
      <c r="F288" s="13"/>
      <c r="I288" s="13"/>
      <c r="J288" s="13"/>
      <c r="K288" s="13"/>
    </row>
    <row r="289" spans="1:11" x14ac:dyDescent="0.2">
      <c r="A289" s="19">
        <v>61151</v>
      </c>
      <c r="B289" t="s">
        <v>423</v>
      </c>
      <c r="C289">
        <v>280.48020000000002</v>
      </c>
      <c r="D289" s="13"/>
      <c r="E289" s="13"/>
      <c r="F289" s="13"/>
      <c r="I289" s="13"/>
      <c r="J289" s="13"/>
      <c r="K289" s="13"/>
    </row>
    <row r="290" spans="1:11" x14ac:dyDescent="0.2">
      <c r="A290" s="19">
        <v>61154</v>
      </c>
      <c r="B290" t="s">
        <v>424</v>
      </c>
      <c r="C290">
        <v>414.53210000000001</v>
      </c>
      <c r="D290" s="13"/>
      <c r="E290" s="13"/>
      <c r="F290" s="13"/>
      <c r="I290" s="13"/>
      <c r="J290" s="13"/>
      <c r="K290" s="13"/>
    </row>
    <row r="291" spans="1:11" x14ac:dyDescent="0.2">
      <c r="A291" s="19">
        <v>61156</v>
      </c>
      <c r="B291" t="s">
        <v>425</v>
      </c>
      <c r="C291" s="13">
        <v>1305.6631</v>
      </c>
      <c r="D291" s="13"/>
      <c r="E291" s="13"/>
      <c r="F291" s="13"/>
      <c r="I291" s="13"/>
      <c r="J291" s="13"/>
      <c r="K291" s="13"/>
    </row>
    <row r="292" spans="1:11" x14ac:dyDescent="0.2">
      <c r="A292" s="19">
        <v>61157</v>
      </c>
      <c r="B292" t="s">
        <v>426</v>
      </c>
      <c r="C292">
        <v>80.209900000000005</v>
      </c>
      <c r="D292" s="13"/>
      <c r="E292" s="13"/>
      <c r="F292" s="13"/>
      <c r="I292" s="13"/>
      <c r="J292" s="13"/>
      <c r="K292" s="13"/>
    </row>
    <row r="293" spans="1:11" x14ac:dyDescent="0.2">
      <c r="A293" s="19">
        <v>61158</v>
      </c>
      <c r="B293" t="s">
        <v>427</v>
      </c>
      <c r="C293">
        <v>151.33940000000001</v>
      </c>
      <c r="D293" s="13"/>
      <c r="E293" s="13"/>
      <c r="F293" s="13"/>
      <c r="I293" s="13"/>
      <c r="J293" s="13"/>
      <c r="K293" s="13"/>
    </row>
    <row r="294" spans="1:11" x14ac:dyDescent="0.2">
      <c r="A294" s="19">
        <v>62070</v>
      </c>
      <c r="B294" t="s">
        <v>428</v>
      </c>
      <c r="C294">
        <v>209.21100000000001</v>
      </c>
      <c r="D294" s="13"/>
      <c r="E294" s="13"/>
      <c r="F294" s="13"/>
      <c r="I294" s="13"/>
      <c r="J294" s="13"/>
      <c r="K294" s="13"/>
    </row>
    <row r="295" spans="1:11" x14ac:dyDescent="0.2">
      <c r="A295" s="19">
        <v>62072</v>
      </c>
      <c r="B295" t="s">
        <v>429</v>
      </c>
      <c r="C295" s="13">
        <v>1854.6922999999999</v>
      </c>
      <c r="D295" s="13"/>
      <c r="E295" s="13"/>
      <c r="F295" s="13"/>
      <c r="I295" s="13"/>
      <c r="J295" s="13"/>
      <c r="K295" s="13"/>
    </row>
    <row r="296" spans="1:11" x14ac:dyDescent="0.2">
      <c r="A296" s="19">
        <v>63066</v>
      </c>
      <c r="B296" t="s">
        <v>430</v>
      </c>
      <c r="C296">
        <v>558.80060000000003</v>
      </c>
      <c r="D296" s="13"/>
      <c r="E296" s="13"/>
      <c r="F296" s="13"/>
      <c r="I296" s="13"/>
      <c r="J296" s="13"/>
      <c r="K296" s="13"/>
    </row>
    <row r="297" spans="1:11" x14ac:dyDescent="0.2">
      <c r="A297" s="19">
        <v>63067</v>
      </c>
      <c r="B297" t="s">
        <v>431</v>
      </c>
      <c r="C297">
        <v>820.61369999999999</v>
      </c>
      <c r="D297" s="13"/>
      <c r="E297" s="13"/>
      <c r="F297" s="13"/>
      <c r="I297" s="13"/>
      <c r="J297" s="13"/>
      <c r="K297" s="13"/>
    </row>
    <row r="298" spans="1:11" x14ac:dyDescent="0.2">
      <c r="A298" s="19">
        <v>64072</v>
      </c>
      <c r="B298" t="s">
        <v>432</v>
      </c>
      <c r="C298">
        <v>237.39330000000001</v>
      </c>
      <c r="D298" s="13"/>
      <c r="E298" s="13"/>
      <c r="F298" s="13"/>
      <c r="I298" s="13"/>
      <c r="J298" s="13"/>
      <c r="K298" s="13"/>
    </row>
    <row r="299" spans="1:11" x14ac:dyDescent="0.2">
      <c r="A299" s="19">
        <v>64074</v>
      </c>
      <c r="B299" t="s">
        <v>433</v>
      </c>
      <c r="C299" s="13">
        <v>1082.5912000000001</v>
      </c>
      <c r="D299" s="13"/>
      <c r="E299" s="13"/>
      <c r="F299" s="13"/>
      <c r="I299" s="13"/>
      <c r="J299" s="13"/>
      <c r="K299" s="13"/>
    </row>
    <row r="300" spans="1:11" x14ac:dyDescent="0.2">
      <c r="A300" s="19">
        <v>64075</v>
      </c>
      <c r="B300" t="s">
        <v>434</v>
      </c>
      <c r="C300" s="13">
        <v>3760.5344</v>
      </c>
      <c r="D300" s="13"/>
      <c r="E300" s="13"/>
      <c r="F300" s="13"/>
      <c r="I300" s="13"/>
      <c r="J300" s="13"/>
      <c r="K300" s="13"/>
    </row>
    <row r="301" spans="1:11" x14ac:dyDescent="0.2">
      <c r="A301" s="19">
        <v>65096</v>
      </c>
      <c r="B301" t="s">
        <v>435</v>
      </c>
      <c r="C301">
        <v>213.00729999999999</v>
      </c>
      <c r="D301" s="13"/>
      <c r="E301" s="13"/>
      <c r="F301" s="13"/>
      <c r="I301" s="13"/>
      <c r="J301" s="13"/>
      <c r="K301" s="13"/>
    </row>
    <row r="302" spans="1:11" x14ac:dyDescent="0.2">
      <c r="A302" s="19">
        <v>65098</v>
      </c>
      <c r="B302" t="s">
        <v>436</v>
      </c>
      <c r="C302">
        <v>388.0367</v>
      </c>
      <c r="D302" s="13"/>
      <c r="E302" s="13"/>
      <c r="F302" s="13"/>
      <c r="I302" s="13"/>
      <c r="J302" s="13"/>
      <c r="K302" s="13"/>
    </row>
    <row r="303" spans="1:11" x14ac:dyDescent="0.2">
      <c r="A303" s="19">
        <v>66102</v>
      </c>
      <c r="B303" t="s">
        <v>437</v>
      </c>
      <c r="C303" s="13">
        <v>1979.4468999999999</v>
      </c>
      <c r="D303" s="13"/>
      <c r="E303" s="13"/>
      <c r="F303" s="13"/>
      <c r="I303" s="13"/>
      <c r="J303" s="13"/>
      <c r="K303" s="13"/>
    </row>
    <row r="304" spans="1:11" x14ac:dyDescent="0.2">
      <c r="A304" s="19">
        <v>66103</v>
      </c>
      <c r="B304" t="s">
        <v>438</v>
      </c>
      <c r="C304">
        <v>299.87180000000001</v>
      </c>
      <c r="D304" s="13"/>
      <c r="E304" s="13"/>
      <c r="F304" s="13"/>
      <c r="I304" s="13"/>
      <c r="J304" s="13"/>
      <c r="K304" s="13"/>
    </row>
    <row r="305" spans="1:11" x14ac:dyDescent="0.2">
      <c r="A305" s="19">
        <v>66104</v>
      </c>
      <c r="B305" t="s">
        <v>439</v>
      </c>
      <c r="C305">
        <v>261.21949999999998</v>
      </c>
      <c r="D305" s="13"/>
      <c r="E305" s="13"/>
      <c r="F305" s="13"/>
      <c r="I305" s="13"/>
      <c r="J305" s="13"/>
      <c r="K305" s="13"/>
    </row>
    <row r="306" spans="1:11" x14ac:dyDescent="0.2">
      <c r="A306" s="19">
        <v>66105</v>
      </c>
      <c r="B306" t="s">
        <v>440</v>
      </c>
      <c r="C306" s="13">
        <v>1881.9365</v>
      </c>
      <c r="D306" s="13"/>
      <c r="E306" s="13"/>
      <c r="F306" s="13"/>
      <c r="I306" s="13"/>
      <c r="J306" s="13"/>
      <c r="K306" s="13"/>
    </row>
    <row r="307" spans="1:11" x14ac:dyDescent="0.2">
      <c r="A307" s="19">
        <v>66107</v>
      </c>
      <c r="B307" t="s">
        <v>441</v>
      </c>
      <c r="C307">
        <v>778.64490000000001</v>
      </c>
      <c r="D307" s="13"/>
      <c r="E307" s="13"/>
      <c r="F307" s="13"/>
      <c r="I307" s="13"/>
      <c r="J307" s="13"/>
      <c r="K307" s="13"/>
    </row>
    <row r="308" spans="1:11" x14ac:dyDescent="0.2">
      <c r="A308" s="19">
        <v>67055</v>
      </c>
      <c r="B308" t="s">
        <v>442</v>
      </c>
      <c r="C308" s="13">
        <v>1141.8779</v>
      </c>
      <c r="D308" s="13"/>
      <c r="E308" s="13"/>
      <c r="F308" s="13"/>
      <c r="I308" s="13"/>
      <c r="J308" s="13"/>
      <c r="K308" s="13"/>
    </row>
    <row r="309" spans="1:11" x14ac:dyDescent="0.2">
      <c r="A309" s="19">
        <v>67061</v>
      </c>
      <c r="B309" t="s">
        <v>443</v>
      </c>
      <c r="C309" s="13">
        <v>1282.5708999999999</v>
      </c>
      <c r="D309" s="13"/>
      <c r="E309" s="13"/>
      <c r="F309" s="13"/>
      <c r="I309" s="13"/>
      <c r="J309" s="13"/>
      <c r="K309" s="13"/>
    </row>
    <row r="310" spans="1:11" x14ac:dyDescent="0.2">
      <c r="A310" s="19">
        <v>68070</v>
      </c>
      <c r="B310" t="s">
        <v>444</v>
      </c>
      <c r="C310" s="13">
        <v>1383.4409000000001</v>
      </c>
      <c r="D310" s="13"/>
      <c r="E310" s="13"/>
      <c r="F310" s="13"/>
      <c r="I310" s="13"/>
      <c r="J310" s="13"/>
      <c r="K310" s="13"/>
    </row>
    <row r="311" spans="1:11" x14ac:dyDescent="0.2">
      <c r="A311" s="19">
        <v>68071</v>
      </c>
      <c r="B311" t="s">
        <v>445</v>
      </c>
      <c r="C311">
        <v>125.0817</v>
      </c>
      <c r="D311" s="13"/>
      <c r="E311" s="13"/>
      <c r="F311" s="13"/>
      <c r="I311" s="13"/>
      <c r="J311" s="13"/>
      <c r="K311" s="13"/>
    </row>
    <row r="312" spans="1:11" x14ac:dyDescent="0.2">
      <c r="A312" s="19">
        <v>68072</v>
      </c>
      <c r="B312" t="s">
        <v>446</v>
      </c>
      <c r="C312">
        <v>67.218500000000006</v>
      </c>
      <c r="D312" s="13"/>
      <c r="E312" s="13"/>
      <c r="F312" s="13"/>
      <c r="I312" s="13"/>
      <c r="J312" s="13"/>
      <c r="K312" s="13"/>
    </row>
    <row r="313" spans="1:11" x14ac:dyDescent="0.2">
      <c r="A313" s="19">
        <v>68073</v>
      </c>
      <c r="B313" t="s">
        <v>447</v>
      </c>
      <c r="C313">
        <v>594.83780000000002</v>
      </c>
      <c r="D313" s="13"/>
      <c r="E313" s="13"/>
      <c r="F313" s="13"/>
      <c r="I313" s="13"/>
      <c r="J313" s="13"/>
      <c r="K313" s="13"/>
    </row>
    <row r="314" spans="1:11" x14ac:dyDescent="0.2">
      <c r="A314" s="19">
        <v>68074</v>
      </c>
      <c r="B314" t="s">
        <v>448</v>
      </c>
      <c r="C314">
        <v>217.27610000000001</v>
      </c>
      <c r="D314" s="13"/>
      <c r="E314" s="13"/>
      <c r="F314" s="13"/>
      <c r="I314" s="13"/>
      <c r="J314" s="13"/>
      <c r="K314" s="13"/>
    </row>
    <row r="315" spans="1:11" x14ac:dyDescent="0.2">
      <c r="A315" s="19">
        <v>68075</v>
      </c>
      <c r="B315" t="s">
        <v>449</v>
      </c>
      <c r="C315">
        <v>164.43719999999999</v>
      </c>
      <c r="D315" s="13"/>
      <c r="E315" s="13"/>
      <c r="F315" s="13"/>
      <c r="I315" s="13"/>
      <c r="J315" s="13"/>
      <c r="K315" s="13"/>
    </row>
    <row r="316" spans="1:11" x14ac:dyDescent="0.2">
      <c r="A316" s="19">
        <v>69104</v>
      </c>
      <c r="B316" t="s">
        <v>450</v>
      </c>
      <c r="C316">
        <v>54.766300000000001</v>
      </c>
      <c r="D316" s="13"/>
      <c r="E316" s="13"/>
      <c r="F316" s="13"/>
      <c r="I316" s="13"/>
      <c r="J316" s="13"/>
      <c r="K316" s="13"/>
    </row>
    <row r="317" spans="1:11" x14ac:dyDescent="0.2">
      <c r="A317" s="19">
        <v>69106</v>
      </c>
      <c r="B317" t="s">
        <v>451</v>
      </c>
      <c r="C317">
        <v>759.83699999999999</v>
      </c>
      <c r="D317" s="13"/>
      <c r="E317" s="13"/>
      <c r="F317" s="13"/>
      <c r="I317" s="13"/>
      <c r="J317" s="13"/>
      <c r="K317" s="13"/>
    </row>
    <row r="318" spans="1:11" x14ac:dyDescent="0.2">
      <c r="A318" s="19">
        <v>69107</v>
      </c>
      <c r="B318" t="s">
        <v>452</v>
      </c>
      <c r="C318">
        <v>92.213099999999997</v>
      </c>
      <c r="D318" s="13"/>
      <c r="E318" s="13"/>
      <c r="F318" s="13"/>
      <c r="I318" s="13"/>
      <c r="J318" s="13"/>
      <c r="K318" s="13"/>
    </row>
    <row r="319" spans="1:11" x14ac:dyDescent="0.2">
      <c r="A319" s="19">
        <v>69108</v>
      </c>
      <c r="B319" t="s">
        <v>453</v>
      </c>
      <c r="C319">
        <v>275.37630000000001</v>
      </c>
      <c r="D319" s="13"/>
      <c r="E319" s="13"/>
      <c r="F319" s="13"/>
      <c r="I319" s="13"/>
      <c r="J319" s="13"/>
      <c r="K319" s="13"/>
    </row>
    <row r="320" spans="1:11" x14ac:dyDescent="0.2">
      <c r="A320" s="19">
        <v>69109</v>
      </c>
      <c r="B320" t="s">
        <v>454</v>
      </c>
      <c r="C320">
        <v>507.46519999999998</v>
      </c>
      <c r="D320" s="13"/>
      <c r="E320" s="13"/>
      <c r="F320" s="13"/>
      <c r="I320" s="13"/>
      <c r="J320" s="13"/>
      <c r="K320" s="13"/>
    </row>
    <row r="321" spans="1:11" x14ac:dyDescent="0.2">
      <c r="A321" s="19">
        <v>70092</v>
      </c>
      <c r="B321" t="s">
        <v>455</v>
      </c>
      <c r="C321">
        <v>450.76139999999998</v>
      </c>
      <c r="D321" s="13"/>
      <c r="E321" s="13"/>
      <c r="F321" s="13"/>
      <c r="I321" s="13"/>
      <c r="J321" s="13"/>
      <c r="K321" s="13"/>
    </row>
    <row r="322" spans="1:11" x14ac:dyDescent="0.2">
      <c r="A322" s="19">
        <v>70093</v>
      </c>
      <c r="B322" t="s">
        <v>456</v>
      </c>
      <c r="C322" s="13">
        <v>1319.8273999999999</v>
      </c>
      <c r="D322" s="13"/>
      <c r="E322" s="13"/>
      <c r="F322" s="13"/>
      <c r="I322" s="13"/>
      <c r="J322" s="13"/>
      <c r="K322" s="13"/>
    </row>
    <row r="323" spans="1:11" x14ac:dyDescent="0.2">
      <c r="A323" s="19">
        <v>71091</v>
      </c>
      <c r="B323" t="s">
        <v>457</v>
      </c>
      <c r="C323">
        <v>823.67830000000004</v>
      </c>
      <c r="D323" s="13"/>
      <c r="E323" s="13"/>
      <c r="F323" s="13"/>
      <c r="I323" s="13"/>
      <c r="J323" s="13"/>
      <c r="K323" s="13"/>
    </row>
    <row r="324" spans="1:11" x14ac:dyDescent="0.2">
      <c r="A324" s="19">
        <v>71092</v>
      </c>
      <c r="B324" t="s">
        <v>458</v>
      </c>
      <c r="C324" s="13">
        <v>1513.6759999999999</v>
      </c>
      <c r="D324" s="13"/>
      <c r="E324" s="13"/>
      <c r="F324" s="13"/>
      <c r="I324" s="13"/>
      <c r="J324" s="13"/>
      <c r="K324" s="13"/>
    </row>
    <row r="325" spans="1:11" x14ac:dyDescent="0.2">
      <c r="A325" s="19">
        <v>72066</v>
      </c>
      <c r="B325" t="s">
        <v>459</v>
      </c>
      <c r="C325">
        <v>205.7533</v>
      </c>
      <c r="D325" s="13"/>
      <c r="E325" s="13"/>
      <c r="F325" s="13"/>
      <c r="I325" s="13"/>
      <c r="J325" s="13"/>
      <c r="K325" s="13"/>
    </row>
    <row r="326" spans="1:11" x14ac:dyDescent="0.2">
      <c r="A326" s="19">
        <v>72068</v>
      </c>
      <c r="B326" t="s">
        <v>460</v>
      </c>
      <c r="C326">
        <v>813.22289999999998</v>
      </c>
      <c r="D326" s="13"/>
      <c r="E326" s="13"/>
      <c r="F326" s="13"/>
      <c r="I326" s="13"/>
      <c r="J326" s="13"/>
      <c r="K326" s="13"/>
    </row>
    <row r="327" spans="1:11" x14ac:dyDescent="0.2">
      <c r="A327" s="19">
        <v>72073</v>
      </c>
      <c r="B327" t="s">
        <v>461</v>
      </c>
      <c r="C327">
        <v>384.3802</v>
      </c>
      <c r="D327" s="13"/>
      <c r="E327" s="13"/>
      <c r="F327" s="13"/>
      <c r="I327" s="13"/>
      <c r="J327" s="13"/>
      <c r="K327" s="13"/>
    </row>
    <row r="328" spans="1:11" x14ac:dyDescent="0.2">
      <c r="A328" s="19">
        <v>72074</v>
      </c>
      <c r="B328" t="s">
        <v>462</v>
      </c>
      <c r="C328" s="13">
        <v>1832.3502000000001</v>
      </c>
      <c r="D328" s="13"/>
      <c r="E328" s="13"/>
      <c r="F328" s="13"/>
      <c r="I328" s="13"/>
      <c r="J328" s="13"/>
      <c r="K328" s="13"/>
    </row>
    <row r="329" spans="1:11" x14ac:dyDescent="0.2">
      <c r="A329" s="19">
        <v>73099</v>
      </c>
      <c r="B329" t="s">
        <v>463</v>
      </c>
      <c r="C329" s="13">
        <v>1714.1393</v>
      </c>
      <c r="D329" s="13"/>
      <c r="E329" s="13"/>
      <c r="F329" s="13"/>
      <c r="I329" s="13"/>
      <c r="J329" s="13"/>
      <c r="K329" s="13"/>
    </row>
    <row r="330" spans="1:11" x14ac:dyDescent="0.2">
      <c r="A330" s="19">
        <v>73102</v>
      </c>
      <c r="B330" t="s">
        <v>464</v>
      </c>
      <c r="C330">
        <v>957.39530000000002</v>
      </c>
      <c r="D330" s="13"/>
      <c r="E330" s="13"/>
      <c r="F330" s="13"/>
      <c r="I330" s="13"/>
      <c r="J330" s="13"/>
      <c r="K330" s="13"/>
    </row>
    <row r="331" spans="1:11" x14ac:dyDescent="0.2">
      <c r="A331" s="19">
        <v>73105</v>
      </c>
      <c r="B331" t="s">
        <v>465</v>
      </c>
      <c r="C331">
        <v>228.0076</v>
      </c>
      <c r="D331" s="13"/>
      <c r="E331" s="13"/>
      <c r="F331" s="13"/>
      <c r="I331" s="13"/>
      <c r="J331" s="13"/>
      <c r="K331" s="13"/>
    </row>
    <row r="332" spans="1:11" x14ac:dyDescent="0.2">
      <c r="A332" s="19">
        <v>73106</v>
      </c>
      <c r="B332" t="s">
        <v>466</v>
      </c>
      <c r="C332" s="13">
        <v>1640.5988</v>
      </c>
      <c r="D332" s="13"/>
      <c r="E332" s="13"/>
      <c r="F332" s="13"/>
      <c r="I332" s="13"/>
      <c r="J332" s="13"/>
      <c r="K332" s="13"/>
    </row>
    <row r="333" spans="1:11" x14ac:dyDescent="0.2">
      <c r="A333" s="19">
        <v>73108</v>
      </c>
      <c r="B333" t="s">
        <v>467</v>
      </c>
      <c r="C333" s="13">
        <v>4563.4982</v>
      </c>
      <c r="D333" s="13"/>
      <c r="E333" s="13"/>
      <c r="F333" s="13"/>
      <c r="I333" s="13"/>
      <c r="J333" s="13"/>
      <c r="K333" s="13"/>
    </row>
    <row r="334" spans="1:11" x14ac:dyDescent="0.2">
      <c r="A334" s="19">
        <v>74187</v>
      </c>
      <c r="B334" t="s">
        <v>468</v>
      </c>
      <c r="C334">
        <v>273.06670000000003</v>
      </c>
      <c r="D334" s="13"/>
      <c r="E334" s="13"/>
      <c r="F334" s="13"/>
      <c r="I334" s="13"/>
      <c r="J334" s="13"/>
      <c r="K334" s="13"/>
    </row>
    <row r="335" spans="1:11" x14ac:dyDescent="0.2">
      <c r="A335" s="19">
        <v>74190</v>
      </c>
      <c r="B335" t="s">
        <v>469</v>
      </c>
      <c r="C335">
        <v>330.60309999999998</v>
      </c>
      <c r="D335" s="13"/>
      <c r="E335" s="13"/>
      <c r="F335" s="13"/>
      <c r="I335" s="13"/>
      <c r="J335" s="13"/>
      <c r="K335" s="13"/>
    </row>
    <row r="336" spans="1:11" x14ac:dyDescent="0.2">
      <c r="A336" s="19">
        <v>74194</v>
      </c>
      <c r="B336" t="s">
        <v>470</v>
      </c>
      <c r="C336">
        <v>215.67959999999999</v>
      </c>
      <c r="D336" s="13"/>
      <c r="E336" s="13"/>
      <c r="F336" s="13"/>
      <c r="I336" s="13"/>
      <c r="J336" s="13"/>
      <c r="K336" s="13"/>
    </row>
    <row r="337" spans="1:11" x14ac:dyDescent="0.2">
      <c r="A337" s="19">
        <v>74195</v>
      </c>
      <c r="B337" t="s">
        <v>471</v>
      </c>
      <c r="C337">
        <v>158.21680000000001</v>
      </c>
      <c r="D337" s="13"/>
      <c r="E337" s="13"/>
      <c r="F337" s="13"/>
      <c r="I337" s="13"/>
      <c r="J337" s="13"/>
      <c r="K337" s="13"/>
    </row>
    <row r="338" spans="1:11" x14ac:dyDescent="0.2">
      <c r="A338" s="19">
        <v>74197</v>
      </c>
      <c r="B338" t="s">
        <v>472</v>
      </c>
      <c r="C338">
        <v>260.0598</v>
      </c>
      <c r="D338" s="13"/>
      <c r="E338" s="13"/>
      <c r="F338" s="13"/>
      <c r="I338" s="13"/>
      <c r="J338" s="13"/>
      <c r="K338" s="13"/>
    </row>
    <row r="339" spans="1:11" x14ac:dyDescent="0.2">
      <c r="A339" s="19">
        <v>74201</v>
      </c>
      <c r="B339" t="s">
        <v>473</v>
      </c>
      <c r="C339" s="13">
        <v>1303.6714999999999</v>
      </c>
      <c r="D339" s="13"/>
      <c r="E339" s="13"/>
      <c r="F339" s="13"/>
      <c r="I339" s="13"/>
      <c r="J339" s="13"/>
      <c r="K339" s="13"/>
    </row>
    <row r="340" spans="1:11" x14ac:dyDescent="0.2">
      <c r="A340" s="19">
        <v>74202</v>
      </c>
      <c r="B340" t="s">
        <v>474</v>
      </c>
      <c r="C340">
        <v>210.70509999999999</v>
      </c>
      <c r="D340" s="13"/>
      <c r="E340" s="13"/>
      <c r="F340" s="13"/>
      <c r="I340" s="13"/>
      <c r="J340" s="13"/>
      <c r="K340" s="13"/>
    </row>
    <row r="341" spans="1:11" x14ac:dyDescent="0.2">
      <c r="A341" s="19">
        <v>75084</v>
      </c>
      <c r="B341" t="s">
        <v>475</v>
      </c>
      <c r="C341">
        <v>268.14280000000002</v>
      </c>
      <c r="D341" s="13"/>
      <c r="E341" s="13"/>
      <c r="F341" s="13"/>
      <c r="I341" s="13"/>
      <c r="J341" s="13"/>
      <c r="K341" s="13"/>
    </row>
    <row r="342" spans="1:11" x14ac:dyDescent="0.2">
      <c r="A342" s="19">
        <v>75085</v>
      </c>
      <c r="B342" t="s">
        <v>476</v>
      </c>
      <c r="C342">
        <v>702.21450000000004</v>
      </c>
      <c r="D342" s="13"/>
      <c r="E342" s="13"/>
      <c r="F342" s="13"/>
      <c r="I342" s="13"/>
      <c r="J342" s="13"/>
      <c r="K342" s="13"/>
    </row>
    <row r="343" spans="1:11" x14ac:dyDescent="0.2">
      <c r="A343" s="19">
        <v>75086</v>
      </c>
      <c r="B343" t="s">
        <v>477</v>
      </c>
      <c r="C343">
        <v>284.46839999999997</v>
      </c>
      <c r="D343" s="13"/>
      <c r="E343" s="13"/>
      <c r="F343" s="13"/>
      <c r="I343" s="13"/>
      <c r="J343" s="13"/>
      <c r="K343" s="13"/>
    </row>
    <row r="344" spans="1:11" x14ac:dyDescent="0.2">
      <c r="A344" s="19">
        <v>75087</v>
      </c>
      <c r="B344" t="s">
        <v>478</v>
      </c>
      <c r="C344">
        <v>833.73090000000002</v>
      </c>
      <c r="D344" s="13"/>
      <c r="E344" s="13"/>
      <c r="F344" s="13"/>
      <c r="I344" s="13"/>
      <c r="J344" s="13"/>
      <c r="K344" s="13"/>
    </row>
    <row r="345" spans="1:11" x14ac:dyDescent="0.2">
      <c r="A345" s="19">
        <v>76081</v>
      </c>
      <c r="B345" t="s">
        <v>479</v>
      </c>
      <c r="C345">
        <v>219.0934</v>
      </c>
      <c r="D345" s="13"/>
      <c r="E345" s="13"/>
      <c r="F345" s="13"/>
      <c r="I345" s="13"/>
      <c r="J345" s="13"/>
      <c r="K345" s="13"/>
    </row>
    <row r="346" spans="1:11" x14ac:dyDescent="0.2">
      <c r="A346" s="19">
        <v>76082</v>
      </c>
      <c r="B346" t="s">
        <v>480</v>
      </c>
      <c r="C346">
        <v>685.17660000000001</v>
      </c>
      <c r="D346" s="13"/>
      <c r="E346" s="13"/>
      <c r="F346" s="13"/>
      <c r="I346" s="13"/>
      <c r="J346" s="13"/>
      <c r="K346" s="13"/>
    </row>
    <row r="347" spans="1:11" x14ac:dyDescent="0.2">
      <c r="A347" s="19">
        <v>76083</v>
      </c>
      <c r="B347" t="s">
        <v>481</v>
      </c>
      <c r="C347">
        <v>771.48080000000004</v>
      </c>
      <c r="D347" s="13"/>
      <c r="E347" s="13"/>
      <c r="F347" s="13"/>
      <c r="I347" s="13"/>
      <c r="J347" s="13"/>
      <c r="K347" s="13"/>
    </row>
    <row r="348" spans="1:11" x14ac:dyDescent="0.2">
      <c r="A348" s="19">
        <v>77100</v>
      </c>
      <c r="B348" t="s">
        <v>482</v>
      </c>
      <c r="C348">
        <v>121.3793</v>
      </c>
      <c r="D348" s="13"/>
      <c r="E348" s="13"/>
      <c r="F348" s="13"/>
      <c r="I348" s="13"/>
      <c r="J348" s="13"/>
      <c r="K348" s="13"/>
    </row>
    <row r="349" spans="1:11" x14ac:dyDescent="0.2">
      <c r="A349" s="19">
        <v>77101</v>
      </c>
      <c r="B349" t="s">
        <v>483</v>
      </c>
      <c r="C349">
        <v>418.31819999999999</v>
      </c>
      <c r="D349" s="13"/>
      <c r="E349" s="13"/>
      <c r="F349" s="13"/>
      <c r="I349" s="13"/>
      <c r="J349" s="13"/>
      <c r="K349" s="13"/>
    </row>
    <row r="350" spans="1:11" x14ac:dyDescent="0.2">
      <c r="A350" s="19">
        <v>77102</v>
      </c>
      <c r="B350" t="s">
        <v>484</v>
      </c>
      <c r="C350">
        <v>652.64239999999995</v>
      </c>
      <c r="D350" s="13"/>
      <c r="E350" s="13"/>
      <c r="F350" s="13"/>
      <c r="I350" s="13"/>
      <c r="J350" s="13"/>
      <c r="K350" s="13"/>
    </row>
    <row r="351" spans="1:11" x14ac:dyDescent="0.2">
      <c r="A351" s="19">
        <v>77103</v>
      </c>
      <c r="B351" t="s">
        <v>485</v>
      </c>
      <c r="C351">
        <v>294.3947</v>
      </c>
      <c r="D351" s="13"/>
      <c r="E351" s="13"/>
      <c r="F351" s="13"/>
      <c r="I351" s="13"/>
      <c r="J351" s="13"/>
      <c r="K351" s="13"/>
    </row>
    <row r="352" spans="1:11" x14ac:dyDescent="0.2">
      <c r="A352" s="19">
        <v>77104</v>
      </c>
      <c r="B352" t="s">
        <v>486</v>
      </c>
      <c r="C352">
        <v>213.11760000000001</v>
      </c>
      <c r="D352" s="13"/>
      <c r="E352" s="13"/>
      <c r="F352" s="13"/>
      <c r="I352" s="13"/>
      <c r="J352" s="13"/>
      <c r="K352" s="13"/>
    </row>
    <row r="353" spans="1:11" x14ac:dyDescent="0.2">
      <c r="A353" s="19">
        <v>78001</v>
      </c>
      <c r="B353" t="s">
        <v>487</v>
      </c>
      <c r="C353">
        <v>377.11020000000002</v>
      </c>
      <c r="D353" s="13"/>
      <c r="E353" s="13"/>
      <c r="F353" s="13"/>
      <c r="I353" s="13"/>
      <c r="J353" s="13"/>
      <c r="K353" s="13"/>
    </row>
    <row r="354" spans="1:11" x14ac:dyDescent="0.2">
      <c r="A354" s="19">
        <v>78002</v>
      </c>
      <c r="B354" t="s">
        <v>488</v>
      </c>
      <c r="C354">
        <v>968.23090000000002</v>
      </c>
      <c r="D354" s="13"/>
      <c r="E354" s="13"/>
      <c r="F354" s="13"/>
      <c r="I354" s="13"/>
      <c r="J354" s="13"/>
      <c r="K354" s="13"/>
    </row>
    <row r="355" spans="1:11" x14ac:dyDescent="0.2">
      <c r="A355" s="19">
        <v>78003</v>
      </c>
      <c r="B355" t="s">
        <v>489</v>
      </c>
      <c r="C355">
        <v>192.6515</v>
      </c>
      <c r="D355" s="13"/>
      <c r="E355" s="13"/>
      <c r="F355" s="13"/>
      <c r="I355" s="13"/>
      <c r="J355" s="13"/>
      <c r="K355" s="13"/>
    </row>
    <row r="356" spans="1:11" x14ac:dyDescent="0.2">
      <c r="A356" s="19">
        <v>78004</v>
      </c>
      <c r="B356" t="s">
        <v>490</v>
      </c>
      <c r="C356">
        <v>326.82580000000002</v>
      </c>
      <c r="D356" s="13"/>
      <c r="E356" s="13"/>
      <c r="F356" s="13"/>
      <c r="I356" s="13"/>
      <c r="J356" s="13"/>
      <c r="K356" s="13"/>
    </row>
    <row r="357" spans="1:11" x14ac:dyDescent="0.2">
      <c r="A357" s="19">
        <v>78005</v>
      </c>
      <c r="B357" t="s">
        <v>491</v>
      </c>
      <c r="C357">
        <v>834.56880000000001</v>
      </c>
      <c r="D357" s="13"/>
      <c r="E357" s="13"/>
      <c r="F357" s="13"/>
      <c r="I357" s="13"/>
      <c r="J357" s="13"/>
      <c r="K357" s="13"/>
    </row>
    <row r="358" spans="1:11" x14ac:dyDescent="0.2">
      <c r="A358" s="19">
        <v>78009</v>
      </c>
      <c r="B358" t="s">
        <v>492</v>
      </c>
      <c r="C358">
        <v>251.81</v>
      </c>
      <c r="D358" s="13"/>
      <c r="E358" s="13"/>
      <c r="F358" s="13"/>
      <c r="I358" s="13"/>
      <c r="J358" s="13"/>
      <c r="K358" s="13"/>
    </row>
    <row r="359" spans="1:11" x14ac:dyDescent="0.2">
      <c r="A359" s="19">
        <v>78012</v>
      </c>
      <c r="B359" t="s">
        <v>493</v>
      </c>
      <c r="C359" s="13">
        <v>1605.6784</v>
      </c>
      <c r="D359" s="13"/>
      <c r="E359" s="13"/>
      <c r="F359" s="13"/>
      <c r="I359" s="13"/>
      <c r="J359" s="13"/>
      <c r="K359" s="13"/>
    </row>
    <row r="360" spans="1:11" x14ac:dyDescent="0.2">
      <c r="A360" s="19">
        <v>79077</v>
      </c>
      <c r="B360" t="s">
        <v>494</v>
      </c>
      <c r="C360" s="13">
        <v>2212.7928000000002</v>
      </c>
      <c r="D360" s="13"/>
      <c r="E360" s="13"/>
      <c r="F360" s="13"/>
      <c r="I360" s="13"/>
      <c r="J360" s="13"/>
      <c r="K360" s="13"/>
    </row>
    <row r="361" spans="1:11" x14ac:dyDescent="0.2">
      <c r="A361" s="19">
        <v>79078</v>
      </c>
      <c r="B361" t="s">
        <v>495</v>
      </c>
      <c r="C361">
        <v>140.04140000000001</v>
      </c>
      <c r="D361" s="13"/>
      <c r="E361" s="13"/>
      <c r="F361" s="13"/>
      <c r="I361" s="13"/>
      <c r="J361" s="13"/>
      <c r="K361" s="13"/>
    </row>
    <row r="362" spans="1:11" x14ac:dyDescent="0.2">
      <c r="A362" s="19">
        <v>80116</v>
      </c>
      <c r="B362" t="s">
        <v>496</v>
      </c>
      <c r="C362">
        <v>424.56060000000002</v>
      </c>
      <c r="D362" s="13"/>
      <c r="E362" s="13"/>
      <c r="F362" s="13"/>
      <c r="I362" s="13"/>
      <c r="J362" s="13"/>
      <c r="K362" s="13"/>
    </row>
    <row r="363" spans="1:11" x14ac:dyDescent="0.2">
      <c r="A363" s="19">
        <v>80118</v>
      </c>
      <c r="B363" t="s">
        <v>497</v>
      </c>
      <c r="C363">
        <v>424.01690000000002</v>
      </c>
      <c r="D363" s="13"/>
      <c r="E363" s="13"/>
      <c r="F363" s="13"/>
      <c r="I363" s="13"/>
      <c r="J363" s="13"/>
      <c r="K363" s="13"/>
    </row>
    <row r="364" spans="1:11" x14ac:dyDescent="0.2">
      <c r="A364" s="19">
        <v>80119</v>
      </c>
      <c r="B364" t="s">
        <v>498</v>
      </c>
      <c r="C364">
        <v>626.57979999999998</v>
      </c>
      <c r="D364" s="13"/>
      <c r="E364" s="13"/>
      <c r="F364" s="13"/>
      <c r="I364" s="13"/>
      <c r="J364" s="13"/>
      <c r="K364" s="13"/>
    </row>
    <row r="365" spans="1:11" x14ac:dyDescent="0.2">
      <c r="A365" s="19">
        <v>80121</v>
      </c>
      <c r="B365" t="s">
        <v>499</v>
      </c>
      <c r="C365">
        <v>429.09030000000001</v>
      </c>
      <c r="D365" s="13"/>
      <c r="E365" s="13"/>
      <c r="F365" s="13"/>
      <c r="I365" s="13"/>
      <c r="J365" s="13"/>
      <c r="K365" s="13"/>
    </row>
    <row r="366" spans="1:11" x14ac:dyDescent="0.2">
      <c r="A366" s="19">
        <v>80122</v>
      </c>
      <c r="B366" t="s">
        <v>500</v>
      </c>
      <c r="C366">
        <v>239.10740000000001</v>
      </c>
      <c r="D366" s="13"/>
      <c r="E366" s="13"/>
      <c r="F366" s="13"/>
      <c r="I366" s="13"/>
      <c r="J366" s="13"/>
      <c r="K366" s="13"/>
    </row>
    <row r="367" spans="1:11" x14ac:dyDescent="0.2">
      <c r="A367" s="19">
        <v>80125</v>
      </c>
      <c r="B367" t="s">
        <v>501</v>
      </c>
      <c r="C367" s="13">
        <v>4473.0910000000003</v>
      </c>
      <c r="D367" s="13"/>
      <c r="E367" s="13"/>
      <c r="F367" s="13"/>
      <c r="I367" s="13"/>
      <c r="J367" s="13"/>
      <c r="K367" s="13"/>
    </row>
    <row r="368" spans="1:11" x14ac:dyDescent="0.2">
      <c r="A368" s="19">
        <v>81094</v>
      </c>
      <c r="B368" t="s">
        <v>502</v>
      </c>
      <c r="C368" s="13">
        <v>1952.4073000000001</v>
      </c>
      <c r="D368" s="13"/>
      <c r="E368" s="13"/>
      <c r="F368" s="13"/>
      <c r="I368" s="13"/>
      <c r="J368" s="13"/>
      <c r="K368" s="13"/>
    </row>
    <row r="369" spans="1:11" x14ac:dyDescent="0.2">
      <c r="A369" s="19">
        <v>81095</v>
      </c>
      <c r="B369" t="s">
        <v>503</v>
      </c>
      <c r="C369">
        <v>540.90660000000003</v>
      </c>
      <c r="D369" s="13"/>
      <c r="E369" s="13"/>
      <c r="F369" s="13"/>
      <c r="I369" s="13"/>
      <c r="J369" s="13"/>
      <c r="K369" s="13"/>
    </row>
    <row r="370" spans="1:11" x14ac:dyDescent="0.2">
      <c r="A370" s="19">
        <v>81096</v>
      </c>
      <c r="B370" t="s">
        <v>504</v>
      </c>
      <c r="C370" s="13">
        <v>3844.46</v>
      </c>
      <c r="D370" s="13"/>
      <c r="E370" s="13"/>
      <c r="F370" s="13"/>
      <c r="I370" s="13"/>
      <c r="J370" s="13"/>
      <c r="K370" s="13"/>
    </row>
    <row r="371" spans="1:11" x14ac:dyDescent="0.2">
      <c r="A371" s="19">
        <v>81097</v>
      </c>
      <c r="B371" t="s">
        <v>505</v>
      </c>
      <c r="C371">
        <v>283.70850000000002</v>
      </c>
      <c r="D371" s="13"/>
      <c r="E371" s="13"/>
      <c r="F371" s="13"/>
      <c r="I371" s="13"/>
      <c r="J371" s="13"/>
      <c r="K371" s="13"/>
    </row>
    <row r="372" spans="1:11" x14ac:dyDescent="0.2">
      <c r="A372" s="19">
        <v>82100</v>
      </c>
      <c r="B372" t="s">
        <v>506</v>
      </c>
      <c r="C372" s="13">
        <v>1453.6936000000001</v>
      </c>
      <c r="D372" s="13"/>
      <c r="E372" s="13"/>
      <c r="F372" s="13"/>
      <c r="I372" s="13"/>
      <c r="J372" s="13"/>
      <c r="K372" s="13"/>
    </row>
    <row r="373" spans="1:11" x14ac:dyDescent="0.2">
      <c r="A373" s="19">
        <v>82101</v>
      </c>
      <c r="B373" t="s">
        <v>507</v>
      </c>
      <c r="C373">
        <v>535.48239999999998</v>
      </c>
      <c r="D373" s="13"/>
      <c r="E373" s="13"/>
      <c r="F373" s="13"/>
      <c r="I373" s="13"/>
      <c r="J373" s="13"/>
      <c r="K373" s="13"/>
    </row>
    <row r="374" spans="1:11" x14ac:dyDescent="0.2">
      <c r="A374" s="19">
        <v>82105</v>
      </c>
      <c r="B374" t="s">
        <v>508</v>
      </c>
      <c r="C374">
        <v>59.011699999999998</v>
      </c>
      <c r="D374" s="13"/>
      <c r="E374" s="13"/>
      <c r="F374" s="13"/>
      <c r="I374" s="13"/>
      <c r="J374" s="13"/>
      <c r="K374" s="13"/>
    </row>
    <row r="375" spans="1:11" x14ac:dyDescent="0.2">
      <c r="A375" s="19">
        <v>82108</v>
      </c>
      <c r="B375" t="s">
        <v>509</v>
      </c>
      <c r="C375">
        <v>829.59059999999999</v>
      </c>
      <c r="D375" s="13"/>
      <c r="E375" s="13"/>
      <c r="F375" s="13"/>
      <c r="I375" s="13"/>
      <c r="J375" s="13"/>
      <c r="K375" s="13"/>
    </row>
    <row r="376" spans="1:11" x14ac:dyDescent="0.2">
      <c r="A376" s="19">
        <v>83001</v>
      </c>
      <c r="B376" t="s">
        <v>510</v>
      </c>
      <c r="C376">
        <v>693.06859999999995</v>
      </c>
      <c r="D376" s="13"/>
      <c r="E376" s="13"/>
      <c r="F376" s="13"/>
      <c r="I376" s="13"/>
      <c r="J376" s="13"/>
      <c r="K376" s="13"/>
    </row>
    <row r="377" spans="1:11" x14ac:dyDescent="0.2">
      <c r="A377" s="19">
        <v>83002</v>
      </c>
      <c r="B377" t="s">
        <v>511</v>
      </c>
      <c r="C377">
        <v>639.81269999999995</v>
      </c>
      <c r="D377" s="13"/>
      <c r="E377" s="13"/>
      <c r="F377" s="13"/>
      <c r="I377" s="13"/>
      <c r="J377" s="13"/>
      <c r="K377" s="13"/>
    </row>
    <row r="378" spans="1:11" x14ac:dyDescent="0.2">
      <c r="A378" s="19">
        <v>83003</v>
      </c>
      <c r="B378" t="s">
        <v>512</v>
      </c>
      <c r="C378" s="13">
        <v>2589.4112</v>
      </c>
      <c r="D378" s="13"/>
      <c r="E378" s="13"/>
      <c r="F378" s="13"/>
      <c r="I378" s="13"/>
      <c r="J378" s="13"/>
      <c r="K378" s="13"/>
    </row>
    <row r="379" spans="1:11" x14ac:dyDescent="0.2">
      <c r="A379" s="19">
        <v>83005</v>
      </c>
      <c r="B379" t="s">
        <v>513</v>
      </c>
      <c r="C379" s="13">
        <v>9263.6378999999997</v>
      </c>
      <c r="D379" s="13"/>
      <c r="E379" s="13"/>
      <c r="F379" s="13"/>
      <c r="I379" s="13"/>
      <c r="J379" s="13"/>
      <c r="K379" s="13"/>
    </row>
    <row r="380" spans="1:11" x14ac:dyDescent="0.2">
      <c r="A380" s="19">
        <v>84001</v>
      </c>
      <c r="B380" t="s">
        <v>514</v>
      </c>
      <c r="C380" s="13">
        <v>2551.7339000000002</v>
      </c>
      <c r="D380" s="13"/>
      <c r="E380" s="13"/>
      <c r="F380" s="13"/>
      <c r="I380" s="13"/>
      <c r="J380" s="13"/>
      <c r="K380" s="13"/>
    </row>
    <row r="381" spans="1:11" x14ac:dyDescent="0.2">
      <c r="A381" s="19">
        <v>84002</v>
      </c>
      <c r="B381" t="s">
        <v>515</v>
      </c>
      <c r="C381">
        <v>394.25869999999998</v>
      </c>
      <c r="D381" s="13"/>
      <c r="E381" s="13"/>
      <c r="F381" s="13"/>
      <c r="I381" s="13"/>
      <c r="J381" s="13"/>
      <c r="K381" s="13"/>
    </row>
    <row r="382" spans="1:11" x14ac:dyDescent="0.2">
      <c r="A382" s="19">
        <v>84003</v>
      </c>
      <c r="B382" t="s">
        <v>516</v>
      </c>
      <c r="C382">
        <v>311.08199999999999</v>
      </c>
      <c r="D382" s="13"/>
      <c r="E382" s="13"/>
      <c r="F382" s="13"/>
      <c r="I382" s="13"/>
      <c r="J382" s="13"/>
      <c r="K382" s="13"/>
    </row>
    <row r="383" spans="1:11" x14ac:dyDescent="0.2">
      <c r="A383" s="19">
        <v>84004</v>
      </c>
      <c r="B383" t="s">
        <v>517</v>
      </c>
      <c r="C383">
        <v>429.71710000000002</v>
      </c>
      <c r="D383" s="13"/>
      <c r="E383" s="13"/>
      <c r="F383" s="13"/>
      <c r="I383" s="13"/>
      <c r="J383" s="13"/>
      <c r="K383" s="13"/>
    </row>
    <row r="384" spans="1:11" x14ac:dyDescent="0.2">
      <c r="A384" s="19">
        <v>84005</v>
      </c>
      <c r="B384" t="s">
        <v>518</v>
      </c>
      <c r="C384">
        <v>780.05449999999996</v>
      </c>
      <c r="D384" s="13"/>
      <c r="E384" s="13"/>
      <c r="F384" s="13"/>
      <c r="I384" s="13"/>
      <c r="J384" s="13"/>
      <c r="K384" s="13"/>
    </row>
    <row r="385" spans="1:11" x14ac:dyDescent="0.2">
      <c r="A385" s="19">
        <v>84006</v>
      </c>
      <c r="B385" t="s">
        <v>519</v>
      </c>
      <c r="C385">
        <v>967.09590000000003</v>
      </c>
      <c r="D385" s="13"/>
      <c r="E385" s="13"/>
      <c r="F385" s="13"/>
      <c r="I385" s="13"/>
      <c r="J385" s="13"/>
      <c r="K385" s="13"/>
    </row>
    <row r="386" spans="1:11" x14ac:dyDescent="0.2">
      <c r="A386" s="19">
        <v>85043</v>
      </c>
      <c r="B386" t="s">
        <v>520</v>
      </c>
      <c r="C386">
        <v>82.494399999999999</v>
      </c>
      <c r="D386" s="13"/>
      <c r="E386" s="13"/>
      <c r="F386" s="13"/>
      <c r="I386" s="13"/>
      <c r="J386" s="13"/>
      <c r="K386" s="13"/>
    </row>
    <row r="387" spans="1:11" x14ac:dyDescent="0.2">
      <c r="A387" s="19">
        <v>85044</v>
      </c>
      <c r="B387" t="s">
        <v>521</v>
      </c>
      <c r="C387">
        <v>646.41970000000003</v>
      </c>
      <c r="D387" s="13"/>
      <c r="E387" s="13"/>
      <c r="F387" s="13"/>
      <c r="I387" s="13"/>
      <c r="J387" s="13"/>
      <c r="K387" s="13"/>
    </row>
    <row r="388" spans="1:11" x14ac:dyDescent="0.2">
      <c r="A388" s="19">
        <v>85045</v>
      </c>
      <c r="B388" t="s">
        <v>522</v>
      </c>
      <c r="C388">
        <v>780.00260000000003</v>
      </c>
      <c r="D388" s="13"/>
      <c r="E388" s="13"/>
      <c r="F388" s="13"/>
      <c r="I388" s="13"/>
      <c r="J388" s="13"/>
      <c r="K388" s="13"/>
    </row>
    <row r="389" spans="1:11" x14ac:dyDescent="0.2">
      <c r="A389" s="19">
        <v>85046</v>
      </c>
      <c r="B389" t="s">
        <v>523</v>
      </c>
      <c r="C389" s="13">
        <v>3734.0997000000002</v>
      </c>
      <c r="D389" s="13"/>
      <c r="E389" s="13"/>
      <c r="F389" s="13"/>
      <c r="I389" s="13"/>
      <c r="J389" s="13"/>
      <c r="K389" s="13"/>
    </row>
    <row r="390" spans="1:11" x14ac:dyDescent="0.2">
      <c r="A390" s="19">
        <v>85048</v>
      </c>
      <c r="B390" t="s">
        <v>524</v>
      </c>
      <c r="C390" s="13">
        <v>1039.5820000000001</v>
      </c>
      <c r="D390" s="13"/>
      <c r="E390" s="13"/>
      <c r="F390" s="13"/>
      <c r="I390" s="13"/>
      <c r="J390" s="13"/>
      <c r="K390" s="13"/>
    </row>
    <row r="391" spans="1:11" x14ac:dyDescent="0.2">
      <c r="A391" s="19">
        <v>85049</v>
      </c>
      <c r="B391" t="s">
        <v>525</v>
      </c>
      <c r="C391">
        <v>541.99109999999996</v>
      </c>
      <c r="D391" s="13"/>
      <c r="E391" s="13"/>
      <c r="F391" s="13"/>
      <c r="I391" s="13"/>
      <c r="J391" s="13"/>
      <c r="K391" s="13"/>
    </row>
    <row r="392" spans="1:11" x14ac:dyDescent="0.2">
      <c r="A392" s="19">
        <v>85050</v>
      </c>
      <c r="B392" t="s">
        <v>526</v>
      </c>
      <c r="C392" s="13">
        <v>1446.6735000000001</v>
      </c>
      <c r="D392" s="13"/>
      <c r="E392" s="13"/>
      <c r="F392" s="13"/>
      <c r="I392" s="13"/>
      <c r="J392" s="13"/>
      <c r="K392" s="13"/>
    </row>
    <row r="393" spans="1:11" x14ac:dyDescent="0.2">
      <c r="A393" s="19">
        <v>86100</v>
      </c>
      <c r="B393" t="s">
        <v>527</v>
      </c>
      <c r="C393">
        <v>800.11620000000005</v>
      </c>
      <c r="D393" s="13"/>
      <c r="E393" s="13"/>
      <c r="F393" s="13"/>
      <c r="I393" s="13"/>
      <c r="J393" s="13"/>
      <c r="K393" s="13"/>
    </row>
    <row r="394" spans="1:11" x14ac:dyDescent="0.2">
      <c r="A394" s="19">
        <v>87083</v>
      </c>
      <c r="B394" t="s">
        <v>528</v>
      </c>
      <c r="C394">
        <v>857.10270000000003</v>
      </c>
      <c r="D394" s="13"/>
      <c r="E394" s="13"/>
      <c r="F394" s="13"/>
      <c r="I394" s="13"/>
      <c r="J394" s="13"/>
      <c r="K394" s="13"/>
    </row>
    <row r="395" spans="1:11" x14ac:dyDescent="0.2">
      <c r="A395" s="19">
        <v>88072</v>
      </c>
      <c r="B395" t="s">
        <v>529</v>
      </c>
      <c r="C395">
        <v>422.00819999999999</v>
      </c>
      <c r="D395" s="13"/>
      <c r="E395" s="13"/>
      <c r="F395" s="13"/>
      <c r="I395" s="13"/>
      <c r="J395" s="13"/>
      <c r="K395" s="13"/>
    </row>
    <row r="396" spans="1:11" x14ac:dyDescent="0.2">
      <c r="A396" s="19">
        <v>88073</v>
      </c>
      <c r="B396" t="s">
        <v>530</v>
      </c>
      <c r="C396">
        <v>224.9479</v>
      </c>
      <c r="D396" s="13"/>
      <c r="E396" s="13"/>
      <c r="F396" s="13"/>
      <c r="I396" s="13"/>
      <c r="J396" s="13"/>
      <c r="K396" s="13"/>
    </row>
    <row r="397" spans="1:11" x14ac:dyDescent="0.2">
      <c r="A397" s="19">
        <v>88075</v>
      </c>
      <c r="B397" t="s">
        <v>531</v>
      </c>
      <c r="C397">
        <v>253.26429999999999</v>
      </c>
      <c r="D397" s="13"/>
      <c r="E397" s="13"/>
      <c r="F397" s="13"/>
      <c r="I397" s="13"/>
      <c r="J397" s="13"/>
      <c r="K397" s="13"/>
    </row>
    <row r="398" spans="1:11" x14ac:dyDescent="0.2">
      <c r="A398" s="19">
        <v>88080</v>
      </c>
      <c r="B398" t="s">
        <v>532</v>
      </c>
      <c r="C398">
        <v>658.4864</v>
      </c>
      <c r="D398" s="13"/>
      <c r="E398" s="13"/>
      <c r="F398" s="13"/>
      <c r="I398" s="13"/>
      <c r="J398" s="13"/>
      <c r="K398" s="13"/>
    </row>
    <row r="399" spans="1:11" x14ac:dyDescent="0.2">
      <c r="A399" s="19">
        <v>88081</v>
      </c>
      <c r="B399" t="s">
        <v>533</v>
      </c>
      <c r="C399" s="13">
        <v>2432.7096999999999</v>
      </c>
      <c r="D399" s="13"/>
      <c r="E399" s="13"/>
      <c r="F399" s="13"/>
      <c r="I399" s="13"/>
      <c r="J399" s="13"/>
      <c r="K399" s="13"/>
    </row>
    <row r="400" spans="1:11" x14ac:dyDescent="0.2">
      <c r="A400" s="19">
        <v>89080</v>
      </c>
      <c r="B400" t="s">
        <v>534</v>
      </c>
      <c r="C400" s="13">
        <v>1337.3103000000001</v>
      </c>
      <c r="D400" s="13"/>
      <c r="E400" s="13"/>
      <c r="F400" s="13"/>
      <c r="I400" s="13"/>
      <c r="J400" s="13"/>
      <c r="K400" s="13"/>
    </row>
    <row r="401" spans="1:11" x14ac:dyDescent="0.2">
      <c r="A401" s="19">
        <v>89087</v>
      </c>
      <c r="B401" t="s">
        <v>535</v>
      </c>
      <c r="C401">
        <v>425.66820000000001</v>
      </c>
      <c r="D401" s="13"/>
      <c r="E401" s="13"/>
      <c r="F401" s="13"/>
      <c r="I401" s="13"/>
      <c r="J401" s="13"/>
      <c r="K401" s="13"/>
    </row>
    <row r="402" spans="1:11" x14ac:dyDescent="0.2">
      <c r="A402" s="19">
        <v>89088</v>
      </c>
      <c r="B402" t="s">
        <v>536</v>
      </c>
      <c r="C402">
        <v>271.28109999999998</v>
      </c>
      <c r="D402" s="13"/>
      <c r="E402" s="13"/>
      <c r="F402" s="13"/>
      <c r="I402" s="13"/>
      <c r="J402" s="13"/>
      <c r="K402" s="13"/>
    </row>
    <row r="403" spans="1:11" x14ac:dyDescent="0.2">
      <c r="A403" s="19">
        <v>89089</v>
      </c>
      <c r="B403" t="s">
        <v>537</v>
      </c>
      <c r="C403" s="13">
        <v>1695.0473999999999</v>
      </c>
      <c r="D403" s="13"/>
      <c r="E403" s="13"/>
      <c r="F403" s="13"/>
      <c r="I403" s="13"/>
      <c r="J403" s="13"/>
      <c r="K403" s="13"/>
    </row>
    <row r="404" spans="1:11" x14ac:dyDescent="0.2">
      <c r="A404" s="19">
        <v>90075</v>
      </c>
      <c r="B404" t="s">
        <v>538</v>
      </c>
      <c r="C404">
        <v>108.64109999999999</v>
      </c>
      <c r="D404" s="13"/>
      <c r="E404" s="13"/>
      <c r="F404" s="13"/>
      <c r="I404" s="13"/>
      <c r="J404" s="13"/>
      <c r="K404" s="13"/>
    </row>
    <row r="405" spans="1:11" x14ac:dyDescent="0.2">
      <c r="A405" s="19">
        <v>90076</v>
      </c>
      <c r="B405" t="s">
        <v>539</v>
      </c>
      <c r="C405">
        <v>584.05079999999998</v>
      </c>
      <c r="D405" s="13"/>
      <c r="E405" s="13"/>
      <c r="F405" s="13"/>
      <c r="I405" s="13"/>
      <c r="J405" s="13"/>
      <c r="K405" s="13"/>
    </row>
    <row r="406" spans="1:11" x14ac:dyDescent="0.2">
      <c r="A406" s="19">
        <v>90077</v>
      </c>
      <c r="B406" t="s">
        <v>540</v>
      </c>
      <c r="C406">
        <v>278.76830000000001</v>
      </c>
      <c r="D406" s="13"/>
      <c r="E406" s="13"/>
      <c r="F406" s="13"/>
      <c r="I406" s="13"/>
      <c r="J406" s="13"/>
      <c r="K406" s="13"/>
    </row>
    <row r="407" spans="1:11" x14ac:dyDescent="0.2">
      <c r="A407" s="19">
        <v>90078</v>
      </c>
      <c r="B407" t="s">
        <v>541</v>
      </c>
      <c r="C407">
        <v>324.45949999999999</v>
      </c>
      <c r="D407" s="13"/>
      <c r="E407" s="13"/>
      <c r="F407" s="13"/>
      <c r="I407" s="13"/>
      <c r="J407" s="13"/>
      <c r="K407" s="13"/>
    </row>
    <row r="408" spans="1:11" x14ac:dyDescent="0.2">
      <c r="A408" s="19">
        <v>91091</v>
      </c>
      <c r="B408" t="s">
        <v>542</v>
      </c>
      <c r="C408">
        <v>475.1893</v>
      </c>
      <c r="D408" s="13"/>
      <c r="E408" s="13"/>
      <c r="F408" s="13"/>
      <c r="I408" s="13"/>
      <c r="J408" s="13"/>
      <c r="K408" s="13"/>
    </row>
    <row r="409" spans="1:11" x14ac:dyDescent="0.2">
      <c r="A409" s="19">
        <v>91092</v>
      </c>
      <c r="B409" t="s">
        <v>543</v>
      </c>
      <c r="C409" s="13">
        <v>1642.6985</v>
      </c>
      <c r="D409" s="13"/>
      <c r="E409" s="13"/>
      <c r="F409" s="13"/>
      <c r="I409" s="13"/>
      <c r="J409" s="13"/>
      <c r="K409" s="13"/>
    </row>
    <row r="410" spans="1:11" x14ac:dyDescent="0.2">
      <c r="A410" s="19">
        <v>91093</v>
      </c>
      <c r="B410" t="s">
        <v>544</v>
      </c>
      <c r="C410">
        <v>211.93680000000001</v>
      </c>
      <c r="D410" s="13"/>
      <c r="E410" s="13"/>
      <c r="F410" s="13"/>
      <c r="I410" s="13"/>
      <c r="J410" s="13"/>
      <c r="K410" s="13"/>
    </row>
    <row r="411" spans="1:11" x14ac:dyDescent="0.2">
      <c r="A411" s="19">
        <v>91095</v>
      </c>
      <c r="B411" t="s">
        <v>545</v>
      </c>
      <c r="C411">
        <v>198.05850000000001</v>
      </c>
      <c r="D411" s="13"/>
      <c r="E411" s="13"/>
      <c r="F411" s="13"/>
      <c r="I411" s="13"/>
      <c r="J411" s="13"/>
      <c r="K411" s="13"/>
    </row>
    <row r="412" spans="1:11" x14ac:dyDescent="0.2">
      <c r="A412" s="19">
        <v>92087</v>
      </c>
      <c r="B412" t="s">
        <v>546</v>
      </c>
      <c r="C412" s="13">
        <v>17490.268700000001</v>
      </c>
      <c r="D412" s="13"/>
      <c r="E412" s="13"/>
      <c r="F412" s="13"/>
      <c r="I412" s="13"/>
      <c r="J412" s="13"/>
      <c r="K412" s="13"/>
    </row>
    <row r="413" spans="1:11" x14ac:dyDescent="0.2">
      <c r="A413" s="19">
        <v>92088</v>
      </c>
      <c r="B413" t="s">
        <v>547</v>
      </c>
      <c r="C413" s="13">
        <v>17393.941999999999</v>
      </c>
      <c r="D413" s="13"/>
      <c r="E413" s="13"/>
      <c r="F413" s="13"/>
      <c r="I413" s="13"/>
      <c r="J413" s="13"/>
      <c r="K413" s="13"/>
    </row>
    <row r="414" spans="1:11" x14ac:dyDescent="0.2">
      <c r="A414" s="19">
        <v>92089</v>
      </c>
      <c r="B414" t="s">
        <v>548</v>
      </c>
      <c r="C414" s="13">
        <v>8904.4369000000006</v>
      </c>
      <c r="D414" s="13"/>
      <c r="E414" s="13"/>
      <c r="F414" s="13"/>
      <c r="I414" s="13"/>
      <c r="J414" s="13"/>
      <c r="K414" s="13"/>
    </row>
    <row r="415" spans="1:11" x14ac:dyDescent="0.2">
      <c r="A415" s="19">
        <v>92090</v>
      </c>
      <c r="B415" t="s">
        <v>549</v>
      </c>
      <c r="C415" s="13">
        <v>5557.1647000000003</v>
      </c>
      <c r="D415" s="13"/>
      <c r="E415" s="13"/>
      <c r="F415" s="13"/>
      <c r="I415" s="13"/>
      <c r="J415" s="13"/>
      <c r="K415" s="13"/>
    </row>
    <row r="416" spans="1:11" x14ac:dyDescent="0.2">
      <c r="A416" s="19">
        <v>92091</v>
      </c>
      <c r="B416" t="s">
        <v>550</v>
      </c>
      <c r="C416" s="13">
        <v>1240.3279</v>
      </c>
      <c r="D416" s="13"/>
      <c r="E416" s="13"/>
      <c r="F416" s="13"/>
      <c r="I416" s="13"/>
      <c r="J416" s="13"/>
      <c r="K416" s="13"/>
    </row>
    <row r="417" spans="1:11" x14ac:dyDescent="0.2">
      <c r="A417" s="19">
        <v>93120</v>
      </c>
      <c r="B417" t="s">
        <v>551</v>
      </c>
      <c r="C417">
        <v>386.02249999999998</v>
      </c>
      <c r="D417" s="13"/>
      <c r="E417" s="13"/>
      <c r="F417" s="13"/>
      <c r="I417" s="13"/>
      <c r="J417" s="13"/>
      <c r="K417" s="13"/>
    </row>
    <row r="418" spans="1:11" x14ac:dyDescent="0.2">
      <c r="A418" s="19">
        <v>93121</v>
      </c>
      <c r="B418" t="s">
        <v>552</v>
      </c>
      <c r="C418">
        <v>95.643900000000002</v>
      </c>
      <c r="D418" s="13"/>
      <c r="E418" s="13"/>
      <c r="F418" s="13"/>
      <c r="I418" s="13"/>
      <c r="J418" s="13"/>
      <c r="K418" s="13"/>
    </row>
    <row r="419" spans="1:11" x14ac:dyDescent="0.2">
      <c r="A419" s="19">
        <v>93123</v>
      </c>
      <c r="B419" t="s">
        <v>553</v>
      </c>
      <c r="C419">
        <v>490.66919999999999</v>
      </c>
      <c r="D419" s="13"/>
      <c r="E419" s="13"/>
      <c r="F419" s="13"/>
      <c r="I419" s="13"/>
      <c r="J419" s="13"/>
      <c r="K419" s="13"/>
    </row>
    <row r="420" spans="1:11" x14ac:dyDescent="0.2">
      <c r="A420" s="19">
        <v>93124</v>
      </c>
      <c r="B420" t="s">
        <v>554</v>
      </c>
      <c r="C420">
        <v>527.79409999999996</v>
      </c>
      <c r="D420" s="13"/>
      <c r="E420" s="13"/>
      <c r="F420" s="13"/>
      <c r="I420" s="13"/>
      <c r="J420" s="13"/>
      <c r="K420" s="13"/>
    </row>
    <row r="421" spans="1:11" x14ac:dyDescent="0.2">
      <c r="A421" s="19">
        <v>94076</v>
      </c>
      <c r="B421" t="s">
        <v>555</v>
      </c>
      <c r="C421">
        <v>694.09559999999999</v>
      </c>
      <c r="D421" s="13"/>
      <c r="E421" s="13"/>
      <c r="F421" s="13"/>
      <c r="I421" s="13"/>
      <c r="J421" s="13"/>
      <c r="K421" s="13"/>
    </row>
    <row r="422" spans="1:11" x14ac:dyDescent="0.2">
      <c r="A422" s="19">
        <v>94078</v>
      </c>
      <c r="B422" t="s">
        <v>556</v>
      </c>
      <c r="C422" s="13">
        <v>3781.9798999999998</v>
      </c>
      <c r="D422" s="13"/>
      <c r="E422" s="13"/>
      <c r="F422" s="13"/>
      <c r="I422" s="13"/>
      <c r="J422" s="13"/>
      <c r="K422" s="13"/>
    </row>
    <row r="423" spans="1:11" x14ac:dyDescent="0.2">
      <c r="A423" s="19">
        <v>94083</v>
      </c>
      <c r="B423" t="s">
        <v>557</v>
      </c>
      <c r="C423" s="13">
        <v>3136.9025000000001</v>
      </c>
      <c r="D423" s="13"/>
      <c r="E423" s="13"/>
      <c r="F423" s="13"/>
      <c r="I423" s="13"/>
      <c r="J423" s="13"/>
      <c r="K423" s="13"/>
    </row>
    <row r="424" spans="1:11" x14ac:dyDescent="0.2">
      <c r="A424" s="19">
        <v>94086</v>
      </c>
      <c r="B424" t="s">
        <v>558</v>
      </c>
      <c r="C424" s="13">
        <v>1965.8779999999999</v>
      </c>
      <c r="D424" s="13"/>
      <c r="E424" s="13"/>
      <c r="F424" s="13"/>
      <c r="I424" s="13"/>
      <c r="J424" s="13"/>
      <c r="K424" s="13"/>
    </row>
    <row r="425" spans="1:11" x14ac:dyDescent="0.2">
      <c r="A425" s="19">
        <v>94087</v>
      </c>
      <c r="B425" t="s">
        <v>559</v>
      </c>
      <c r="C425" s="13">
        <v>1089.6139000000001</v>
      </c>
      <c r="D425" s="13"/>
      <c r="E425" s="13"/>
      <c r="F425" s="13"/>
      <c r="I425" s="13"/>
      <c r="J425" s="13"/>
      <c r="K425" s="13"/>
    </row>
    <row r="426" spans="1:11" x14ac:dyDescent="0.2">
      <c r="A426" s="19">
        <v>95059</v>
      </c>
      <c r="B426" t="s">
        <v>560</v>
      </c>
      <c r="C426" s="13">
        <v>2003.5661</v>
      </c>
      <c r="D426" s="13"/>
      <c r="E426" s="13"/>
      <c r="F426" s="13"/>
      <c r="I426" s="13"/>
      <c r="J426" s="13"/>
      <c r="K426" s="13"/>
    </row>
    <row r="427" spans="1:11" x14ac:dyDescent="0.2">
      <c r="A427" s="19">
        <v>96088</v>
      </c>
      <c r="B427" t="s">
        <v>561</v>
      </c>
      <c r="C427" s="13">
        <v>18610.008600000001</v>
      </c>
      <c r="D427" s="13"/>
      <c r="E427" s="13"/>
      <c r="F427" s="13"/>
      <c r="I427" s="13"/>
      <c r="J427" s="13"/>
      <c r="K427" s="13"/>
    </row>
    <row r="428" spans="1:11" x14ac:dyDescent="0.2">
      <c r="A428" s="19">
        <v>96089</v>
      </c>
      <c r="B428" t="s">
        <v>562</v>
      </c>
      <c r="C428" s="13">
        <v>12345.0155</v>
      </c>
      <c r="D428" s="13"/>
      <c r="E428" s="13"/>
      <c r="F428" s="13"/>
      <c r="I428" s="13"/>
      <c r="J428" s="13"/>
      <c r="K428" s="13"/>
    </row>
    <row r="429" spans="1:11" x14ac:dyDescent="0.2">
      <c r="A429" s="19">
        <v>96090</v>
      </c>
      <c r="B429" t="s">
        <v>563</v>
      </c>
      <c r="C429" s="13">
        <v>5459.3527000000004</v>
      </c>
      <c r="D429" s="13"/>
      <c r="E429" s="13"/>
      <c r="F429" s="13"/>
      <c r="I429" s="13"/>
      <c r="J429" s="13"/>
      <c r="K429" s="13"/>
    </row>
    <row r="430" spans="1:11" x14ac:dyDescent="0.2">
      <c r="A430" s="19">
        <v>96091</v>
      </c>
      <c r="B430" t="s">
        <v>564</v>
      </c>
      <c r="C430" s="13">
        <v>18754.4764</v>
      </c>
      <c r="D430" s="13"/>
      <c r="E430" s="13"/>
      <c r="F430" s="13"/>
      <c r="I430" s="13"/>
      <c r="J430" s="13"/>
      <c r="K430" s="13"/>
    </row>
    <row r="431" spans="1:11" x14ac:dyDescent="0.2">
      <c r="A431" s="19">
        <v>96092</v>
      </c>
      <c r="B431" t="s">
        <v>565</v>
      </c>
      <c r="C431" s="13">
        <v>4021.4942999999998</v>
      </c>
      <c r="D431" s="13"/>
      <c r="E431" s="13"/>
      <c r="F431" s="13"/>
      <c r="I431" s="13"/>
      <c r="J431" s="13"/>
      <c r="K431" s="13"/>
    </row>
    <row r="432" spans="1:11" x14ac:dyDescent="0.2">
      <c r="A432" s="19">
        <v>96093</v>
      </c>
      <c r="B432" t="s">
        <v>566</v>
      </c>
      <c r="C432" s="13">
        <v>4692.1322</v>
      </c>
      <c r="D432" s="13"/>
      <c r="E432" s="13"/>
      <c r="F432" s="13"/>
      <c r="I432" s="13"/>
      <c r="J432" s="13"/>
      <c r="K432" s="13"/>
    </row>
    <row r="433" spans="1:11" x14ac:dyDescent="0.2">
      <c r="A433" s="19">
        <v>96094</v>
      </c>
      <c r="B433" t="s">
        <v>567</v>
      </c>
      <c r="C433" s="13">
        <v>9434.2342000000008</v>
      </c>
      <c r="D433" s="13"/>
      <c r="E433" s="13"/>
      <c r="F433" s="13"/>
      <c r="I433" s="13"/>
      <c r="J433" s="13"/>
      <c r="K433" s="13"/>
    </row>
    <row r="434" spans="1:11" x14ac:dyDescent="0.2">
      <c r="A434" s="19">
        <v>96095</v>
      </c>
      <c r="B434" t="s">
        <v>568</v>
      </c>
      <c r="C434" s="13">
        <v>15562.121499999999</v>
      </c>
      <c r="D434" s="13"/>
      <c r="E434" s="13"/>
      <c r="F434" s="13"/>
      <c r="I434" s="13"/>
      <c r="J434" s="13"/>
      <c r="K434" s="13"/>
    </row>
    <row r="435" spans="1:11" x14ac:dyDescent="0.2">
      <c r="A435" s="19">
        <v>96098</v>
      </c>
      <c r="B435" t="s">
        <v>569</v>
      </c>
      <c r="C435" s="13">
        <v>2181.8296999999998</v>
      </c>
      <c r="D435" s="13"/>
      <c r="E435" s="13"/>
      <c r="F435" s="13"/>
      <c r="I435" s="13"/>
      <c r="J435" s="13"/>
      <c r="K435" s="13"/>
    </row>
    <row r="436" spans="1:11" x14ac:dyDescent="0.2">
      <c r="A436" s="19">
        <v>96099</v>
      </c>
      <c r="B436" t="s">
        <v>570</v>
      </c>
      <c r="C436" s="13">
        <v>1621.7484999999999</v>
      </c>
      <c r="D436" s="13"/>
      <c r="E436" s="13"/>
      <c r="F436" s="13"/>
      <c r="I436" s="13"/>
      <c r="J436" s="13"/>
      <c r="K436" s="13"/>
    </row>
    <row r="437" spans="1:11" x14ac:dyDescent="0.2">
      <c r="A437" s="19">
        <v>96101</v>
      </c>
      <c r="B437" t="s">
        <v>571</v>
      </c>
      <c r="C437">
        <v>629.77840000000003</v>
      </c>
      <c r="D437" s="13"/>
      <c r="E437" s="13"/>
      <c r="F437" s="13"/>
      <c r="I437" s="13"/>
      <c r="J437" s="13"/>
      <c r="K437" s="13"/>
    </row>
    <row r="438" spans="1:11" x14ac:dyDescent="0.2">
      <c r="A438" s="19">
        <v>96102</v>
      </c>
      <c r="B438" t="s">
        <v>572</v>
      </c>
      <c r="C438" s="13">
        <v>1939.1146000000001</v>
      </c>
      <c r="D438" s="13"/>
      <c r="E438" s="13"/>
      <c r="F438" s="13"/>
      <c r="I438" s="13"/>
      <c r="J438" s="13"/>
      <c r="K438" s="13"/>
    </row>
    <row r="439" spans="1:11" x14ac:dyDescent="0.2">
      <c r="A439" s="19">
        <v>96103</v>
      </c>
      <c r="B439" t="s">
        <v>573</v>
      </c>
      <c r="C439" s="13">
        <v>1612.1837</v>
      </c>
      <c r="D439" s="13"/>
      <c r="E439" s="13"/>
      <c r="F439" s="13"/>
      <c r="I439" s="13"/>
      <c r="J439" s="13"/>
      <c r="K439" s="13"/>
    </row>
    <row r="440" spans="1:11" x14ac:dyDescent="0.2">
      <c r="A440" s="19">
        <v>96104</v>
      </c>
      <c r="B440" t="s">
        <v>574</v>
      </c>
      <c r="C440" s="13">
        <v>3530.6023</v>
      </c>
      <c r="D440" s="13"/>
      <c r="E440" s="13"/>
      <c r="F440" s="13"/>
      <c r="I440" s="13"/>
      <c r="J440" s="13"/>
      <c r="K440" s="13"/>
    </row>
    <row r="441" spans="1:11" x14ac:dyDescent="0.2">
      <c r="A441" s="19">
        <v>96106</v>
      </c>
      <c r="B441" t="s">
        <v>575</v>
      </c>
      <c r="C441" s="13">
        <v>3179.3415</v>
      </c>
      <c r="D441" s="13"/>
      <c r="E441" s="13"/>
      <c r="F441" s="13"/>
      <c r="I441" s="13"/>
      <c r="J441" s="13"/>
      <c r="K441" s="13"/>
    </row>
    <row r="442" spans="1:11" x14ac:dyDescent="0.2">
      <c r="A442" s="19">
        <v>96107</v>
      </c>
      <c r="B442" t="s">
        <v>576</v>
      </c>
      <c r="C442">
        <v>959.2731</v>
      </c>
      <c r="D442" s="13"/>
      <c r="E442" s="13"/>
      <c r="F442" s="13"/>
      <c r="I442" s="13"/>
      <c r="J442" s="13"/>
      <c r="K442" s="13"/>
    </row>
    <row r="443" spans="1:11" x14ac:dyDescent="0.2">
      <c r="A443" s="19">
        <v>96109</v>
      </c>
      <c r="B443" t="s">
        <v>577</v>
      </c>
      <c r="C443" s="13">
        <v>5962.9016000000001</v>
      </c>
      <c r="D443" s="13"/>
      <c r="E443" s="13"/>
      <c r="F443" s="13"/>
      <c r="I443" s="13"/>
      <c r="J443" s="13"/>
      <c r="K443" s="13"/>
    </row>
    <row r="444" spans="1:11" x14ac:dyDescent="0.2">
      <c r="A444" s="19">
        <v>96110</v>
      </c>
      <c r="B444" t="s">
        <v>578</v>
      </c>
      <c r="C444" s="13">
        <v>6517.1562999999996</v>
      </c>
      <c r="D444" s="13"/>
      <c r="E444" s="13"/>
      <c r="F444" s="13"/>
      <c r="I444" s="13"/>
      <c r="J444" s="13"/>
      <c r="K444" s="13"/>
    </row>
    <row r="445" spans="1:11" x14ac:dyDescent="0.2">
      <c r="A445" s="19">
        <v>96111</v>
      </c>
      <c r="B445" t="s">
        <v>579</v>
      </c>
      <c r="C445" s="13">
        <v>8503.7225999999991</v>
      </c>
      <c r="D445" s="13"/>
      <c r="E445" s="13"/>
      <c r="F445" s="13"/>
      <c r="I445" s="13"/>
      <c r="J445" s="13"/>
      <c r="K445" s="13"/>
    </row>
    <row r="446" spans="1:11" x14ac:dyDescent="0.2">
      <c r="A446" s="19">
        <v>96112</v>
      </c>
      <c r="B446" t="s">
        <v>580</v>
      </c>
      <c r="C446" s="13">
        <v>3653.4189000000001</v>
      </c>
      <c r="D446" s="13"/>
      <c r="E446" s="13"/>
      <c r="F446" s="13"/>
      <c r="I446" s="13"/>
      <c r="J446" s="13"/>
      <c r="K446" s="13"/>
    </row>
    <row r="447" spans="1:11" x14ac:dyDescent="0.2">
      <c r="A447" s="19">
        <v>96113</v>
      </c>
      <c r="B447" t="s">
        <v>581</v>
      </c>
      <c r="C447">
        <v>773.0154</v>
      </c>
      <c r="D447" s="13"/>
      <c r="E447" s="13"/>
      <c r="F447" s="13"/>
      <c r="I447" s="13"/>
      <c r="J447" s="13"/>
      <c r="K447" s="13"/>
    </row>
    <row r="448" spans="1:11" x14ac:dyDescent="0.2">
      <c r="A448" s="19">
        <v>96114</v>
      </c>
      <c r="B448" t="s">
        <v>582</v>
      </c>
      <c r="C448" s="13">
        <v>3408.2136999999998</v>
      </c>
      <c r="D448" s="13"/>
      <c r="E448" s="13"/>
      <c r="F448" s="13"/>
      <c r="I448" s="13"/>
      <c r="J448" s="13"/>
      <c r="K448" s="13"/>
    </row>
    <row r="449" spans="1:11" x14ac:dyDescent="0.2">
      <c r="A449" s="19">
        <v>96119</v>
      </c>
      <c r="B449" t="s">
        <v>583</v>
      </c>
      <c r="C449" s="13">
        <v>5493.3588</v>
      </c>
      <c r="D449" s="13"/>
      <c r="E449" s="13"/>
      <c r="F449" s="13"/>
      <c r="I449" s="13"/>
      <c r="J449" s="13"/>
      <c r="K449" s="13"/>
    </row>
    <row r="450" spans="1:11" x14ac:dyDescent="0.2">
      <c r="A450" s="19">
        <v>96121</v>
      </c>
      <c r="B450" t="s">
        <v>584</v>
      </c>
      <c r="C450" s="13">
        <v>9919.2165999999997</v>
      </c>
      <c r="D450" s="13"/>
      <c r="E450" s="13"/>
      <c r="F450" s="13"/>
      <c r="I450" s="13"/>
      <c r="J450" s="13"/>
      <c r="K450" s="13"/>
    </row>
    <row r="451" spans="1:11" x14ac:dyDescent="0.2">
      <c r="A451" s="19">
        <v>97116</v>
      </c>
      <c r="B451" t="s">
        <v>158</v>
      </c>
      <c r="C451">
        <v>108.7804</v>
      </c>
      <c r="D451" s="13"/>
      <c r="E451" s="13"/>
      <c r="F451" s="13"/>
      <c r="I451" s="13"/>
      <c r="J451" s="13"/>
      <c r="K451" s="13"/>
    </row>
    <row r="452" spans="1:11" x14ac:dyDescent="0.2">
      <c r="A452" s="19">
        <v>97118</v>
      </c>
      <c r="B452" t="s">
        <v>585</v>
      </c>
      <c r="C452">
        <v>65.130499999999998</v>
      </c>
      <c r="D452" s="13"/>
      <c r="E452" s="13"/>
      <c r="F452" s="13"/>
      <c r="I452" s="13"/>
      <c r="J452" s="13"/>
      <c r="K452" s="13"/>
    </row>
    <row r="453" spans="1:11" x14ac:dyDescent="0.2">
      <c r="A453" s="19">
        <v>97119</v>
      </c>
      <c r="B453" t="s">
        <v>586</v>
      </c>
      <c r="C453">
        <v>147.0455</v>
      </c>
      <c r="D453" s="13"/>
      <c r="E453" s="13"/>
      <c r="F453" s="13"/>
      <c r="I453" s="13"/>
      <c r="J453" s="13"/>
      <c r="K453" s="13"/>
    </row>
    <row r="454" spans="1:11" x14ac:dyDescent="0.2">
      <c r="A454" s="19">
        <v>97122</v>
      </c>
      <c r="B454" t="s">
        <v>587</v>
      </c>
      <c r="C454">
        <v>84.190700000000007</v>
      </c>
      <c r="D454" s="13"/>
      <c r="E454" s="13"/>
      <c r="F454" s="13"/>
      <c r="I454" s="13"/>
      <c r="J454" s="13"/>
      <c r="K454" s="13"/>
    </row>
    <row r="455" spans="1:11" x14ac:dyDescent="0.2">
      <c r="A455" s="19">
        <v>97127</v>
      </c>
      <c r="B455" t="s">
        <v>588</v>
      </c>
      <c r="C455">
        <v>65.572500000000005</v>
      </c>
      <c r="D455" s="13"/>
      <c r="E455" s="13"/>
      <c r="F455" s="13"/>
      <c r="I455" s="13"/>
      <c r="J455" s="13"/>
      <c r="K455" s="13"/>
    </row>
    <row r="456" spans="1:11" x14ac:dyDescent="0.2">
      <c r="A456" s="19">
        <v>97129</v>
      </c>
      <c r="B456" t="s">
        <v>589</v>
      </c>
      <c r="C456" s="13">
        <v>2718.3566000000001</v>
      </c>
      <c r="D456" s="13"/>
      <c r="E456" s="13"/>
      <c r="F456" s="13"/>
      <c r="I456" s="13"/>
      <c r="J456" s="13"/>
      <c r="K456" s="13"/>
    </row>
    <row r="457" spans="1:11" x14ac:dyDescent="0.2">
      <c r="A457" s="19">
        <v>97130</v>
      </c>
      <c r="B457" t="s">
        <v>590</v>
      </c>
      <c r="C457">
        <v>369.85480000000001</v>
      </c>
      <c r="D457" s="13"/>
      <c r="E457" s="13"/>
      <c r="F457" s="13"/>
      <c r="I457" s="13"/>
      <c r="J457" s="13"/>
      <c r="K457" s="13"/>
    </row>
    <row r="458" spans="1:11" x14ac:dyDescent="0.2">
      <c r="A458" s="19">
        <v>97131</v>
      </c>
      <c r="B458" t="s">
        <v>591</v>
      </c>
      <c r="C458">
        <v>465.31319999999999</v>
      </c>
      <c r="D458" s="13"/>
      <c r="E458" s="13"/>
      <c r="F458" s="13"/>
      <c r="I458" s="13"/>
      <c r="J458" s="13"/>
      <c r="K458" s="13"/>
    </row>
    <row r="459" spans="1:11" x14ac:dyDescent="0.2">
      <c r="A459" s="19">
        <v>98080</v>
      </c>
      <c r="B459" t="s">
        <v>592</v>
      </c>
      <c r="C459">
        <v>809.64469999999994</v>
      </c>
      <c r="D459" s="13"/>
      <c r="E459" s="13"/>
      <c r="F459" s="13"/>
      <c r="I459" s="13"/>
      <c r="J459" s="13"/>
      <c r="K459" s="13"/>
    </row>
    <row r="460" spans="1:11" x14ac:dyDescent="0.2">
      <c r="A460" s="19">
        <v>99078</v>
      </c>
      <c r="B460" t="s">
        <v>593</v>
      </c>
      <c r="C460">
        <v>68.531599999999997</v>
      </c>
      <c r="D460" s="13"/>
      <c r="E460" s="13"/>
      <c r="F460" s="13"/>
      <c r="I460" s="13"/>
      <c r="J460" s="13"/>
      <c r="K460" s="13"/>
    </row>
    <row r="461" spans="1:11" x14ac:dyDescent="0.2">
      <c r="A461" s="19">
        <v>99082</v>
      </c>
      <c r="B461" t="s">
        <v>594</v>
      </c>
      <c r="C461">
        <v>732.57629999999995</v>
      </c>
      <c r="D461" s="13"/>
      <c r="E461" s="13"/>
      <c r="F461" s="13"/>
      <c r="I461" s="13"/>
      <c r="J461" s="13"/>
      <c r="K461" s="13"/>
    </row>
    <row r="462" spans="1:11" x14ac:dyDescent="0.2">
      <c r="A462" s="19">
        <v>100059</v>
      </c>
      <c r="B462" t="s">
        <v>595</v>
      </c>
      <c r="C462">
        <v>978.99030000000005</v>
      </c>
      <c r="D462" s="13"/>
      <c r="E462" s="13"/>
      <c r="F462" s="13"/>
      <c r="I462" s="13"/>
      <c r="J462" s="13"/>
      <c r="K462" s="13"/>
    </row>
    <row r="463" spans="1:11" x14ac:dyDescent="0.2">
      <c r="A463" s="19">
        <v>100060</v>
      </c>
      <c r="B463" t="s">
        <v>596</v>
      </c>
      <c r="C463">
        <v>583.63750000000005</v>
      </c>
      <c r="D463" s="13"/>
      <c r="E463" s="13"/>
      <c r="F463" s="13"/>
      <c r="I463" s="13"/>
      <c r="J463" s="13"/>
      <c r="K463" s="13"/>
    </row>
    <row r="464" spans="1:11" x14ac:dyDescent="0.2">
      <c r="A464" s="19">
        <v>100061</v>
      </c>
      <c r="B464" t="s">
        <v>597</v>
      </c>
      <c r="C464">
        <v>998.88919999999996</v>
      </c>
      <c r="D464" s="13"/>
      <c r="E464" s="13"/>
      <c r="F464" s="13"/>
      <c r="I464" s="13"/>
      <c r="J464" s="13"/>
      <c r="K464" s="13"/>
    </row>
    <row r="465" spans="1:11" x14ac:dyDescent="0.2">
      <c r="A465" s="19">
        <v>100062</v>
      </c>
      <c r="B465" t="s">
        <v>598</v>
      </c>
      <c r="C465">
        <v>384.35849999999999</v>
      </c>
      <c r="D465" s="13"/>
      <c r="E465" s="13"/>
      <c r="F465" s="13"/>
      <c r="I465" s="13"/>
      <c r="J465" s="13"/>
      <c r="K465" s="13"/>
    </row>
    <row r="466" spans="1:11" x14ac:dyDescent="0.2">
      <c r="A466" s="19">
        <v>100063</v>
      </c>
      <c r="B466" t="s">
        <v>599</v>
      </c>
      <c r="C466" s="13">
        <v>3774.5250999999998</v>
      </c>
      <c r="D466" s="13"/>
      <c r="E466" s="13"/>
      <c r="F466" s="13"/>
      <c r="I466" s="13"/>
      <c r="J466" s="13"/>
      <c r="K466" s="13"/>
    </row>
    <row r="467" spans="1:11" x14ac:dyDescent="0.2">
      <c r="A467" s="19">
        <v>100064</v>
      </c>
      <c r="B467" t="s">
        <v>600</v>
      </c>
      <c r="C467">
        <v>180.66050000000001</v>
      </c>
      <c r="D467" s="13"/>
      <c r="E467" s="13"/>
      <c r="F467" s="13"/>
      <c r="I467" s="13"/>
      <c r="J467" s="13"/>
      <c r="K467" s="13"/>
    </row>
    <row r="468" spans="1:11" x14ac:dyDescent="0.2">
      <c r="A468" s="19">
        <v>100065</v>
      </c>
      <c r="B468" t="s">
        <v>601</v>
      </c>
      <c r="C468">
        <v>362.24059999999997</v>
      </c>
      <c r="D468" s="13"/>
      <c r="E468" s="13"/>
      <c r="F468" s="13"/>
      <c r="I468" s="13"/>
      <c r="J468" s="13"/>
      <c r="K468" s="13"/>
    </row>
    <row r="469" spans="1:11" x14ac:dyDescent="0.2">
      <c r="A469" s="19">
        <v>101105</v>
      </c>
      <c r="B469" t="s">
        <v>602</v>
      </c>
      <c r="C469">
        <v>650.38879999999995</v>
      </c>
      <c r="D469" s="13"/>
      <c r="E469" s="13"/>
      <c r="F469" s="13"/>
      <c r="I469" s="13"/>
      <c r="J469" s="13"/>
      <c r="K469" s="13"/>
    </row>
    <row r="470" spans="1:11" x14ac:dyDescent="0.2">
      <c r="A470" s="19">
        <v>101107</v>
      </c>
      <c r="B470" t="s">
        <v>603</v>
      </c>
      <c r="C470">
        <v>280.98540000000003</v>
      </c>
      <c r="D470" s="13"/>
      <c r="E470" s="13"/>
      <c r="F470" s="13"/>
      <c r="I470" s="13"/>
      <c r="J470" s="13"/>
      <c r="K470" s="13"/>
    </row>
    <row r="471" spans="1:11" x14ac:dyDescent="0.2">
      <c r="A471" s="19">
        <v>102081</v>
      </c>
      <c r="B471" t="s">
        <v>604</v>
      </c>
      <c r="C471">
        <v>384.51369999999997</v>
      </c>
      <c r="D471" s="13"/>
      <c r="E471" s="13"/>
      <c r="F471" s="13"/>
      <c r="I471" s="13"/>
      <c r="J471" s="13"/>
      <c r="K471" s="13"/>
    </row>
    <row r="472" spans="1:11" x14ac:dyDescent="0.2">
      <c r="A472" s="19">
        <v>102085</v>
      </c>
      <c r="B472" t="s">
        <v>605</v>
      </c>
      <c r="C472">
        <v>799.17690000000005</v>
      </c>
      <c r="D472" s="13"/>
      <c r="E472" s="13"/>
      <c r="F472" s="13"/>
      <c r="I472" s="13"/>
      <c r="J472" s="13"/>
      <c r="K472" s="13"/>
    </row>
    <row r="473" spans="1:11" x14ac:dyDescent="0.2">
      <c r="A473" s="19">
        <v>103127</v>
      </c>
      <c r="B473" t="s">
        <v>606</v>
      </c>
      <c r="C473">
        <v>410.2516</v>
      </c>
      <c r="D473" s="13"/>
      <c r="E473" s="13"/>
      <c r="F473" s="13"/>
      <c r="I473" s="13"/>
      <c r="J473" s="13"/>
      <c r="K473" s="13"/>
    </row>
    <row r="474" spans="1:11" x14ac:dyDescent="0.2">
      <c r="A474" s="19">
        <v>103128</v>
      </c>
      <c r="B474" t="s">
        <v>607</v>
      </c>
      <c r="C474">
        <v>283.83449999999999</v>
      </c>
      <c r="D474" s="13"/>
      <c r="E474" s="13"/>
      <c r="F474" s="13"/>
      <c r="I474" s="13"/>
      <c r="J474" s="13"/>
      <c r="K474" s="13"/>
    </row>
    <row r="475" spans="1:11" x14ac:dyDescent="0.2">
      <c r="A475" s="19">
        <v>103129</v>
      </c>
      <c r="B475" t="s">
        <v>608</v>
      </c>
      <c r="C475">
        <v>437.98649999999998</v>
      </c>
      <c r="D475" s="13"/>
      <c r="E475" s="13"/>
      <c r="F475" s="13"/>
      <c r="I475" s="13"/>
      <c r="J475" s="13"/>
      <c r="K475" s="13"/>
    </row>
    <row r="476" spans="1:11" x14ac:dyDescent="0.2">
      <c r="A476" s="19">
        <v>103130</v>
      </c>
      <c r="B476" t="s">
        <v>609</v>
      </c>
      <c r="C476">
        <v>983.07219999999995</v>
      </c>
      <c r="D476" s="13"/>
      <c r="E476" s="13"/>
      <c r="F476" s="13"/>
      <c r="I476" s="13"/>
      <c r="J476" s="13"/>
      <c r="K476" s="13"/>
    </row>
    <row r="477" spans="1:11" x14ac:dyDescent="0.2">
      <c r="A477" s="19">
        <v>103131</v>
      </c>
      <c r="B477" t="s">
        <v>610</v>
      </c>
      <c r="C477">
        <v>802.56759999999997</v>
      </c>
      <c r="D477" s="13"/>
      <c r="E477" s="13"/>
      <c r="F477" s="13"/>
      <c r="I477" s="13"/>
      <c r="J477" s="13"/>
      <c r="K477" s="13"/>
    </row>
    <row r="478" spans="1:11" x14ac:dyDescent="0.2">
      <c r="A478" s="19">
        <v>103132</v>
      </c>
      <c r="B478" t="s">
        <v>611</v>
      </c>
      <c r="C478" s="13">
        <v>2065.0990000000002</v>
      </c>
      <c r="D478" s="13"/>
      <c r="E478" s="13"/>
      <c r="F478" s="13"/>
      <c r="I478" s="13"/>
      <c r="J478" s="13"/>
      <c r="K478" s="13"/>
    </row>
    <row r="479" spans="1:11" x14ac:dyDescent="0.2">
      <c r="A479" s="19">
        <v>103135</v>
      </c>
      <c r="B479" t="s">
        <v>612</v>
      </c>
      <c r="C479">
        <v>598.76409999999998</v>
      </c>
      <c r="D479" s="13"/>
      <c r="E479" s="13"/>
      <c r="F479" s="13"/>
      <c r="I479" s="13"/>
      <c r="J479" s="13"/>
      <c r="K479" s="13"/>
    </row>
    <row r="480" spans="1:11" x14ac:dyDescent="0.2">
      <c r="A480" s="19">
        <v>104041</v>
      </c>
      <c r="B480" t="s">
        <v>613</v>
      </c>
      <c r="C480">
        <v>270.82799999999997</v>
      </c>
      <c r="D480" s="13"/>
      <c r="E480" s="13"/>
      <c r="F480" s="13"/>
      <c r="I480" s="13"/>
      <c r="J480" s="13"/>
      <c r="K480" s="13"/>
    </row>
    <row r="481" spans="1:11" x14ac:dyDescent="0.2">
      <c r="A481" s="19">
        <v>104042</v>
      </c>
      <c r="B481" t="s">
        <v>614</v>
      </c>
      <c r="C481">
        <v>627.44740000000002</v>
      </c>
      <c r="D481" s="13"/>
      <c r="E481" s="13"/>
      <c r="F481" s="13"/>
      <c r="I481" s="13"/>
      <c r="J481" s="13"/>
      <c r="K481" s="13"/>
    </row>
    <row r="482" spans="1:11" x14ac:dyDescent="0.2">
      <c r="A482" s="19">
        <v>104043</v>
      </c>
      <c r="B482" t="s">
        <v>615</v>
      </c>
      <c r="C482">
        <v>733.97609999999997</v>
      </c>
      <c r="D482" s="13"/>
      <c r="E482" s="13"/>
      <c r="F482" s="13"/>
      <c r="I482" s="13"/>
      <c r="J482" s="13"/>
      <c r="K482" s="13"/>
    </row>
    <row r="483" spans="1:11" x14ac:dyDescent="0.2">
      <c r="A483" s="19">
        <v>104044</v>
      </c>
      <c r="B483" t="s">
        <v>616</v>
      </c>
      <c r="C483" s="13">
        <v>2143.9591</v>
      </c>
      <c r="D483" s="13"/>
      <c r="E483" s="13"/>
      <c r="F483" s="13"/>
      <c r="I483" s="13"/>
      <c r="J483" s="13"/>
      <c r="K483" s="13"/>
    </row>
    <row r="484" spans="1:11" x14ac:dyDescent="0.2">
      <c r="A484" s="19">
        <v>104045</v>
      </c>
      <c r="B484" t="s">
        <v>617</v>
      </c>
      <c r="C484">
        <v>711.48490000000004</v>
      </c>
      <c r="D484" s="13"/>
      <c r="E484" s="13"/>
      <c r="F484" s="13"/>
      <c r="I484" s="13"/>
      <c r="J484" s="13"/>
      <c r="K484" s="13"/>
    </row>
    <row r="485" spans="1:11" x14ac:dyDescent="0.2">
      <c r="A485" s="19">
        <v>105123</v>
      </c>
      <c r="B485" t="s">
        <v>618</v>
      </c>
      <c r="C485">
        <v>354.48520000000002</v>
      </c>
      <c r="D485" s="13"/>
      <c r="E485" s="13"/>
      <c r="F485" s="13"/>
      <c r="I485" s="13"/>
      <c r="J485" s="13"/>
      <c r="K485" s="13"/>
    </row>
    <row r="486" spans="1:11" x14ac:dyDescent="0.2">
      <c r="A486" s="19">
        <v>105124</v>
      </c>
      <c r="B486" t="s">
        <v>619</v>
      </c>
      <c r="C486">
        <v>856.44690000000003</v>
      </c>
      <c r="D486" s="13"/>
      <c r="E486" s="13"/>
      <c r="F486" s="13"/>
      <c r="I486" s="13"/>
      <c r="J486" s="13"/>
      <c r="K486" s="13"/>
    </row>
    <row r="487" spans="1:11" x14ac:dyDescent="0.2">
      <c r="A487" s="19">
        <v>105125</v>
      </c>
      <c r="B487" t="s">
        <v>620</v>
      </c>
      <c r="C487">
        <v>100.5308</v>
      </c>
      <c r="D487" s="13"/>
      <c r="E487" s="13"/>
      <c r="F487" s="13"/>
      <c r="I487" s="13"/>
      <c r="J487" s="13"/>
      <c r="K487" s="13"/>
    </row>
    <row r="488" spans="1:11" x14ac:dyDescent="0.2">
      <c r="A488" s="19">
        <v>106001</v>
      </c>
      <c r="B488" t="s">
        <v>621</v>
      </c>
      <c r="C488">
        <v>169.44589999999999</v>
      </c>
      <c r="D488" s="13"/>
      <c r="E488" s="13"/>
      <c r="F488" s="13"/>
      <c r="I488" s="13"/>
      <c r="J488" s="13"/>
      <c r="K488" s="13"/>
    </row>
    <row r="489" spans="1:11" x14ac:dyDescent="0.2">
      <c r="A489" s="19">
        <v>106002</v>
      </c>
      <c r="B489" t="s">
        <v>622</v>
      </c>
      <c r="C489">
        <v>319.27659999999997</v>
      </c>
      <c r="D489" s="13"/>
      <c r="E489" s="13"/>
      <c r="F489" s="13"/>
      <c r="I489" s="13"/>
      <c r="J489" s="13"/>
      <c r="K489" s="13"/>
    </row>
    <row r="490" spans="1:11" x14ac:dyDescent="0.2">
      <c r="A490" s="19">
        <v>106003</v>
      </c>
      <c r="B490" t="s">
        <v>623</v>
      </c>
      <c r="C490" s="13">
        <v>1147.0409</v>
      </c>
      <c r="D490" s="13"/>
      <c r="E490" s="13"/>
      <c r="F490" s="13"/>
      <c r="I490" s="13"/>
      <c r="J490" s="13"/>
      <c r="K490" s="13"/>
    </row>
    <row r="491" spans="1:11" x14ac:dyDescent="0.2">
      <c r="A491" s="19">
        <v>106004</v>
      </c>
      <c r="B491" t="s">
        <v>624</v>
      </c>
      <c r="C491" s="13">
        <v>3400.9949000000001</v>
      </c>
      <c r="D491" s="13"/>
      <c r="E491" s="13"/>
      <c r="F491" s="13"/>
      <c r="I491" s="13"/>
      <c r="J491" s="13"/>
      <c r="K491" s="13"/>
    </row>
    <row r="492" spans="1:11" x14ac:dyDescent="0.2">
      <c r="A492" s="19">
        <v>106005</v>
      </c>
      <c r="B492" t="s">
        <v>625</v>
      </c>
      <c r="C492" s="13">
        <v>1249.624</v>
      </c>
      <c r="D492" s="13"/>
      <c r="E492" s="13"/>
      <c r="F492" s="13"/>
      <c r="I492" s="13"/>
      <c r="J492" s="13"/>
      <c r="K492" s="13"/>
    </row>
    <row r="493" spans="1:11" x14ac:dyDescent="0.2">
      <c r="A493" s="19">
        <v>106006</v>
      </c>
      <c r="B493" t="s">
        <v>626</v>
      </c>
      <c r="C493">
        <v>501.06599999999997</v>
      </c>
      <c r="D493" s="13"/>
      <c r="E493" s="13"/>
      <c r="F493" s="13"/>
      <c r="I493" s="13"/>
      <c r="J493" s="13"/>
      <c r="K493" s="13"/>
    </row>
    <row r="494" spans="1:11" x14ac:dyDescent="0.2">
      <c r="A494" s="19">
        <v>106008</v>
      </c>
      <c r="B494" t="s">
        <v>627</v>
      </c>
      <c r="C494">
        <v>88.786500000000004</v>
      </c>
      <c r="D494" s="13"/>
      <c r="E494" s="13"/>
      <c r="F494" s="13"/>
      <c r="I494" s="13"/>
      <c r="J494" s="13"/>
      <c r="K494" s="13"/>
    </row>
    <row r="495" spans="1:11" x14ac:dyDescent="0.2">
      <c r="A495" s="19">
        <v>107151</v>
      </c>
      <c r="B495" t="s">
        <v>628</v>
      </c>
      <c r="C495">
        <v>154.95740000000001</v>
      </c>
      <c r="D495" s="13"/>
      <c r="E495" s="13"/>
      <c r="F495" s="13"/>
      <c r="I495" s="13"/>
      <c r="J495" s="13"/>
      <c r="K495" s="13"/>
    </row>
    <row r="496" spans="1:11" x14ac:dyDescent="0.2">
      <c r="A496" s="19">
        <v>107152</v>
      </c>
      <c r="B496" t="s">
        <v>629</v>
      </c>
      <c r="C496" s="13">
        <v>1003.1448</v>
      </c>
      <c r="D496" s="13"/>
      <c r="E496" s="13"/>
      <c r="F496" s="13"/>
      <c r="I496" s="13"/>
      <c r="J496" s="13"/>
      <c r="K496" s="13"/>
    </row>
    <row r="497" spans="1:11" x14ac:dyDescent="0.2">
      <c r="A497" s="19">
        <v>107153</v>
      </c>
      <c r="B497" t="s">
        <v>630</v>
      </c>
      <c r="C497">
        <v>469.87459999999999</v>
      </c>
      <c r="D497" s="13"/>
      <c r="E497" s="13"/>
      <c r="F497" s="13"/>
      <c r="I497" s="13"/>
      <c r="J497" s="13"/>
      <c r="K497" s="13"/>
    </row>
    <row r="498" spans="1:11" x14ac:dyDescent="0.2">
      <c r="A498" s="19">
        <v>107154</v>
      </c>
      <c r="B498" t="s">
        <v>631</v>
      </c>
      <c r="C498">
        <v>898.05020000000002</v>
      </c>
      <c r="D498" s="13"/>
      <c r="E498" s="13"/>
      <c r="F498" s="13"/>
      <c r="I498" s="13"/>
      <c r="J498" s="13"/>
      <c r="K498" s="13"/>
    </row>
    <row r="499" spans="1:11" x14ac:dyDescent="0.2">
      <c r="A499" s="19">
        <v>107155</v>
      </c>
      <c r="B499" t="s">
        <v>632</v>
      </c>
      <c r="C499">
        <v>858.94159999999999</v>
      </c>
      <c r="D499" s="13"/>
      <c r="E499" s="13"/>
      <c r="F499" s="13"/>
      <c r="I499" s="13"/>
      <c r="J499" s="13"/>
      <c r="K499" s="13"/>
    </row>
    <row r="500" spans="1:11" x14ac:dyDescent="0.2">
      <c r="A500" s="19">
        <v>107156</v>
      </c>
      <c r="B500" t="s">
        <v>633</v>
      </c>
      <c r="C500">
        <v>598.74</v>
      </c>
      <c r="D500" s="13"/>
      <c r="E500" s="13"/>
      <c r="F500" s="13"/>
      <c r="I500" s="13"/>
      <c r="J500" s="13"/>
      <c r="K500" s="13"/>
    </row>
    <row r="501" spans="1:11" x14ac:dyDescent="0.2">
      <c r="A501" s="19">
        <v>107158</v>
      </c>
      <c r="B501" t="s">
        <v>634</v>
      </c>
      <c r="C501">
        <v>197.26220000000001</v>
      </c>
      <c r="D501" s="13"/>
      <c r="E501" s="13"/>
      <c r="F501" s="13"/>
      <c r="I501" s="13"/>
      <c r="J501" s="13"/>
      <c r="K501" s="13"/>
    </row>
    <row r="502" spans="1:11" x14ac:dyDescent="0.2">
      <c r="A502" s="19">
        <v>108142</v>
      </c>
      <c r="B502" t="s">
        <v>635</v>
      </c>
      <c r="C502" s="13">
        <v>2766.6329999999998</v>
      </c>
      <c r="D502" s="13"/>
      <c r="E502" s="13"/>
      <c r="F502" s="13"/>
      <c r="I502" s="13"/>
      <c r="J502" s="13"/>
      <c r="K502" s="13"/>
    </row>
    <row r="503" spans="1:11" x14ac:dyDescent="0.2">
      <c r="A503" s="19">
        <v>108143</v>
      </c>
      <c r="B503" t="s">
        <v>636</v>
      </c>
      <c r="C503">
        <v>237.9222</v>
      </c>
      <c r="D503" s="13"/>
      <c r="E503" s="13"/>
      <c r="F503" s="13"/>
      <c r="I503" s="13"/>
      <c r="J503" s="13"/>
      <c r="K503" s="13"/>
    </row>
    <row r="504" spans="1:11" x14ac:dyDescent="0.2">
      <c r="A504" s="19">
        <v>108144</v>
      </c>
      <c r="B504" t="s">
        <v>637</v>
      </c>
      <c r="C504">
        <v>207.16730000000001</v>
      </c>
      <c r="D504" s="13"/>
      <c r="E504" s="13"/>
      <c r="F504" s="13"/>
      <c r="I504" s="13"/>
      <c r="J504" s="13"/>
      <c r="K504" s="13"/>
    </row>
    <row r="505" spans="1:11" x14ac:dyDescent="0.2">
      <c r="A505" s="19">
        <v>108147</v>
      </c>
      <c r="B505" t="s">
        <v>638</v>
      </c>
      <c r="C505">
        <v>234.0642</v>
      </c>
      <c r="D505" s="13"/>
      <c r="E505" s="13"/>
      <c r="F505" s="13"/>
      <c r="I505" s="13"/>
      <c r="J505" s="13"/>
      <c r="K505" s="13"/>
    </row>
    <row r="506" spans="1:11" x14ac:dyDescent="0.2">
      <c r="A506" s="19">
        <v>109002</v>
      </c>
      <c r="B506" t="s">
        <v>639</v>
      </c>
      <c r="C506" s="13">
        <v>1467.5156999999999</v>
      </c>
      <c r="D506" s="13"/>
      <c r="E506" s="13"/>
      <c r="F506" s="13"/>
      <c r="I506" s="13"/>
      <c r="J506" s="13"/>
      <c r="K506" s="13"/>
    </row>
    <row r="507" spans="1:11" x14ac:dyDescent="0.2">
      <c r="A507" s="19">
        <v>109003</v>
      </c>
      <c r="B507" t="s">
        <v>640</v>
      </c>
      <c r="C507" s="13">
        <v>2805.4250000000002</v>
      </c>
      <c r="D507" s="13"/>
      <c r="E507" s="13"/>
      <c r="F507" s="13"/>
      <c r="I507" s="13"/>
      <c r="J507" s="13"/>
      <c r="K507" s="13"/>
    </row>
    <row r="508" spans="1:11" x14ac:dyDescent="0.2">
      <c r="A508" s="19">
        <v>110014</v>
      </c>
      <c r="B508" t="s">
        <v>641</v>
      </c>
      <c r="C508">
        <v>886.53030000000001</v>
      </c>
      <c r="D508" s="13"/>
      <c r="E508" s="13"/>
      <c r="F508" s="13"/>
      <c r="I508" s="13"/>
      <c r="J508" s="13"/>
      <c r="K508" s="13"/>
    </row>
    <row r="509" spans="1:11" x14ac:dyDescent="0.2">
      <c r="A509" s="19">
        <v>110029</v>
      </c>
      <c r="B509" t="s">
        <v>642</v>
      </c>
      <c r="C509" s="13">
        <v>2431.9032000000002</v>
      </c>
      <c r="D509" s="13"/>
      <c r="E509" s="13"/>
      <c r="F509" s="13"/>
      <c r="I509" s="13"/>
      <c r="J509" s="13"/>
      <c r="K509" s="13"/>
    </row>
    <row r="510" spans="1:11" x14ac:dyDescent="0.2">
      <c r="A510" s="19">
        <v>110030</v>
      </c>
      <c r="B510" t="s">
        <v>643</v>
      </c>
      <c r="C510">
        <v>291.41919999999999</v>
      </c>
      <c r="D510" s="13"/>
      <c r="E510" s="13"/>
      <c r="F510" s="13"/>
      <c r="I510" s="13"/>
      <c r="J510" s="13"/>
      <c r="K510" s="13"/>
    </row>
    <row r="511" spans="1:11" x14ac:dyDescent="0.2">
      <c r="A511" s="19">
        <v>110031</v>
      </c>
      <c r="B511" t="s">
        <v>644</v>
      </c>
      <c r="C511">
        <v>516.32150000000001</v>
      </c>
      <c r="D511" s="13"/>
      <c r="E511" s="13"/>
      <c r="F511" s="13"/>
      <c r="I511" s="13"/>
      <c r="J511" s="13"/>
      <c r="K511" s="13"/>
    </row>
    <row r="512" spans="1:11" x14ac:dyDescent="0.2">
      <c r="A512" s="19">
        <v>111086</v>
      </c>
      <c r="B512" t="s">
        <v>645</v>
      </c>
      <c r="C512">
        <v>839.33079999999995</v>
      </c>
      <c r="D512" s="13"/>
      <c r="E512" s="13"/>
      <c r="F512" s="13"/>
      <c r="I512" s="13"/>
      <c r="J512" s="13"/>
      <c r="K512" s="13"/>
    </row>
    <row r="513" spans="1:11" x14ac:dyDescent="0.2">
      <c r="A513" s="19">
        <v>111087</v>
      </c>
      <c r="B513" t="s">
        <v>646</v>
      </c>
      <c r="C513" s="13">
        <v>1185.5766000000001</v>
      </c>
      <c r="D513" s="13"/>
      <c r="E513" s="13"/>
      <c r="F513" s="13"/>
      <c r="I513" s="13"/>
      <c r="J513" s="13"/>
      <c r="K513" s="13"/>
    </row>
    <row r="514" spans="1:11" x14ac:dyDescent="0.2">
      <c r="A514" s="19">
        <v>112099</v>
      </c>
      <c r="B514" t="s">
        <v>647</v>
      </c>
      <c r="C514">
        <v>241.75479999999999</v>
      </c>
      <c r="D514" s="13"/>
      <c r="E514" s="13"/>
      <c r="F514" s="13"/>
      <c r="I514" s="13"/>
      <c r="J514" s="13"/>
      <c r="K514" s="13"/>
    </row>
    <row r="515" spans="1:11" x14ac:dyDescent="0.2">
      <c r="A515" s="19">
        <v>112101</v>
      </c>
      <c r="B515" t="s">
        <v>648</v>
      </c>
      <c r="C515">
        <v>664.04690000000005</v>
      </c>
      <c r="D515" s="13"/>
      <c r="E515" s="13"/>
      <c r="F515" s="13"/>
      <c r="I515" s="13"/>
      <c r="J515" s="13"/>
      <c r="K515" s="13"/>
    </row>
    <row r="516" spans="1:11" x14ac:dyDescent="0.2">
      <c r="A516" s="19">
        <v>112102</v>
      </c>
      <c r="B516" t="s">
        <v>649</v>
      </c>
      <c r="C516" s="13">
        <v>2994.2728999999999</v>
      </c>
      <c r="D516" s="13"/>
      <c r="E516" s="13"/>
      <c r="F516" s="13"/>
      <c r="I516" s="13"/>
      <c r="J516" s="13"/>
      <c r="K516" s="13"/>
    </row>
    <row r="517" spans="1:11" x14ac:dyDescent="0.2">
      <c r="A517" s="19">
        <v>112103</v>
      </c>
      <c r="B517" t="s">
        <v>650</v>
      </c>
      <c r="C517">
        <v>933.68269999999995</v>
      </c>
      <c r="D517" s="13"/>
      <c r="E517" s="13"/>
      <c r="F517" s="13"/>
      <c r="I517" s="13"/>
      <c r="J517" s="13"/>
      <c r="K517" s="13"/>
    </row>
    <row r="518" spans="1:11" x14ac:dyDescent="0.2">
      <c r="A518" s="19">
        <v>113001</v>
      </c>
      <c r="B518" t="s">
        <v>651</v>
      </c>
      <c r="C518">
        <v>414.98989999999998</v>
      </c>
      <c r="D518" s="13"/>
      <c r="E518" s="13"/>
      <c r="F518" s="13"/>
      <c r="I518" s="13"/>
      <c r="J518" s="13"/>
      <c r="K518" s="13"/>
    </row>
    <row r="519" spans="1:11" x14ac:dyDescent="0.2">
      <c r="A519" s="19">
        <v>114112</v>
      </c>
      <c r="B519" t="s">
        <v>652</v>
      </c>
      <c r="C519">
        <v>478.03949999999998</v>
      </c>
      <c r="D519" s="13"/>
      <c r="E519" s="13"/>
      <c r="F519" s="13"/>
      <c r="I519" s="13"/>
      <c r="J519" s="13"/>
      <c r="K519" s="13"/>
    </row>
    <row r="520" spans="1:11" x14ac:dyDescent="0.2">
      <c r="A520" s="19">
        <v>114113</v>
      </c>
      <c r="B520" t="s">
        <v>653</v>
      </c>
      <c r="C520">
        <v>784.06989999999996</v>
      </c>
      <c r="D520" s="13"/>
      <c r="E520" s="13"/>
      <c r="F520" s="13"/>
      <c r="I520" s="13"/>
      <c r="J520" s="13"/>
      <c r="K520" s="13"/>
    </row>
    <row r="521" spans="1:11" x14ac:dyDescent="0.2">
      <c r="A521" s="19">
        <v>114114</v>
      </c>
      <c r="B521" t="s">
        <v>654</v>
      </c>
      <c r="C521" s="13">
        <v>1599.13</v>
      </c>
      <c r="D521" s="13"/>
      <c r="E521" s="13"/>
      <c r="F521" s="13"/>
      <c r="I521" s="13"/>
      <c r="J521" s="13"/>
      <c r="K521" s="13"/>
    </row>
    <row r="522" spans="1:11" x14ac:dyDescent="0.2">
      <c r="A522" s="19">
        <v>114115</v>
      </c>
      <c r="B522" t="s">
        <v>655</v>
      </c>
      <c r="C522">
        <v>744.6644</v>
      </c>
      <c r="D522" s="13"/>
      <c r="E522" s="13"/>
      <c r="F522" s="13"/>
      <c r="I522" s="13"/>
      <c r="J522" s="13"/>
      <c r="K522" s="13"/>
    </row>
    <row r="523" spans="1:11" x14ac:dyDescent="0.2">
      <c r="A523" s="19">
        <v>114116</v>
      </c>
      <c r="B523" t="s">
        <v>656</v>
      </c>
      <c r="C523">
        <v>112.2</v>
      </c>
      <c r="D523" s="13"/>
      <c r="E523" s="13"/>
      <c r="F523" s="13"/>
      <c r="I523" s="13"/>
      <c r="J523" s="13"/>
      <c r="K523" s="13"/>
    </row>
    <row r="524" spans="1:11" x14ac:dyDescent="0.2">
      <c r="A524" s="19">
        <v>115115</v>
      </c>
      <c r="B524" t="s">
        <v>657</v>
      </c>
      <c r="C524" s="13">
        <v>43048.232400000001</v>
      </c>
      <c r="D524" s="13"/>
      <c r="E524" s="13"/>
      <c r="F524" s="13"/>
      <c r="I524" s="13"/>
      <c r="J524" s="13"/>
      <c r="K524" s="13"/>
    </row>
    <row r="525" spans="1:11" x14ac:dyDescent="0.2">
      <c r="A525" s="19">
        <v>347347</v>
      </c>
      <c r="B525" t="s">
        <v>658</v>
      </c>
      <c r="C525" s="13">
        <v>1329.7159999999999</v>
      </c>
      <c r="D525" s="13"/>
      <c r="E525" s="13"/>
      <c r="F525" s="13"/>
      <c r="I525" s="13"/>
      <c r="J525" s="13"/>
      <c r="K525" s="13"/>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556"/>
  <sheetViews>
    <sheetView workbookViewId="0">
      <pane xSplit="2" ySplit="1" topLeftCell="C2" activePane="bottomRight" state="frozen"/>
      <selection pane="topRight" activeCell="C1" sqref="C1"/>
      <selection pane="bottomLeft" activeCell="A2" sqref="A2"/>
      <selection pane="bottomRight" activeCell="J529" sqref="J529"/>
    </sheetView>
  </sheetViews>
  <sheetFormatPr defaultRowHeight="12.75" x14ac:dyDescent="0.2"/>
  <cols>
    <col min="1" max="1" width="12.28515625" style="18" bestFit="1" customWidth="1"/>
    <col min="2" max="2" width="38.140625" bestFit="1" customWidth="1"/>
    <col min="3" max="3" width="10.5703125" bestFit="1" customWidth="1"/>
    <col min="4" max="5" width="10.140625" bestFit="1" customWidth="1"/>
    <col min="6" max="6" width="11.140625" bestFit="1" customWidth="1"/>
    <col min="7" max="8" width="10.140625" bestFit="1" customWidth="1"/>
    <col min="9" max="12" width="10.140625" customWidth="1"/>
    <col min="17" max="17" width="8.7109375" bestFit="1" customWidth="1"/>
    <col min="18" max="18" width="8.28515625" bestFit="1" customWidth="1"/>
  </cols>
  <sheetData>
    <row r="1" spans="1:21" ht="15" x14ac:dyDescent="0.25">
      <c r="A1" s="48" t="s">
        <v>118</v>
      </c>
      <c r="B1" s="47" t="s">
        <v>742</v>
      </c>
      <c r="C1" s="47" t="s">
        <v>743</v>
      </c>
      <c r="D1" s="47">
        <v>2022</v>
      </c>
      <c r="E1" s="51">
        <v>2023</v>
      </c>
      <c r="F1" s="50">
        <v>2024</v>
      </c>
      <c r="G1" s="50">
        <v>2025</v>
      </c>
      <c r="H1" s="50">
        <v>2026</v>
      </c>
      <c r="I1" s="50">
        <v>2027</v>
      </c>
      <c r="J1" s="50">
        <v>2028</v>
      </c>
      <c r="K1" s="50">
        <v>2029</v>
      </c>
      <c r="L1" s="50">
        <v>2030</v>
      </c>
      <c r="M1" s="50"/>
    </row>
    <row r="2" spans="1:21" ht="15" x14ac:dyDescent="0.25">
      <c r="A2" s="18">
        <v>1090</v>
      </c>
      <c r="B2" t="s">
        <v>136</v>
      </c>
      <c r="C2" s="46">
        <v>2017</v>
      </c>
      <c r="D2" s="74">
        <v>0</v>
      </c>
      <c r="E2" s="74">
        <v>0.58989999999999998</v>
      </c>
      <c r="F2" s="74">
        <v>0.58989999999999998</v>
      </c>
      <c r="G2" s="74">
        <v>0.58989999999999998</v>
      </c>
      <c r="H2" s="74">
        <f>G2</f>
        <v>0.58989999999999998</v>
      </c>
      <c r="I2" s="74">
        <f>H2</f>
        <v>0.58989999999999998</v>
      </c>
      <c r="J2" s="74">
        <f>I2</f>
        <v>0.58989999999999998</v>
      </c>
      <c r="K2" s="74">
        <f>J2</f>
        <v>0.58989999999999998</v>
      </c>
      <c r="L2" s="74">
        <f>K2</f>
        <v>0.58989999999999998</v>
      </c>
      <c r="O2" s="49"/>
      <c r="R2" s="49"/>
      <c r="U2" s="49"/>
    </row>
    <row r="3" spans="1:21" ht="15" x14ac:dyDescent="0.25">
      <c r="A3" s="18">
        <v>1091</v>
      </c>
      <c r="B3" t="s">
        <v>137</v>
      </c>
      <c r="D3" s="74">
        <v>0</v>
      </c>
      <c r="E3" s="74">
        <v>0</v>
      </c>
      <c r="F3" s="74">
        <v>0</v>
      </c>
      <c r="G3" s="74">
        <v>0</v>
      </c>
      <c r="H3" s="74">
        <f t="shared" ref="H3:K18" si="0">G3</f>
        <v>0</v>
      </c>
      <c r="I3" s="74">
        <f t="shared" si="0"/>
        <v>0</v>
      </c>
      <c r="J3" s="74">
        <f t="shared" si="0"/>
        <v>0</v>
      </c>
      <c r="K3" s="74">
        <f t="shared" si="0"/>
        <v>0</v>
      </c>
      <c r="L3" s="74">
        <f t="shared" ref="L3:L66" si="1">K3</f>
        <v>0</v>
      </c>
      <c r="O3" s="49"/>
      <c r="R3" s="49"/>
      <c r="U3" s="49"/>
    </row>
    <row r="4" spans="1:21" ht="15" x14ac:dyDescent="0.25">
      <c r="A4" s="18">
        <v>1092</v>
      </c>
      <c r="B4" t="s">
        <v>138</v>
      </c>
      <c r="D4" s="74">
        <v>0</v>
      </c>
      <c r="E4" s="74">
        <v>0</v>
      </c>
      <c r="F4" s="74">
        <v>0</v>
      </c>
      <c r="G4" s="74">
        <v>0</v>
      </c>
      <c r="H4" s="74">
        <f t="shared" ref="H4" si="2">G4</f>
        <v>0</v>
      </c>
      <c r="I4" s="74">
        <f t="shared" si="0"/>
        <v>0</v>
      </c>
      <c r="J4" s="74">
        <f t="shared" si="0"/>
        <v>0</v>
      </c>
      <c r="K4" s="74">
        <f t="shared" si="0"/>
        <v>0</v>
      </c>
      <c r="L4" s="74">
        <f t="shared" si="1"/>
        <v>0</v>
      </c>
      <c r="O4" s="49"/>
      <c r="R4" s="49"/>
      <c r="U4" s="49"/>
    </row>
    <row r="5" spans="1:21" ht="15" x14ac:dyDescent="0.25">
      <c r="A5" s="18">
        <v>2089</v>
      </c>
      <c r="B5" t="s">
        <v>139</v>
      </c>
      <c r="D5" s="74">
        <v>0</v>
      </c>
      <c r="E5" s="74">
        <v>0</v>
      </c>
      <c r="F5" s="74">
        <v>0</v>
      </c>
      <c r="G5" s="74">
        <v>0</v>
      </c>
      <c r="H5" s="74">
        <f t="shared" ref="H5" si="3">G5</f>
        <v>0</v>
      </c>
      <c r="I5" s="74">
        <f t="shared" si="0"/>
        <v>0</v>
      </c>
      <c r="J5" s="74">
        <f t="shared" si="0"/>
        <v>0</v>
      </c>
      <c r="K5" s="74">
        <f t="shared" si="0"/>
        <v>0</v>
      </c>
      <c r="L5" s="74">
        <f t="shared" si="1"/>
        <v>0</v>
      </c>
      <c r="O5" s="49"/>
      <c r="R5" s="49"/>
      <c r="U5" s="49"/>
    </row>
    <row r="6" spans="1:21" ht="15" x14ac:dyDescent="0.25">
      <c r="A6" s="18">
        <v>2090</v>
      </c>
      <c r="B6" t="s">
        <v>140</v>
      </c>
      <c r="D6" s="74">
        <v>0</v>
      </c>
      <c r="E6" s="74">
        <v>0</v>
      </c>
      <c r="F6" s="74">
        <v>0</v>
      </c>
      <c r="G6" s="74">
        <v>0</v>
      </c>
      <c r="H6" s="74">
        <f t="shared" ref="H6" si="4">G6</f>
        <v>0</v>
      </c>
      <c r="I6" s="74">
        <f t="shared" si="0"/>
        <v>0</v>
      </c>
      <c r="J6" s="74">
        <f t="shared" si="0"/>
        <v>0</v>
      </c>
      <c r="K6" s="74">
        <f t="shared" si="0"/>
        <v>0</v>
      </c>
      <c r="L6" s="74">
        <f t="shared" si="1"/>
        <v>0</v>
      </c>
      <c r="O6" s="49"/>
      <c r="R6" s="49"/>
      <c r="U6" s="49"/>
    </row>
    <row r="7" spans="1:21" ht="15" x14ac:dyDescent="0.25">
      <c r="A7" s="18">
        <v>2097</v>
      </c>
      <c r="B7" t="s">
        <v>141</v>
      </c>
      <c r="D7" s="74">
        <v>0</v>
      </c>
      <c r="E7" s="74">
        <v>0</v>
      </c>
      <c r="F7" s="74">
        <v>0</v>
      </c>
      <c r="G7" s="74">
        <v>0</v>
      </c>
      <c r="H7" s="74">
        <f t="shared" ref="H7" si="5">G7</f>
        <v>0</v>
      </c>
      <c r="I7" s="74">
        <f t="shared" si="0"/>
        <v>0</v>
      </c>
      <c r="J7" s="74">
        <f t="shared" si="0"/>
        <v>0</v>
      </c>
      <c r="K7" s="74">
        <f t="shared" si="0"/>
        <v>0</v>
      </c>
      <c r="L7" s="74">
        <f t="shared" si="1"/>
        <v>0</v>
      </c>
      <c r="O7" s="49"/>
      <c r="R7" s="49"/>
      <c r="U7" s="49"/>
    </row>
    <row r="8" spans="1:21" ht="15" x14ac:dyDescent="0.25">
      <c r="A8" s="18">
        <v>3031</v>
      </c>
      <c r="B8" t="s">
        <v>142</v>
      </c>
      <c r="D8" s="74">
        <v>0</v>
      </c>
      <c r="E8" s="74">
        <v>0</v>
      </c>
      <c r="F8" s="74">
        <v>0</v>
      </c>
      <c r="G8" s="74">
        <v>0</v>
      </c>
      <c r="H8" s="74">
        <f t="shared" ref="H8" si="6">G8</f>
        <v>0</v>
      </c>
      <c r="I8" s="74">
        <f t="shared" si="0"/>
        <v>0</v>
      </c>
      <c r="J8" s="74">
        <f t="shared" si="0"/>
        <v>0</v>
      </c>
      <c r="K8" s="74">
        <f t="shared" si="0"/>
        <v>0</v>
      </c>
      <c r="L8" s="74">
        <f t="shared" si="1"/>
        <v>0</v>
      </c>
      <c r="O8" s="49"/>
      <c r="R8" s="49"/>
      <c r="U8" s="49"/>
    </row>
    <row r="9" spans="1:21" ht="15" x14ac:dyDescent="0.25">
      <c r="A9" s="18">
        <v>3032</v>
      </c>
      <c r="B9" t="s">
        <v>143</v>
      </c>
      <c r="D9" s="74">
        <v>0</v>
      </c>
      <c r="E9" s="74">
        <v>0</v>
      </c>
      <c r="F9" s="74">
        <v>0</v>
      </c>
      <c r="G9" s="74">
        <v>0</v>
      </c>
      <c r="H9" s="74">
        <f t="shared" ref="H9" si="7">G9</f>
        <v>0</v>
      </c>
      <c r="I9" s="74">
        <f t="shared" si="0"/>
        <v>0</v>
      </c>
      <c r="J9" s="74">
        <f t="shared" si="0"/>
        <v>0</v>
      </c>
      <c r="K9" s="74">
        <f t="shared" si="0"/>
        <v>0</v>
      </c>
      <c r="L9" s="74">
        <f t="shared" si="1"/>
        <v>0</v>
      </c>
      <c r="O9" s="49"/>
      <c r="R9" s="49"/>
      <c r="U9" s="49"/>
    </row>
    <row r="10" spans="1:21" ht="15" x14ac:dyDescent="0.25">
      <c r="A10" s="18">
        <v>3033</v>
      </c>
      <c r="B10" t="s">
        <v>144</v>
      </c>
      <c r="D10" s="74">
        <v>0</v>
      </c>
      <c r="E10" s="74">
        <v>0</v>
      </c>
      <c r="F10" s="74">
        <v>0</v>
      </c>
      <c r="G10" s="74">
        <v>0</v>
      </c>
      <c r="H10" s="74">
        <f t="shared" ref="H10" si="8">G10</f>
        <v>0</v>
      </c>
      <c r="I10" s="74">
        <f t="shared" si="0"/>
        <v>0</v>
      </c>
      <c r="J10" s="74">
        <f t="shared" si="0"/>
        <v>0</v>
      </c>
      <c r="K10" s="74">
        <f t="shared" si="0"/>
        <v>0</v>
      </c>
      <c r="L10" s="74">
        <f t="shared" si="1"/>
        <v>0</v>
      </c>
      <c r="O10" s="49"/>
      <c r="R10" s="49"/>
      <c r="U10" s="49"/>
    </row>
    <row r="11" spans="1:21" ht="15" x14ac:dyDescent="0.25">
      <c r="A11" s="18">
        <v>4106</v>
      </c>
      <c r="B11" t="s">
        <v>145</v>
      </c>
      <c r="D11" s="74">
        <v>0</v>
      </c>
      <c r="E11" s="74">
        <v>0</v>
      </c>
      <c r="F11" s="74">
        <v>0</v>
      </c>
      <c r="G11" s="74">
        <v>0</v>
      </c>
      <c r="H11" s="74">
        <f t="shared" ref="H11" si="9">G11</f>
        <v>0</v>
      </c>
      <c r="I11" s="74">
        <f t="shared" si="0"/>
        <v>0</v>
      </c>
      <c r="J11" s="74">
        <f t="shared" si="0"/>
        <v>0</v>
      </c>
      <c r="K11" s="74">
        <f t="shared" si="0"/>
        <v>0</v>
      </c>
      <c r="L11" s="74">
        <f t="shared" si="1"/>
        <v>0</v>
      </c>
      <c r="O11" s="49"/>
      <c r="R11" s="49"/>
      <c r="U11" s="49"/>
    </row>
    <row r="12" spans="1:21" ht="15" x14ac:dyDescent="0.25">
      <c r="A12" s="18">
        <v>4109</v>
      </c>
      <c r="B12" t="s">
        <v>146</v>
      </c>
      <c r="D12" s="74">
        <v>0</v>
      </c>
      <c r="E12" s="74">
        <v>0</v>
      </c>
      <c r="F12" s="74">
        <v>0</v>
      </c>
      <c r="G12" s="74">
        <v>0</v>
      </c>
      <c r="H12" s="74">
        <f t="shared" ref="H12" si="10">G12</f>
        <v>0</v>
      </c>
      <c r="I12" s="74">
        <f t="shared" si="0"/>
        <v>0</v>
      </c>
      <c r="J12" s="74">
        <f t="shared" si="0"/>
        <v>0</v>
      </c>
      <c r="K12" s="74">
        <f t="shared" si="0"/>
        <v>0</v>
      </c>
      <c r="L12" s="74">
        <f t="shared" si="1"/>
        <v>0</v>
      </c>
      <c r="O12" s="49"/>
      <c r="R12" s="49"/>
      <c r="U12" s="49"/>
    </row>
    <row r="13" spans="1:21" ht="15" x14ac:dyDescent="0.25">
      <c r="A13" s="18">
        <v>4110</v>
      </c>
      <c r="B13" t="s">
        <v>147</v>
      </c>
      <c r="C13" s="46">
        <v>2015</v>
      </c>
      <c r="D13" s="74">
        <v>0.6149</v>
      </c>
      <c r="E13" s="74">
        <v>0.6149</v>
      </c>
      <c r="F13" s="74">
        <v>0.6149</v>
      </c>
      <c r="G13" s="74">
        <v>0.6149</v>
      </c>
      <c r="H13" s="74">
        <f t="shared" ref="H13" si="11">G13</f>
        <v>0.6149</v>
      </c>
      <c r="I13" s="74">
        <f t="shared" si="0"/>
        <v>0.6149</v>
      </c>
      <c r="J13" s="74">
        <f t="shared" si="0"/>
        <v>0.6149</v>
      </c>
      <c r="K13" s="74">
        <f t="shared" si="0"/>
        <v>0.6149</v>
      </c>
      <c r="L13" s="74">
        <f t="shared" si="1"/>
        <v>0.6149</v>
      </c>
      <c r="O13" s="49"/>
      <c r="R13" s="49"/>
      <c r="U13" s="49"/>
    </row>
    <row r="14" spans="1:21" ht="15" x14ac:dyDescent="0.25">
      <c r="A14" s="18">
        <v>5120</v>
      </c>
      <c r="B14" t="s">
        <v>148</v>
      </c>
      <c r="D14" s="74">
        <v>0</v>
      </c>
      <c r="E14" s="74">
        <v>0</v>
      </c>
      <c r="F14" s="74">
        <v>0</v>
      </c>
      <c r="G14" s="74">
        <v>0</v>
      </c>
      <c r="H14" s="74">
        <f t="shared" ref="H14" si="12">G14</f>
        <v>0</v>
      </c>
      <c r="I14" s="74">
        <f t="shared" si="0"/>
        <v>0</v>
      </c>
      <c r="J14" s="74">
        <f t="shared" si="0"/>
        <v>0</v>
      </c>
      <c r="K14" s="74">
        <f t="shared" si="0"/>
        <v>0</v>
      </c>
      <c r="L14" s="74">
        <f t="shared" si="1"/>
        <v>0</v>
      </c>
      <c r="O14" s="49"/>
      <c r="R14" s="49"/>
      <c r="U14" s="49"/>
    </row>
    <row r="15" spans="1:21" ht="15" x14ac:dyDescent="0.25">
      <c r="A15" s="18">
        <v>5121</v>
      </c>
      <c r="B15" t="s">
        <v>149</v>
      </c>
      <c r="D15" s="74">
        <v>0</v>
      </c>
      <c r="E15" s="74">
        <v>0</v>
      </c>
      <c r="F15" s="74">
        <v>0</v>
      </c>
      <c r="G15" s="74">
        <v>0</v>
      </c>
      <c r="H15" s="74">
        <f t="shared" ref="H15" si="13">G15</f>
        <v>0</v>
      </c>
      <c r="I15" s="74">
        <f t="shared" si="0"/>
        <v>0</v>
      </c>
      <c r="J15" s="74">
        <f t="shared" si="0"/>
        <v>0</v>
      </c>
      <c r="K15" s="74">
        <f t="shared" si="0"/>
        <v>0</v>
      </c>
      <c r="L15" s="74">
        <f t="shared" si="1"/>
        <v>0</v>
      </c>
      <c r="O15" s="49"/>
      <c r="R15" s="49"/>
      <c r="U15" s="49"/>
    </row>
    <row r="16" spans="1:21" ht="15" x14ac:dyDescent="0.25">
      <c r="A16" s="18">
        <v>5122</v>
      </c>
      <c r="B16" t="s">
        <v>150</v>
      </c>
      <c r="D16" s="74">
        <v>0</v>
      </c>
      <c r="E16" s="74">
        <v>0</v>
      </c>
      <c r="F16" s="74">
        <v>0</v>
      </c>
      <c r="G16" s="74">
        <v>0</v>
      </c>
      <c r="H16" s="74">
        <f t="shared" ref="H16" si="14">G16</f>
        <v>0</v>
      </c>
      <c r="I16" s="74">
        <f t="shared" si="0"/>
        <v>0</v>
      </c>
      <c r="J16" s="74">
        <f t="shared" si="0"/>
        <v>0</v>
      </c>
      <c r="K16" s="74">
        <f t="shared" si="0"/>
        <v>0</v>
      </c>
      <c r="L16" s="74">
        <f t="shared" si="1"/>
        <v>0</v>
      </c>
      <c r="O16" s="49"/>
      <c r="R16" s="49"/>
      <c r="U16" s="49"/>
    </row>
    <row r="17" spans="1:21" ht="15" x14ac:dyDescent="0.25">
      <c r="A17" s="18">
        <v>5123</v>
      </c>
      <c r="B17" t="s">
        <v>151</v>
      </c>
      <c r="D17" s="74">
        <v>0</v>
      </c>
      <c r="E17" s="74">
        <v>0</v>
      </c>
      <c r="F17" s="74">
        <v>0</v>
      </c>
      <c r="G17" s="74">
        <v>0</v>
      </c>
      <c r="H17" s="74">
        <f t="shared" ref="H17" si="15">G17</f>
        <v>0</v>
      </c>
      <c r="I17" s="74">
        <f t="shared" si="0"/>
        <v>0</v>
      </c>
      <c r="J17" s="74">
        <f t="shared" si="0"/>
        <v>0</v>
      </c>
      <c r="K17" s="74">
        <f t="shared" si="0"/>
        <v>0</v>
      </c>
      <c r="L17" s="74">
        <f t="shared" si="1"/>
        <v>0</v>
      </c>
      <c r="O17" s="49"/>
      <c r="R17" s="49"/>
      <c r="U17" s="49"/>
    </row>
    <row r="18" spans="1:21" ht="15" x14ac:dyDescent="0.25">
      <c r="A18" s="18">
        <v>5124</v>
      </c>
      <c r="B18" t="s">
        <v>152</v>
      </c>
      <c r="D18" s="74">
        <v>0</v>
      </c>
      <c r="E18" s="74">
        <v>0</v>
      </c>
      <c r="F18" s="74">
        <v>0</v>
      </c>
      <c r="G18" s="74">
        <v>0</v>
      </c>
      <c r="H18" s="74">
        <f t="shared" ref="H18" si="16">G18</f>
        <v>0</v>
      </c>
      <c r="I18" s="74">
        <f t="shared" si="0"/>
        <v>0</v>
      </c>
      <c r="J18" s="74">
        <f t="shared" si="0"/>
        <v>0</v>
      </c>
      <c r="K18" s="74">
        <f t="shared" si="0"/>
        <v>0</v>
      </c>
      <c r="L18" s="74">
        <f t="shared" si="1"/>
        <v>0</v>
      </c>
      <c r="O18" s="49"/>
      <c r="R18" s="49"/>
      <c r="U18" s="49"/>
    </row>
    <row r="19" spans="1:21" ht="15" x14ac:dyDescent="0.25">
      <c r="A19" s="18">
        <v>5127</v>
      </c>
      <c r="B19" t="s">
        <v>153</v>
      </c>
      <c r="C19" s="46">
        <v>2015</v>
      </c>
      <c r="D19" s="74">
        <v>0.69099999999999995</v>
      </c>
      <c r="E19" s="74">
        <v>0.69099999999999995</v>
      </c>
      <c r="F19" s="74">
        <v>0.69099999999999995</v>
      </c>
      <c r="G19" s="74">
        <v>0.69099999999999995</v>
      </c>
      <c r="H19" s="74">
        <f t="shared" ref="H19:K34" si="17">G19</f>
        <v>0.69099999999999995</v>
      </c>
      <c r="I19" s="74">
        <f t="shared" si="17"/>
        <v>0.69099999999999995</v>
      </c>
      <c r="J19" s="74">
        <f t="shared" si="17"/>
        <v>0.69099999999999995</v>
      </c>
      <c r="K19" s="74">
        <f t="shared" si="17"/>
        <v>0.69099999999999995</v>
      </c>
      <c r="L19" s="74">
        <f t="shared" si="1"/>
        <v>0.69099999999999995</v>
      </c>
      <c r="O19" s="49"/>
      <c r="R19" s="49"/>
      <c r="U19" s="49"/>
    </row>
    <row r="20" spans="1:21" ht="15" x14ac:dyDescent="0.25">
      <c r="A20" s="18">
        <v>5128</v>
      </c>
      <c r="B20" t="s">
        <v>154</v>
      </c>
      <c r="D20" s="74">
        <v>0</v>
      </c>
      <c r="E20" s="74">
        <v>0</v>
      </c>
      <c r="F20" s="74">
        <v>0</v>
      </c>
      <c r="G20" s="74">
        <v>0</v>
      </c>
      <c r="H20" s="74">
        <f t="shared" ref="H20" si="18">G20</f>
        <v>0</v>
      </c>
      <c r="I20" s="74">
        <f t="shared" si="17"/>
        <v>0</v>
      </c>
      <c r="J20" s="74">
        <f t="shared" si="17"/>
        <v>0</v>
      </c>
      <c r="K20" s="74">
        <f t="shared" si="17"/>
        <v>0</v>
      </c>
      <c r="L20" s="74">
        <f t="shared" si="1"/>
        <v>0</v>
      </c>
      <c r="O20" s="49"/>
      <c r="R20" s="49"/>
      <c r="U20" s="49"/>
    </row>
    <row r="21" spans="1:21" ht="15" x14ac:dyDescent="0.25">
      <c r="A21" s="18">
        <v>6101</v>
      </c>
      <c r="B21" t="s">
        <v>155</v>
      </c>
      <c r="D21" s="74">
        <v>0</v>
      </c>
      <c r="E21" s="74">
        <v>0</v>
      </c>
      <c r="F21" s="74">
        <v>0</v>
      </c>
      <c r="G21" s="74">
        <v>0</v>
      </c>
      <c r="H21" s="74">
        <f t="shared" ref="H21" si="19">G21</f>
        <v>0</v>
      </c>
      <c r="I21" s="74">
        <f t="shared" si="17"/>
        <v>0</v>
      </c>
      <c r="J21" s="74">
        <f t="shared" si="17"/>
        <v>0</v>
      </c>
      <c r="K21" s="74">
        <f t="shared" si="17"/>
        <v>0</v>
      </c>
      <c r="L21" s="74">
        <f t="shared" si="1"/>
        <v>0</v>
      </c>
      <c r="O21" s="49"/>
      <c r="R21" s="49"/>
      <c r="U21" s="49"/>
    </row>
    <row r="22" spans="1:21" ht="15" x14ac:dyDescent="0.25">
      <c r="A22" s="18">
        <v>6103</v>
      </c>
      <c r="B22" t="s">
        <v>156</v>
      </c>
      <c r="D22" s="74">
        <v>0</v>
      </c>
      <c r="E22" s="74">
        <v>0</v>
      </c>
      <c r="F22" s="74">
        <v>0</v>
      </c>
      <c r="G22" s="74">
        <v>0</v>
      </c>
      <c r="H22" s="74">
        <f t="shared" ref="H22" si="20">G22</f>
        <v>0</v>
      </c>
      <c r="I22" s="74">
        <f t="shared" si="17"/>
        <v>0</v>
      </c>
      <c r="J22" s="74">
        <f t="shared" si="17"/>
        <v>0</v>
      </c>
      <c r="K22" s="74">
        <f t="shared" si="17"/>
        <v>0</v>
      </c>
      <c r="L22" s="74">
        <f t="shared" si="1"/>
        <v>0</v>
      </c>
      <c r="O22" s="49"/>
      <c r="R22" s="49"/>
      <c r="U22" s="49"/>
    </row>
    <row r="23" spans="1:21" ht="15" x14ac:dyDescent="0.25">
      <c r="A23" s="18">
        <v>6104</v>
      </c>
      <c r="B23" t="s">
        <v>157</v>
      </c>
      <c r="D23" s="74">
        <v>0</v>
      </c>
      <c r="E23" s="74">
        <v>0</v>
      </c>
      <c r="F23" s="74">
        <v>0</v>
      </c>
      <c r="G23" s="74">
        <v>0</v>
      </c>
      <c r="H23" s="74">
        <f t="shared" ref="H23" si="21">G23</f>
        <v>0</v>
      </c>
      <c r="I23" s="74">
        <f t="shared" si="17"/>
        <v>0</v>
      </c>
      <c r="J23" s="74">
        <f t="shared" si="17"/>
        <v>0</v>
      </c>
      <c r="K23" s="74">
        <f t="shared" si="17"/>
        <v>0</v>
      </c>
      <c r="L23" s="74">
        <f t="shared" si="1"/>
        <v>0</v>
      </c>
      <c r="O23" s="49"/>
      <c r="R23" s="49"/>
      <c r="U23" s="49"/>
    </row>
    <row r="24" spans="1:21" ht="15" x14ac:dyDescent="0.25">
      <c r="A24" s="18">
        <v>7121</v>
      </c>
      <c r="B24" t="s">
        <v>158</v>
      </c>
      <c r="D24" s="74">
        <v>0</v>
      </c>
      <c r="E24" s="74">
        <v>0</v>
      </c>
      <c r="F24" s="74">
        <v>0</v>
      </c>
      <c r="G24" s="74">
        <v>0</v>
      </c>
      <c r="H24" s="74">
        <f t="shared" ref="H24" si="22">G24</f>
        <v>0</v>
      </c>
      <c r="I24" s="74">
        <f t="shared" si="17"/>
        <v>0</v>
      </c>
      <c r="J24" s="74">
        <f t="shared" si="17"/>
        <v>0</v>
      </c>
      <c r="K24" s="74">
        <f t="shared" si="17"/>
        <v>0</v>
      </c>
      <c r="L24" s="74">
        <f t="shared" si="1"/>
        <v>0</v>
      </c>
      <c r="O24" s="49"/>
      <c r="R24" s="49"/>
      <c r="U24" s="49"/>
    </row>
    <row r="25" spans="1:21" ht="15" x14ac:dyDescent="0.25">
      <c r="A25" s="18">
        <v>7122</v>
      </c>
      <c r="B25" t="s">
        <v>159</v>
      </c>
      <c r="D25" s="74">
        <v>0</v>
      </c>
      <c r="E25" s="74">
        <v>0</v>
      </c>
      <c r="F25" s="74">
        <v>0</v>
      </c>
      <c r="G25" s="74">
        <v>0</v>
      </c>
      <c r="H25" s="74">
        <f t="shared" ref="H25" si="23">G25</f>
        <v>0</v>
      </c>
      <c r="I25" s="74">
        <f t="shared" si="17"/>
        <v>0</v>
      </c>
      <c r="J25" s="74">
        <f t="shared" si="17"/>
        <v>0</v>
      </c>
      <c r="K25" s="74">
        <f t="shared" si="17"/>
        <v>0</v>
      </c>
      <c r="L25" s="74">
        <f t="shared" si="1"/>
        <v>0</v>
      </c>
      <c r="O25" s="49"/>
      <c r="R25" s="49"/>
      <c r="U25" s="49"/>
    </row>
    <row r="26" spans="1:21" ht="15" x14ac:dyDescent="0.25">
      <c r="A26" s="18">
        <v>7123</v>
      </c>
      <c r="B26" t="s">
        <v>160</v>
      </c>
      <c r="D26" s="74">
        <v>0</v>
      </c>
      <c r="E26" s="74">
        <v>0</v>
      </c>
      <c r="F26" s="74">
        <v>0</v>
      </c>
      <c r="G26" s="74">
        <v>0</v>
      </c>
      <c r="H26" s="74">
        <f t="shared" ref="H26" si="24">G26</f>
        <v>0</v>
      </c>
      <c r="I26" s="74">
        <f t="shared" si="17"/>
        <v>0</v>
      </c>
      <c r="J26" s="74">
        <f t="shared" si="17"/>
        <v>0</v>
      </c>
      <c r="K26" s="74">
        <f t="shared" si="17"/>
        <v>0</v>
      </c>
      <c r="L26" s="74">
        <f t="shared" si="1"/>
        <v>0</v>
      </c>
      <c r="O26" s="49"/>
      <c r="R26" s="49"/>
      <c r="U26" s="49"/>
    </row>
    <row r="27" spans="1:21" ht="15" x14ac:dyDescent="0.25">
      <c r="A27" s="18">
        <v>7124</v>
      </c>
      <c r="B27" t="s">
        <v>161</v>
      </c>
      <c r="C27" s="46">
        <v>2015</v>
      </c>
      <c r="D27" s="74">
        <v>0</v>
      </c>
      <c r="E27" s="74">
        <v>0</v>
      </c>
      <c r="F27" s="74">
        <v>0</v>
      </c>
      <c r="G27" s="74">
        <v>0</v>
      </c>
      <c r="H27" s="74">
        <f t="shared" ref="H27" si="25">G27</f>
        <v>0</v>
      </c>
      <c r="I27" s="74">
        <f t="shared" si="17"/>
        <v>0</v>
      </c>
      <c r="J27" s="74">
        <f t="shared" si="17"/>
        <v>0</v>
      </c>
      <c r="K27" s="74">
        <f t="shared" si="17"/>
        <v>0</v>
      </c>
      <c r="L27" s="74">
        <f t="shared" si="1"/>
        <v>0</v>
      </c>
      <c r="O27" s="49"/>
      <c r="R27" s="49"/>
      <c r="U27" s="49"/>
    </row>
    <row r="28" spans="1:21" ht="15" x14ac:dyDescent="0.25">
      <c r="A28" s="18">
        <v>7125</v>
      </c>
      <c r="B28" t="s">
        <v>162</v>
      </c>
      <c r="D28" s="74">
        <v>0</v>
      </c>
      <c r="E28" s="74">
        <v>0</v>
      </c>
      <c r="F28" s="74">
        <v>0</v>
      </c>
      <c r="G28" s="74">
        <v>0</v>
      </c>
      <c r="H28" s="74">
        <f t="shared" ref="H28" si="26">G28</f>
        <v>0</v>
      </c>
      <c r="I28" s="74">
        <f t="shared" si="17"/>
        <v>0</v>
      </c>
      <c r="J28" s="74">
        <f t="shared" si="17"/>
        <v>0</v>
      </c>
      <c r="K28" s="74">
        <f t="shared" si="17"/>
        <v>0</v>
      </c>
      <c r="L28" s="74">
        <f t="shared" si="1"/>
        <v>0</v>
      </c>
      <c r="O28" s="49"/>
      <c r="R28" s="49"/>
      <c r="U28" s="49"/>
    </row>
    <row r="29" spans="1:21" ht="15" x14ac:dyDescent="0.25">
      <c r="A29" s="18">
        <v>7126</v>
      </c>
      <c r="B29" t="s">
        <v>163</v>
      </c>
      <c r="D29" s="74">
        <v>0</v>
      </c>
      <c r="E29" s="74">
        <v>0</v>
      </c>
      <c r="F29" s="74">
        <v>0</v>
      </c>
      <c r="G29" s="74">
        <v>0</v>
      </c>
      <c r="H29" s="74">
        <f t="shared" ref="H29" si="27">G29</f>
        <v>0</v>
      </c>
      <c r="I29" s="74">
        <f t="shared" si="17"/>
        <v>0</v>
      </c>
      <c r="J29" s="74">
        <f t="shared" si="17"/>
        <v>0</v>
      </c>
      <c r="K29" s="74">
        <f t="shared" si="17"/>
        <v>0</v>
      </c>
      <c r="L29" s="74">
        <f t="shared" si="1"/>
        <v>0</v>
      </c>
      <c r="O29" s="49"/>
      <c r="R29" s="49"/>
      <c r="U29" s="49"/>
    </row>
    <row r="30" spans="1:21" ht="15" x14ac:dyDescent="0.25">
      <c r="A30" s="18">
        <v>7129</v>
      </c>
      <c r="B30" t="s">
        <v>164</v>
      </c>
      <c r="D30" s="74">
        <v>0</v>
      </c>
      <c r="E30" s="74">
        <v>0</v>
      </c>
      <c r="F30" s="74">
        <v>0</v>
      </c>
      <c r="G30" s="74">
        <v>0</v>
      </c>
      <c r="H30" s="74">
        <f t="shared" ref="H30" si="28">G30</f>
        <v>0</v>
      </c>
      <c r="I30" s="74">
        <f t="shared" si="17"/>
        <v>0</v>
      </c>
      <c r="J30" s="74">
        <f t="shared" si="17"/>
        <v>0</v>
      </c>
      <c r="K30" s="74">
        <f t="shared" si="17"/>
        <v>0</v>
      </c>
      <c r="L30" s="74">
        <f t="shared" si="1"/>
        <v>0</v>
      </c>
      <c r="O30" s="49"/>
      <c r="R30" s="49"/>
      <c r="U30" s="49"/>
    </row>
    <row r="31" spans="1:21" ht="15" x14ac:dyDescent="0.25">
      <c r="A31" s="18">
        <v>8106</v>
      </c>
      <c r="B31" t="s">
        <v>165</v>
      </c>
      <c r="C31">
        <v>2023</v>
      </c>
      <c r="D31" s="74">
        <v>0</v>
      </c>
      <c r="E31" s="74">
        <v>1.0615000000000001</v>
      </c>
      <c r="F31" s="74">
        <v>1.0615000000000001</v>
      </c>
      <c r="G31" s="74">
        <v>1.0615000000000001</v>
      </c>
      <c r="H31" s="74">
        <f t="shared" ref="H31" si="29">G31</f>
        <v>1.0615000000000001</v>
      </c>
      <c r="I31" s="74">
        <f t="shared" si="17"/>
        <v>1.0615000000000001</v>
      </c>
      <c r="J31" s="74">
        <f t="shared" si="17"/>
        <v>1.0615000000000001</v>
      </c>
      <c r="K31" s="74">
        <f t="shared" si="17"/>
        <v>1.0615000000000001</v>
      </c>
      <c r="L31" s="74">
        <f t="shared" si="1"/>
        <v>1.0615000000000001</v>
      </c>
      <c r="O31" s="49"/>
      <c r="R31" s="49"/>
      <c r="U31" s="49"/>
    </row>
    <row r="32" spans="1:21" ht="15" x14ac:dyDescent="0.25">
      <c r="A32" s="18">
        <v>8107</v>
      </c>
      <c r="B32" t="s">
        <v>166</v>
      </c>
      <c r="C32" s="46">
        <v>2015</v>
      </c>
      <c r="D32" s="74">
        <v>0.73860000000000003</v>
      </c>
      <c r="E32" s="74">
        <v>0.73860000000000003</v>
      </c>
      <c r="F32" s="74">
        <v>0.73860000000000003</v>
      </c>
      <c r="G32" s="74">
        <v>0.73860000000000003</v>
      </c>
      <c r="H32" s="74">
        <f t="shared" ref="H32" si="30">G32</f>
        <v>0.73860000000000003</v>
      </c>
      <c r="I32" s="74">
        <f t="shared" si="17"/>
        <v>0.73860000000000003</v>
      </c>
      <c r="J32" s="74">
        <f t="shared" si="17"/>
        <v>0.73860000000000003</v>
      </c>
      <c r="K32" s="74">
        <f t="shared" si="17"/>
        <v>0.73860000000000003</v>
      </c>
      <c r="L32" s="74">
        <f t="shared" si="1"/>
        <v>0.73860000000000003</v>
      </c>
      <c r="O32" s="49"/>
      <c r="R32" s="49"/>
      <c r="U32" s="49"/>
    </row>
    <row r="33" spans="1:21" ht="15" x14ac:dyDescent="0.25">
      <c r="A33" s="18">
        <v>8111</v>
      </c>
      <c r="B33" t="s">
        <v>167</v>
      </c>
      <c r="D33" s="74">
        <v>0</v>
      </c>
      <c r="E33" s="74">
        <v>0</v>
      </c>
      <c r="F33" s="74">
        <v>0</v>
      </c>
      <c r="G33" s="74">
        <v>0</v>
      </c>
      <c r="H33" s="74">
        <f t="shared" ref="H33" si="31">G33</f>
        <v>0</v>
      </c>
      <c r="I33" s="74">
        <f t="shared" si="17"/>
        <v>0</v>
      </c>
      <c r="J33" s="74">
        <f t="shared" si="17"/>
        <v>0</v>
      </c>
      <c r="K33" s="74">
        <f t="shared" si="17"/>
        <v>0</v>
      </c>
      <c r="L33" s="74">
        <f t="shared" si="1"/>
        <v>0</v>
      </c>
      <c r="O33" s="49"/>
      <c r="R33" s="49"/>
      <c r="U33" s="49"/>
    </row>
    <row r="34" spans="1:21" ht="15" x14ac:dyDescent="0.25">
      <c r="A34" s="18">
        <v>9077</v>
      </c>
      <c r="B34" t="s">
        <v>168</v>
      </c>
      <c r="D34" s="74">
        <v>0</v>
      </c>
      <c r="E34" s="74">
        <v>0</v>
      </c>
      <c r="F34" s="74">
        <v>0</v>
      </c>
      <c r="G34" s="74">
        <v>0</v>
      </c>
      <c r="H34" s="74">
        <f t="shared" ref="H34" si="32">G34</f>
        <v>0</v>
      </c>
      <c r="I34" s="74">
        <f t="shared" si="17"/>
        <v>0</v>
      </c>
      <c r="J34" s="74">
        <f t="shared" si="17"/>
        <v>0</v>
      </c>
      <c r="K34" s="74">
        <f t="shared" si="17"/>
        <v>0</v>
      </c>
      <c r="L34" s="74">
        <f t="shared" si="1"/>
        <v>0</v>
      </c>
      <c r="O34" s="49"/>
      <c r="R34" s="49"/>
      <c r="U34" s="49"/>
    </row>
    <row r="35" spans="1:21" ht="15" x14ac:dyDescent="0.25">
      <c r="A35" s="18">
        <v>9078</v>
      </c>
      <c r="B35" t="s">
        <v>169</v>
      </c>
      <c r="D35" s="74">
        <v>0</v>
      </c>
      <c r="E35" s="74">
        <v>0</v>
      </c>
      <c r="F35" s="74">
        <v>0</v>
      </c>
      <c r="G35" s="74">
        <v>0</v>
      </c>
      <c r="H35" s="74">
        <f t="shared" ref="H35:K50" si="33">G35</f>
        <v>0</v>
      </c>
      <c r="I35" s="74">
        <f t="shared" si="33"/>
        <v>0</v>
      </c>
      <c r="J35" s="74">
        <f t="shared" si="33"/>
        <v>0</v>
      </c>
      <c r="K35" s="74">
        <f t="shared" si="33"/>
        <v>0</v>
      </c>
      <c r="L35" s="74">
        <f t="shared" si="1"/>
        <v>0</v>
      </c>
      <c r="O35" s="49"/>
      <c r="R35" s="49"/>
      <c r="U35" s="49"/>
    </row>
    <row r="36" spans="1:21" ht="15" x14ac:dyDescent="0.25">
      <c r="A36" s="18">
        <v>9079</v>
      </c>
      <c r="B36" t="s">
        <v>170</v>
      </c>
      <c r="C36">
        <v>2020</v>
      </c>
      <c r="D36" s="74">
        <v>0.67400000000000004</v>
      </c>
      <c r="E36" s="74">
        <v>0.67400000000000004</v>
      </c>
      <c r="F36" s="74">
        <v>0.67400000000000004</v>
      </c>
      <c r="G36" s="74">
        <v>0.67400000000000004</v>
      </c>
      <c r="H36" s="74">
        <f t="shared" si="33"/>
        <v>0.67400000000000004</v>
      </c>
      <c r="I36" s="74">
        <f t="shared" si="33"/>
        <v>0.67400000000000004</v>
      </c>
      <c r="J36" s="74">
        <f t="shared" si="33"/>
        <v>0.67400000000000004</v>
      </c>
      <c r="K36" s="74">
        <f t="shared" si="33"/>
        <v>0.67400000000000004</v>
      </c>
      <c r="L36" s="74">
        <f t="shared" si="1"/>
        <v>0.67400000000000004</v>
      </c>
      <c r="O36" s="49"/>
      <c r="R36" s="49"/>
      <c r="U36" s="49"/>
    </row>
    <row r="37" spans="1:21" ht="15" x14ac:dyDescent="0.25">
      <c r="A37" s="18">
        <v>9080</v>
      </c>
      <c r="B37" t="s">
        <v>171</v>
      </c>
      <c r="D37" s="74">
        <v>0</v>
      </c>
      <c r="E37" s="74">
        <v>0</v>
      </c>
      <c r="F37" s="74">
        <v>0</v>
      </c>
      <c r="G37" s="74">
        <v>0</v>
      </c>
      <c r="H37" s="74">
        <f t="shared" ref="H37" si="34">G37</f>
        <v>0</v>
      </c>
      <c r="I37" s="74">
        <f t="shared" si="33"/>
        <v>0</v>
      </c>
      <c r="J37" s="74">
        <f t="shared" si="33"/>
        <v>0</v>
      </c>
      <c r="K37" s="74">
        <f t="shared" si="33"/>
        <v>0</v>
      </c>
      <c r="L37" s="74">
        <f t="shared" si="1"/>
        <v>0</v>
      </c>
      <c r="O37" s="49"/>
      <c r="R37" s="49"/>
      <c r="U37" s="49"/>
    </row>
    <row r="38" spans="1:21" ht="15" x14ac:dyDescent="0.25">
      <c r="A38" s="18">
        <v>10087</v>
      </c>
      <c r="B38" t="s">
        <v>172</v>
      </c>
      <c r="D38" s="74">
        <v>0</v>
      </c>
      <c r="E38" s="74">
        <v>0</v>
      </c>
      <c r="F38" s="74">
        <v>0</v>
      </c>
      <c r="G38" s="74">
        <v>0</v>
      </c>
      <c r="H38" s="74">
        <f t="shared" ref="H38" si="35">G38</f>
        <v>0</v>
      </c>
      <c r="I38" s="74">
        <f t="shared" si="33"/>
        <v>0</v>
      </c>
      <c r="J38" s="74">
        <f t="shared" si="33"/>
        <v>0</v>
      </c>
      <c r="K38" s="74">
        <f t="shared" si="33"/>
        <v>0</v>
      </c>
      <c r="L38" s="74">
        <f t="shared" si="1"/>
        <v>0</v>
      </c>
      <c r="O38" s="49"/>
      <c r="R38" s="49"/>
      <c r="U38" s="49"/>
    </row>
    <row r="39" spans="1:21" ht="15" x14ac:dyDescent="0.25">
      <c r="A39" s="18">
        <v>10089</v>
      </c>
      <c r="B39" t="s">
        <v>173</v>
      </c>
      <c r="D39" s="74">
        <v>0</v>
      </c>
      <c r="E39" s="74">
        <v>0</v>
      </c>
      <c r="F39" s="74">
        <v>0</v>
      </c>
      <c r="G39" s="74">
        <v>0</v>
      </c>
      <c r="H39" s="74">
        <f t="shared" ref="H39" si="36">G39</f>
        <v>0</v>
      </c>
      <c r="I39" s="74">
        <f t="shared" si="33"/>
        <v>0</v>
      </c>
      <c r="J39" s="74">
        <f t="shared" si="33"/>
        <v>0</v>
      </c>
      <c r="K39" s="74">
        <f t="shared" si="33"/>
        <v>0</v>
      </c>
      <c r="L39" s="74">
        <f t="shared" si="1"/>
        <v>0</v>
      </c>
      <c r="O39" s="49"/>
      <c r="R39" s="49"/>
      <c r="U39" s="49"/>
    </row>
    <row r="40" spans="1:21" ht="15" x14ac:dyDescent="0.25">
      <c r="A40" s="18">
        <v>10090</v>
      </c>
      <c r="B40" t="s">
        <v>174</v>
      </c>
      <c r="D40" s="74">
        <v>0</v>
      </c>
      <c r="E40" s="74">
        <v>0</v>
      </c>
      <c r="F40" s="74">
        <v>0</v>
      </c>
      <c r="G40" s="74">
        <v>0</v>
      </c>
      <c r="H40" s="74">
        <f t="shared" ref="H40" si="37">G40</f>
        <v>0</v>
      </c>
      <c r="I40" s="74">
        <f t="shared" si="33"/>
        <v>0</v>
      </c>
      <c r="J40" s="74">
        <f t="shared" si="33"/>
        <v>0</v>
      </c>
      <c r="K40" s="74">
        <f t="shared" si="33"/>
        <v>0</v>
      </c>
      <c r="L40" s="74">
        <f t="shared" si="1"/>
        <v>0</v>
      </c>
      <c r="O40" s="49"/>
      <c r="R40" s="49"/>
      <c r="U40" s="49"/>
    </row>
    <row r="41" spans="1:21" ht="15" x14ac:dyDescent="0.25">
      <c r="A41" s="18">
        <v>10091</v>
      </c>
      <c r="B41" t="s">
        <v>175</v>
      </c>
      <c r="D41" s="74">
        <v>0</v>
      </c>
      <c r="E41" s="74">
        <v>0</v>
      </c>
      <c r="F41" s="74">
        <v>0</v>
      </c>
      <c r="G41" s="74">
        <v>0</v>
      </c>
      <c r="H41" s="74">
        <f t="shared" ref="H41" si="38">G41</f>
        <v>0</v>
      </c>
      <c r="I41" s="74">
        <f t="shared" si="33"/>
        <v>0</v>
      </c>
      <c r="J41" s="74">
        <f t="shared" si="33"/>
        <v>0</v>
      </c>
      <c r="K41" s="74">
        <f t="shared" si="33"/>
        <v>0</v>
      </c>
      <c r="L41" s="74">
        <f t="shared" si="1"/>
        <v>0</v>
      </c>
      <c r="O41" s="49"/>
      <c r="R41" s="49"/>
      <c r="U41" s="49"/>
    </row>
    <row r="42" spans="1:21" ht="15" x14ac:dyDescent="0.25">
      <c r="A42" s="18">
        <v>10092</v>
      </c>
      <c r="B42" t="s">
        <v>176</v>
      </c>
      <c r="D42" s="74">
        <v>0</v>
      </c>
      <c r="E42" s="74">
        <v>0</v>
      </c>
      <c r="F42" s="74">
        <v>0</v>
      </c>
      <c r="G42" s="74">
        <v>0</v>
      </c>
      <c r="H42" s="74">
        <f t="shared" ref="H42" si="39">G42</f>
        <v>0</v>
      </c>
      <c r="I42" s="74">
        <f t="shared" si="33"/>
        <v>0</v>
      </c>
      <c r="J42" s="74">
        <f t="shared" si="33"/>
        <v>0</v>
      </c>
      <c r="K42" s="74">
        <f t="shared" si="33"/>
        <v>0</v>
      </c>
      <c r="L42" s="74">
        <f t="shared" si="1"/>
        <v>0</v>
      </c>
      <c r="O42" s="49"/>
      <c r="R42" s="49"/>
      <c r="U42" s="49"/>
    </row>
    <row r="43" spans="1:21" ht="15" x14ac:dyDescent="0.25">
      <c r="A43" s="18">
        <v>10093</v>
      </c>
      <c r="B43" t="s">
        <v>177</v>
      </c>
      <c r="C43" s="46">
        <v>2016</v>
      </c>
      <c r="D43" s="74">
        <v>0</v>
      </c>
      <c r="E43" s="74">
        <v>0.48749999999999999</v>
      </c>
      <c r="F43" s="74">
        <v>0.48749999999999999</v>
      </c>
      <c r="G43" s="74">
        <v>0.48749999999999999</v>
      </c>
      <c r="H43" s="74">
        <f t="shared" ref="H43" si="40">G43</f>
        <v>0.48749999999999999</v>
      </c>
      <c r="I43" s="74">
        <f t="shared" si="33"/>
        <v>0.48749999999999999</v>
      </c>
      <c r="J43" s="74">
        <f t="shared" si="33"/>
        <v>0.48749999999999999</v>
      </c>
      <c r="K43" s="74">
        <f t="shared" si="33"/>
        <v>0.48749999999999999</v>
      </c>
      <c r="L43" s="74">
        <f t="shared" si="1"/>
        <v>0.48749999999999999</v>
      </c>
      <c r="O43" s="49"/>
      <c r="R43" s="49"/>
      <c r="U43" s="49"/>
    </row>
    <row r="44" spans="1:21" ht="15" x14ac:dyDescent="0.25">
      <c r="A44" s="18">
        <v>11076</v>
      </c>
      <c r="B44" t="s">
        <v>1193</v>
      </c>
      <c r="D44" s="74">
        <v>0</v>
      </c>
      <c r="E44" s="74">
        <v>0</v>
      </c>
      <c r="F44" s="74">
        <v>0</v>
      </c>
      <c r="G44" s="74">
        <v>0</v>
      </c>
      <c r="H44" s="74">
        <f t="shared" ref="H44" si="41">G44</f>
        <v>0</v>
      </c>
      <c r="I44" s="74">
        <f t="shared" si="33"/>
        <v>0</v>
      </c>
      <c r="J44" s="74">
        <f t="shared" si="33"/>
        <v>0</v>
      </c>
      <c r="K44" s="74">
        <f t="shared" si="33"/>
        <v>0</v>
      </c>
      <c r="L44" s="74">
        <f t="shared" si="1"/>
        <v>0</v>
      </c>
      <c r="O44" s="49"/>
      <c r="R44" s="49"/>
      <c r="U44" s="49"/>
    </row>
    <row r="45" spans="1:21" ht="15" x14ac:dyDescent="0.25">
      <c r="A45" s="18">
        <v>11078</v>
      </c>
      <c r="B45" t="s">
        <v>179</v>
      </c>
      <c r="D45" s="74">
        <v>0</v>
      </c>
      <c r="E45" s="74">
        <v>0</v>
      </c>
      <c r="F45" s="74">
        <v>0</v>
      </c>
      <c r="G45" s="74">
        <v>0</v>
      </c>
      <c r="H45" s="74">
        <f t="shared" ref="H45" si="42">G45</f>
        <v>0</v>
      </c>
      <c r="I45" s="74">
        <f t="shared" si="33"/>
        <v>0</v>
      </c>
      <c r="J45" s="74">
        <f t="shared" si="33"/>
        <v>0</v>
      </c>
      <c r="K45" s="74">
        <f t="shared" si="33"/>
        <v>0</v>
      </c>
      <c r="L45" s="74">
        <f t="shared" si="1"/>
        <v>0</v>
      </c>
      <c r="O45" s="49"/>
      <c r="R45" s="49"/>
      <c r="U45" s="49"/>
    </row>
    <row r="46" spans="1:21" ht="15" x14ac:dyDescent="0.25">
      <c r="A46" s="18">
        <v>11079</v>
      </c>
      <c r="B46" t="s">
        <v>180</v>
      </c>
      <c r="D46" s="74">
        <v>0</v>
      </c>
      <c r="E46" s="74">
        <v>0</v>
      </c>
      <c r="F46" s="74">
        <v>0</v>
      </c>
      <c r="G46" s="74">
        <v>0</v>
      </c>
      <c r="H46" s="74">
        <f t="shared" ref="H46" si="43">G46</f>
        <v>0</v>
      </c>
      <c r="I46" s="74">
        <f t="shared" si="33"/>
        <v>0</v>
      </c>
      <c r="J46" s="74">
        <f t="shared" si="33"/>
        <v>0</v>
      </c>
      <c r="K46" s="74">
        <f t="shared" si="33"/>
        <v>0</v>
      </c>
      <c r="L46" s="74">
        <f t="shared" si="1"/>
        <v>0</v>
      </c>
      <c r="O46" s="49"/>
      <c r="R46" s="49"/>
      <c r="U46" s="49"/>
    </row>
    <row r="47" spans="1:21" ht="15" x14ac:dyDescent="0.25">
      <c r="A47" s="18">
        <v>11082</v>
      </c>
      <c r="B47" t="s">
        <v>181</v>
      </c>
      <c r="C47" s="46">
        <v>2017</v>
      </c>
      <c r="D47" s="74">
        <v>0.65869999999999995</v>
      </c>
      <c r="E47" s="74">
        <v>0.65869999999999995</v>
      </c>
      <c r="F47" s="74">
        <v>0.65869999999999995</v>
      </c>
      <c r="G47" s="74">
        <v>0.65869999999999995</v>
      </c>
      <c r="H47" s="74">
        <f t="shared" ref="H47" si="44">G47</f>
        <v>0.65869999999999995</v>
      </c>
      <c r="I47" s="74">
        <f t="shared" si="33"/>
        <v>0.65869999999999995</v>
      </c>
      <c r="J47" s="74">
        <f t="shared" si="33"/>
        <v>0.65869999999999995</v>
      </c>
      <c r="K47" s="74">
        <f t="shared" si="33"/>
        <v>0.65869999999999995</v>
      </c>
      <c r="L47" s="74">
        <f t="shared" si="1"/>
        <v>0.65869999999999995</v>
      </c>
      <c r="O47" s="49"/>
      <c r="R47" s="49"/>
      <c r="U47" s="49"/>
    </row>
    <row r="48" spans="1:21" ht="15" x14ac:dyDescent="0.25">
      <c r="A48" s="18">
        <v>12108</v>
      </c>
      <c r="B48" t="s">
        <v>182</v>
      </c>
      <c r="D48" s="74">
        <v>0</v>
      </c>
      <c r="E48" s="74">
        <v>0</v>
      </c>
      <c r="F48" s="74">
        <v>0</v>
      </c>
      <c r="G48" s="74">
        <v>0</v>
      </c>
      <c r="H48" s="74">
        <f t="shared" ref="H48" si="45">G48</f>
        <v>0</v>
      </c>
      <c r="I48" s="74">
        <f t="shared" si="33"/>
        <v>0</v>
      </c>
      <c r="J48" s="74">
        <f t="shared" si="33"/>
        <v>0</v>
      </c>
      <c r="K48" s="74">
        <f t="shared" si="33"/>
        <v>0</v>
      </c>
      <c r="L48" s="74">
        <f t="shared" si="1"/>
        <v>0</v>
      </c>
      <c r="O48" s="49"/>
      <c r="R48" s="49"/>
      <c r="U48" s="49"/>
    </row>
    <row r="49" spans="1:21" ht="15" x14ac:dyDescent="0.25">
      <c r="A49" s="18">
        <v>12109</v>
      </c>
      <c r="B49" t="s">
        <v>183</v>
      </c>
      <c r="C49">
        <v>2018</v>
      </c>
      <c r="D49" s="74">
        <v>0.70589999999999997</v>
      </c>
      <c r="E49" s="74">
        <v>0.70589999999999997</v>
      </c>
      <c r="F49" s="74">
        <v>0.70589999999999997</v>
      </c>
      <c r="G49" s="74">
        <v>0.70589999999999997</v>
      </c>
      <c r="H49" s="74">
        <f t="shared" ref="H49" si="46">G49</f>
        <v>0.70589999999999997</v>
      </c>
      <c r="I49" s="74">
        <f t="shared" si="33"/>
        <v>0.70589999999999997</v>
      </c>
      <c r="J49" s="74">
        <f t="shared" si="33"/>
        <v>0.70589999999999997</v>
      </c>
      <c r="K49" s="74">
        <f t="shared" si="33"/>
        <v>0.70589999999999997</v>
      </c>
      <c r="L49" s="74">
        <f t="shared" si="1"/>
        <v>0.70589999999999997</v>
      </c>
      <c r="O49" s="49"/>
      <c r="R49" s="49"/>
      <c r="U49" s="49"/>
    </row>
    <row r="50" spans="1:21" ht="15" x14ac:dyDescent="0.25">
      <c r="A50" s="18">
        <v>12110</v>
      </c>
      <c r="B50" t="s">
        <v>184</v>
      </c>
      <c r="D50" s="74">
        <v>0.6633</v>
      </c>
      <c r="E50" s="74">
        <v>0</v>
      </c>
      <c r="F50" s="74">
        <v>0</v>
      </c>
      <c r="G50" s="74">
        <v>0</v>
      </c>
      <c r="H50" s="74">
        <f t="shared" ref="H50" si="47">G50</f>
        <v>0</v>
      </c>
      <c r="I50" s="74">
        <f t="shared" si="33"/>
        <v>0</v>
      </c>
      <c r="J50" s="74">
        <f t="shared" si="33"/>
        <v>0</v>
      </c>
      <c r="K50" s="74">
        <f t="shared" si="33"/>
        <v>0</v>
      </c>
      <c r="L50" s="74">
        <f t="shared" si="1"/>
        <v>0</v>
      </c>
      <c r="O50" s="49"/>
      <c r="R50" s="49"/>
      <c r="U50" s="49"/>
    </row>
    <row r="51" spans="1:21" ht="15" x14ac:dyDescent="0.25">
      <c r="A51" s="18">
        <v>13054</v>
      </c>
      <c r="B51" t="s">
        <v>185</v>
      </c>
      <c r="D51" s="74">
        <v>0</v>
      </c>
      <c r="E51" s="74">
        <v>0</v>
      </c>
      <c r="F51" s="74">
        <v>0</v>
      </c>
      <c r="G51" s="74">
        <v>0</v>
      </c>
      <c r="H51" s="74">
        <f t="shared" ref="H51:K66" si="48">G51</f>
        <v>0</v>
      </c>
      <c r="I51" s="74">
        <f t="shared" si="48"/>
        <v>0</v>
      </c>
      <c r="J51" s="74">
        <f t="shared" si="48"/>
        <v>0</v>
      </c>
      <c r="K51" s="74">
        <f t="shared" si="48"/>
        <v>0</v>
      </c>
      <c r="L51" s="74">
        <f t="shared" si="1"/>
        <v>0</v>
      </c>
      <c r="O51" s="49"/>
      <c r="R51" s="49"/>
      <c r="U51" s="49"/>
    </row>
    <row r="52" spans="1:21" ht="15" x14ac:dyDescent="0.25">
      <c r="A52" s="18">
        <v>13055</v>
      </c>
      <c r="B52" t="s">
        <v>186</v>
      </c>
      <c r="D52" s="74">
        <v>0</v>
      </c>
      <c r="E52" s="74">
        <v>0</v>
      </c>
      <c r="F52" s="74">
        <v>0</v>
      </c>
      <c r="G52" s="74">
        <v>0</v>
      </c>
      <c r="H52" s="74">
        <f t="shared" ref="H52" si="49">G52</f>
        <v>0</v>
      </c>
      <c r="I52" s="74">
        <f t="shared" si="48"/>
        <v>0</v>
      </c>
      <c r="J52" s="74">
        <f t="shared" si="48"/>
        <v>0</v>
      </c>
      <c r="K52" s="74">
        <f t="shared" si="48"/>
        <v>0</v>
      </c>
      <c r="L52" s="74">
        <f t="shared" si="1"/>
        <v>0</v>
      </c>
      <c r="O52" s="49"/>
      <c r="R52" s="49"/>
      <c r="U52" s="49"/>
    </row>
    <row r="53" spans="1:21" ht="15" x14ac:dyDescent="0.25">
      <c r="A53" s="18">
        <v>13057</v>
      </c>
      <c r="B53" t="s">
        <v>187</v>
      </c>
      <c r="D53" s="74">
        <v>0</v>
      </c>
      <c r="E53" s="74">
        <v>0</v>
      </c>
      <c r="F53" s="74">
        <v>0</v>
      </c>
      <c r="G53" s="74">
        <v>0</v>
      </c>
      <c r="H53" s="74">
        <f t="shared" ref="H53" si="50">G53</f>
        <v>0</v>
      </c>
      <c r="I53" s="74">
        <f t="shared" si="48"/>
        <v>0</v>
      </c>
      <c r="J53" s="74">
        <f t="shared" si="48"/>
        <v>0</v>
      </c>
      <c r="K53" s="74">
        <f t="shared" si="48"/>
        <v>0</v>
      </c>
      <c r="L53" s="74">
        <f t="shared" si="1"/>
        <v>0</v>
      </c>
      <c r="O53" s="49"/>
      <c r="R53" s="49"/>
      <c r="U53" s="49"/>
    </row>
    <row r="54" spans="1:21" ht="15" x14ac:dyDescent="0.25">
      <c r="A54" s="18">
        <v>13058</v>
      </c>
      <c r="B54" t="s">
        <v>188</v>
      </c>
      <c r="D54" s="74">
        <v>0</v>
      </c>
      <c r="E54" s="74">
        <v>0</v>
      </c>
      <c r="F54" s="74">
        <v>0</v>
      </c>
      <c r="G54" s="74">
        <v>0</v>
      </c>
      <c r="H54" s="74">
        <f t="shared" ref="H54" si="51">G54</f>
        <v>0</v>
      </c>
      <c r="I54" s="74">
        <f t="shared" si="48"/>
        <v>0</v>
      </c>
      <c r="J54" s="74">
        <f t="shared" si="48"/>
        <v>0</v>
      </c>
      <c r="K54" s="74">
        <f t="shared" si="48"/>
        <v>0</v>
      </c>
      <c r="L54" s="74">
        <f t="shared" si="1"/>
        <v>0</v>
      </c>
      <c r="O54" s="49"/>
      <c r="R54" s="49"/>
      <c r="U54" s="49"/>
    </row>
    <row r="55" spans="1:21" ht="15" x14ac:dyDescent="0.25">
      <c r="A55" s="18">
        <v>13059</v>
      </c>
      <c r="B55" t="s">
        <v>189</v>
      </c>
      <c r="D55" s="74">
        <v>0</v>
      </c>
      <c r="E55" s="74">
        <v>0</v>
      </c>
      <c r="F55" s="74">
        <v>0</v>
      </c>
      <c r="G55" s="74">
        <v>0</v>
      </c>
      <c r="H55" s="74">
        <f t="shared" ref="H55" si="52">G55</f>
        <v>0</v>
      </c>
      <c r="I55" s="74">
        <f t="shared" si="48"/>
        <v>0</v>
      </c>
      <c r="J55" s="74">
        <f t="shared" si="48"/>
        <v>0</v>
      </c>
      <c r="K55" s="74">
        <f t="shared" si="48"/>
        <v>0</v>
      </c>
      <c r="L55" s="74">
        <f t="shared" si="1"/>
        <v>0</v>
      </c>
      <c r="O55" s="49"/>
      <c r="R55" s="49"/>
      <c r="U55" s="49"/>
    </row>
    <row r="56" spans="1:21" ht="15" x14ac:dyDescent="0.25">
      <c r="A56" s="18">
        <v>13060</v>
      </c>
      <c r="B56" t="s">
        <v>190</v>
      </c>
      <c r="D56" s="74">
        <v>0</v>
      </c>
      <c r="E56" s="74">
        <v>0</v>
      </c>
      <c r="F56" s="74">
        <v>0</v>
      </c>
      <c r="G56" s="74">
        <v>0</v>
      </c>
      <c r="H56" s="74">
        <f t="shared" ref="H56" si="53">G56</f>
        <v>0</v>
      </c>
      <c r="I56" s="74">
        <f t="shared" si="48"/>
        <v>0</v>
      </c>
      <c r="J56" s="74">
        <f t="shared" si="48"/>
        <v>0</v>
      </c>
      <c r="K56" s="74">
        <f t="shared" si="48"/>
        <v>0</v>
      </c>
      <c r="L56" s="74">
        <f t="shared" si="1"/>
        <v>0</v>
      </c>
      <c r="O56" s="49"/>
      <c r="R56" s="49"/>
      <c r="U56" s="49"/>
    </row>
    <row r="57" spans="1:21" ht="15" x14ac:dyDescent="0.25">
      <c r="A57" s="18">
        <v>13061</v>
      </c>
      <c r="B57" t="s">
        <v>191</v>
      </c>
      <c r="D57" s="74">
        <v>0</v>
      </c>
      <c r="E57" s="74">
        <v>0</v>
      </c>
      <c r="F57" s="74">
        <v>0</v>
      </c>
      <c r="G57" s="74">
        <v>0</v>
      </c>
      <c r="H57" s="74">
        <f t="shared" ref="H57" si="54">G57</f>
        <v>0</v>
      </c>
      <c r="I57" s="74">
        <f t="shared" si="48"/>
        <v>0</v>
      </c>
      <c r="J57" s="74">
        <f t="shared" si="48"/>
        <v>0</v>
      </c>
      <c r="K57" s="74">
        <f t="shared" si="48"/>
        <v>0</v>
      </c>
      <c r="L57" s="74">
        <f t="shared" si="1"/>
        <v>0</v>
      </c>
      <c r="O57" s="49"/>
      <c r="R57" s="49"/>
      <c r="U57" s="49"/>
    </row>
    <row r="58" spans="1:21" ht="15" x14ac:dyDescent="0.25">
      <c r="A58" s="18">
        <v>13062</v>
      </c>
      <c r="B58" t="s">
        <v>192</v>
      </c>
      <c r="C58">
        <v>2020</v>
      </c>
      <c r="D58" s="74">
        <v>0.75129999999999997</v>
      </c>
      <c r="E58" s="74">
        <v>0.75129999999999997</v>
      </c>
      <c r="F58" s="74">
        <v>0.75129999999999997</v>
      </c>
      <c r="G58" s="74">
        <v>0.75129999999999997</v>
      </c>
      <c r="H58" s="74">
        <f t="shared" ref="H58" si="55">G58</f>
        <v>0.75129999999999997</v>
      </c>
      <c r="I58" s="74">
        <f t="shared" si="48"/>
        <v>0.75129999999999997</v>
      </c>
      <c r="J58" s="74">
        <f t="shared" si="48"/>
        <v>0.75129999999999997</v>
      </c>
      <c r="K58" s="74">
        <f t="shared" si="48"/>
        <v>0.75129999999999997</v>
      </c>
      <c r="L58" s="74">
        <f t="shared" si="1"/>
        <v>0.75129999999999997</v>
      </c>
      <c r="O58" s="49"/>
      <c r="R58" s="49"/>
      <c r="U58" s="49"/>
    </row>
    <row r="59" spans="1:21" ht="15" x14ac:dyDescent="0.25">
      <c r="A59" s="18">
        <v>14126</v>
      </c>
      <c r="B59" t="s">
        <v>193</v>
      </c>
      <c r="D59" s="74">
        <v>0</v>
      </c>
      <c r="E59" s="74">
        <v>0</v>
      </c>
      <c r="F59" s="74">
        <v>0</v>
      </c>
      <c r="G59" s="74">
        <v>0</v>
      </c>
      <c r="H59" s="74">
        <f t="shared" ref="H59" si="56">G59</f>
        <v>0</v>
      </c>
      <c r="I59" s="74">
        <f t="shared" si="48"/>
        <v>0</v>
      </c>
      <c r="J59" s="74">
        <f t="shared" si="48"/>
        <v>0</v>
      </c>
      <c r="K59" s="74">
        <f t="shared" si="48"/>
        <v>0</v>
      </c>
      <c r="L59" s="74">
        <f t="shared" si="1"/>
        <v>0</v>
      </c>
      <c r="O59" s="49"/>
      <c r="R59" s="49"/>
      <c r="U59" s="49"/>
    </row>
    <row r="60" spans="1:21" ht="15" x14ac:dyDescent="0.25">
      <c r="A60" s="18">
        <v>14127</v>
      </c>
      <c r="B60" t="s">
        <v>194</v>
      </c>
      <c r="D60" s="74">
        <v>0</v>
      </c>
      <c r="E60" s="74">
        <v>0</v>
      </c>
      <c r="F60" s="74">
        <v>0</v>
      </c>
      <c r="G60" s="74">
        <v>0</v>
      </c>
      <c r="H60" s="74">
        <f t="shared" ref="H60" si="57">G60</f>
        <v>0</v>
      </c>
      <c r="I60" s="74">
        <f t="shared" si="48"/>
        <v>0</v>
      </c>
      <c r="J60" s="74">
        <f t="shared" si="48"/>
        <v>0</v>
      </c>
      <c r="K60" s="74">
        <f t="shared" si="48"/>
        <v>0</v>
      </c>
      <c r="L60" s="74">
        <f t="shared" si="1"/>
        <v>0</v>
      </c>
      <c r="O60" s="49"/>
      <c r="R60" s="49"/>
      <c r="U60" s="49"/>
    </row>
    <row r="61" spans="1:21" ht="15" x14ac:dyDescent="0.25">
      <c r="A61" s="18">
        <v>14129</v>
      </c>
      <c r="B61" t="s">
        <v>195</v>
      </c>
      <c r="D61" s="74">
        <v>0</v>
      </c>
      <c r="E61" s="74">
        <v>0</v>
      </c>
      <c r="F61" s="74">
        <v>0</v>
      </c>
      <c r="G61" s="74">
        <v>0</v>
      </c>
      <c r="H61" s="74">
        <f t="shared" ref="H61" si="58">G61</f>
        <v>0</v>
      </c>
      <c r="I61" s="74">
        <f t="shared" si="48"/>
        <v>0</v>
      </c>
      <c r="J61" s="74">
        <f t="shared" si="48"/>
        <v>0</v>
      </c>
      <c r="K61" s="74">
        <f t="shared" si="48"/>
        <v>0</v>
      </c>
      <c r="L61" s="74">
        <f t="shared" si="1"/>
        <v>0</v>
      </c>
      <c r="O61" s="49"/>
      <c r="R61" s="49"/>
      <c r="U61" s="49"/>
    </row>
    <row r="62" spans="1:21" ht="15" x14ac:dyDescent="0.25">
      <c r="A62" s="18">
        <v>14130</v>
      </c>
      <c r="B62" t="s">
        <v>196</v>
      </c>
      <c r="D62" s="74">
        <v>0</v>
      </c>
      <c r="E62" s="74">
        <v>0</v>
      </c>
      <c r="F62" s="74">
        <v>0</v>
      </c>
      <c r="G62" s="74">
        <v>0</v>
      </c>
      <c r="H62" s="74">
        <f t="shared" ref="H62" si="59">G62</f>
        <v>0</v>
      </c>
      <c r="I62" s="74">
        <f t="shared" si="48"/>
        <v>0</v>
      </c>
      <c r="J62" s="74">
        <f t="shared" si="48"/>
        <v>0</v>
      </c>
      <c r="K62" s="74">
        <f t="shared" si="48"/>
        <v>0</v>
      </c>
      <c r="L62" s="74">
        <f t="shared" si="1"/>
        <v>0</v>
      </c>
      <c r="O62" s="49"/>
      <c r="R62" s="49"/>
      <c r="U62" s="49"/>
    </row>
    <row r="63" spans="1:21" ht="15" x14ac:dyDescent="0.25">
      <c r="A63" s="18">
        <v>15001</v>
      </c>
      <c r="B63" t="s">
        <v>197</v>
      </c>
      <c r="D63" s="74">
        <v>0</v>
      </c>
      <c r="E63" s="74">
        <v>0</v>
      </c>
      <c r="F63" s="74">
        <v>0</v>
      </c>
      <c r="G63" s="74">
        <v>0</v>
      </c>
      <c r="H63" s="74">
        <f t="shared" ref="H63" si="60">G63</f>
        <v>0</v>
      </c>
      <c r="I63" s="74">
        <f t="shared" si="48"/>
        <v>0</v>
      </c>
      <c r="J63" s="74">
        <f t="shared" si="48"/>
        <v>0</v>
      </c>
      <c r="K63" s="74">
        <f t="shared" si="48"/>
        <v>0</v>
      </c>
      <c r="L63" s="74">
        <f t="shared" si="1"/>
        <v>0</v>
      </c>
      <c r="O63" s="49"/>
      <c r="R63" s="49"/>
      <c r="U63" s="49"/>
    </row>
    <row r="64" spans="1:21" ht="15" x14ac:dyDescent="0.25">
      <c r="A64" s="18">
        <v>15002</v>
      </c>
      <c r="B64" t="s">
        <v>198</v>
      </c>
      <c r="D64" s="74">
        <v>0</v>
      </c>
      <c r="E64" s="74">
        <v>0</v>
      </c>
      <c r="F64" s="74">
        <v>0</v>
      </c>
      <c r="G64" s="74">
        <v>0</v>
      </c>
      <c r="H64" s="74">
        <f t="shared" ref="H64" si="61">G64</f>
        <v>0</v>
      </c>
      <c r="I64" s="74">
        <f t="shared" si="48"/>
        <v>0</v>
      </c>
      <c r="J64" s="74">
        <f t="shared" si="48"/>
        <v>0</v>
      </c>
      <c r="K64" s="74">
        <f t="shared" si="48"/>
        <v>0</v>
      </c>
      <c r="L64" s="74">
        <f t="shared" si="1"/>
        <v>0</v>
      </c>
      <c r="O64" s="49"/>
      <c r="R64" s="49"/>
      <c r="U64" s="49"/>
    </row>
    <row r="65" spans="1:21" ht="15" x14ac:dyDescent="0.25">
      <c r="A65" s="18">
        <v>15003</v>
      </c>
      <c r="B65" t="s">
        <v>199</v>
      </c>
      <c r="D65" s="74">
        <v>0</v>
      </c>
      <c r="E65" s="74">
        <v>0</v>
      </c>
      <c r="F65" s="74">
        <v>0</v>
      </c>
      <c r="G65" s="74">
        <v>0</v>
      </c>
      <c r="H65" s="74">
        <f t="shared" ref="H65" si="62">G65</f>
        <v>0</v>
      </c>
      <c r="I65" s="74">
        <f t="shared" si="48"/>
        <v>0</v>
      </c>
      <c r="J65" s="74">
        <f t="shared" si="48"/>
        <v>0</v>
      </c>
      <c r="K65" s="74">
        <f t="shared" si="48"/>
        <v>0</v>
      </c>
      <c r="L65" s="74">
        <f t="shared" si="1"/>
        <v>0</v>
      </c>
      <c r="O65" s="49"/>
      <c r="R65" s="49"/>
      <c r="U65" s="49"/>
    </row>
    <row r="66" spans="1:21" ht="15" x14ac:dyDescent="0.25">
      <c r="A66" s="18">
        <v>15004</v>
      </c>
      <c r="B66" t="s">
        <v>200</v>
      </c>
      <c r="C66" s="46">
        <v>2015</v>
      </c>
      <c r="D66" s="74">
        <v>0.83309999999999995</v>
      </c>
      <c r="E66" s="74">
        <v>0</v>
      </c>
      <c r="F66" s="74">
        <v>0</v>
      </c>
      <c r="G66" s="74">
        <v>0</v>
      </c>
      <c r="H66" s="74">
        <f t="shared" ref="H66" si="63">G66</f>
        <v>0</v>
      </c>
      <c r="I66" s="74">
        <f t="shared" si="48"/>
        <v>0</v>
      </c>
      <c r="J66" s="74">
        <f t="shared" si="48"/>
        <v>0</v>
      </c>
      <c r="K66" s="74">
        <f t="shared" si="48"/>
        <v>0</v>
      </c>
      <c r="L66" s="74">
        <f t="shared" si="1"/>
        <v>0</v>
      </c>
      <c r="O66" s="49"/>
      <c r="R66" s="49"/>
      <c r="U66" s="49"/>
    </row>
    <row r="67" spans="1:21" ht="15" x14ac:dyDescent="0.25">
      <c r="A67" s="18">
        <v>16090</v>
      </c>
      <c r="B67" t="s">
        <v>201</v>
      </c>
      <c r="D67" s="74">
        <v>0</v>
      </c>
      <c r="E67" s="74">
        <v>0</v>
      </c>
      <c r="F67" s="74">
        <v>0</v>
      </c>
      <c r="G67" s="74">
        <v>0</v>
      </c>
      <c r="H67" s="74">
        <f t="shared" ref="H67:K82" si="64">G67</f>
        <v>0</v>
      </c>
      <c r="I67" s="74">
        <f t="shared" si="64"/>
        <v>0</v>
      </c>
      <c r="J67" s="74">
        <f t="shared" si="64"/>
        <v>0</v>
      </c>
      <c r="K67" s="74">
        <f t="shared" si="64"/>
        <v>0</v>
      </c>
      <c r="L67" s="74">
        <f t="shared" ref="L67:L130" si="65">K67</f>
        <v>0</v>
      </c>
      <c r="O67" s="49"/>
      <c r="R67" s="49"/>
      <c r="U67" s="49"/>
    </row>
    <row r="68" spans="1:21" ht="15" x14ac:dyDescent="0.25">
      <c r="A68" s="18">
        <v>16092</v>
      </c>
      <c r="B68" t="s">
        <v>202</v>
      </c>
      <c r="C68" s="46">
        <v>2017</v>
      </c>
      <c r="D68" s="74">
        <v>0</v>
      </c>
      <c r="E68" s="74">
        <v>0</v>
      </c>
      <c r="F68" s="74">
        <v>0</v>
      </c>
      <c r="G68" s="74">
        <v>0</v>
      </c>
      <c r="H68" s="74">
        <f t="shared" ref="H68" si="66">G68</f>
        <v>0</v>
      </c>
      <c r="I68" s="74">
        <f t="shared" si="64"/>
        <v>0</v>
      </c>
      <c r="J68" s="74">
        <f t="shared" si="64"/>
        <v>0</v>
      </c>
      <c r="K68" s="74">
        <f t="shared" si="64"/>
        <v>0</v>
      </c>
      <c r="L68" s="74">
        <f t="shared" si="65"/>
        <v>0</v>
      </c>
      <c r="O68" s="49"/>
      <c r="R68" s="49"/>
      <c r="U68" s="49"/>
    </row>
    <row r="69" spans="1:21" ht="15" x14ac:dyDescent="0.25">
      <c r="A69" s="18">
        <v>16094</v>
      </c>
      <c r="B69" t="s">
        <v>203</v>
      </c>
      <c r="D69" s="74">
        <v>0</v>
      </c>
      <c r="E69" s="74">
        <v>0</v>
      </c>
      <c r="F69" s="74">
        <v>0</v>
      </c>
      <c r="G69" s="74">
        <v>0</v>
      </c>
      <c r="H69" s="74">
        <f t="shared" ref="H69" si="67">G69</f>
        <v>0</v>
      </c>
      <c r="I69" s="74">
        <f t="shared" si="64"/>
        <v>0</v>
      </c>
      <c r="J69" s="74">
        <f t="shared" si="64"/>
        <v>0</v>
      </c>
      <c r="K69" s="74">
        <f t="shared" si="64"/>
        <v>0</v>
      </c>
      <c r="L69" s="74">
        <f t="shared" si="65"/>
        <v>0</v>
      </c>
      <c r="O69" s="49"/>
      <c r="R69" s="49"/>
      <c r="U69" s="49"/>
    </row>
    <row r="70" spans="1:21" ht="15" x14ac:dyDescent="0.25">
      <c r="A70" s="18">
        <v>16096</v>
      </c>
      <c r="B70" t="s">
        <v>204</v>
      </c>
      <c r="C70">
        <v>2019</v>
      </c>
      <c r="D70" s="74">
        <v>0.67700000000000005</v>
      </c>
      <c r="E70" s="74">
        <v>0.67700000000000005</v>
      </c>
      <c r="F70" s="74">
        <v>0.67700000000000005</v>
      </c>
      <c r="G70" s="74">
        <v>0.67700000000000005</v>
      </c>
      <c r="H70" s="74">
        <f t="shared" ref="H70" si="68">G70</f>
        <v>0.67700000000000005</v>
      </c>
      <c r="I70" s="74">
        <f t="shared" si="64"/>
        <v>0.67700000000000005</v>
      </c>
      <c r="J70" s="74">
        <f t="shared" si="64"/>
        <v>0.67700000000000005</v>
      </c>
      <c r="K70" s="74">
        <f t="shared" si="64"/>
        <v>0.67700000000000005</v>
      </c>
      <c r="L70" s="74">
        <f t="shared" si="65"/>
        <v>0.67700000000000005</v>
      </c>
      <c r="O70" s="49"/>
      <c r="R70" s="49"/>
      <c r="U70" s="49"/>
    </row>
    <row r="71" spans="1:21" ht="15" x14ac:dyDescent="0.25">
      <c r="A71" s="18">
        <v>16097</v>
      </c>
      <c r="B71" t="s">
        <v>205</v>
      </c>
      <c r="D71" s="74">
        <v>0</v>
      </c>
      <c r="E71" s="74">
        <v>0</v>
      </c>
      <c r="F71" s="74">
        <v>0</v>
      </c>
      <c r="G71" s="74">
        <v>0</v>
      </c>
      <c r="H71" s="74">
        <f t="shared" ref="H71" si="69">G71</f>
        <v>0</v>
      </c>
      <c r="I71" s="74">
        <f t="shared" si="64"/>
        <v>0</v>
      </c>
      <c r="J71" s="74">
        <f t="shared" si="64"/>
        <v>0</v>
      </c>
      <c r="K71" s="74">
        <f t="shared" si="64"/>
        <v>0</v>
      </c>
      <c r="L71" s="74">
        <f t="shared" si="65"/>
        <v>0</v>
      </c>
      <c r="O71" s="49"/>
      <c r="R71" s="49"/>
      <c r="U71" s="49"/>
    </row>
    <row r="72" spans="1:21" ht="15" x14ac:dyDescent="0.25">
      <c r="A72" s="18">
        <v>17121</v>
      </c>
      <c r="B72" t="s">
        <v>206</v>
      </c>
      <c r="D72" s="74">
        <v>0</v>
      </c>
      <c r="E72" s="74">
        <v>0</v>
      </c>
      <c r="F72" s="74">
        <v>0</v>
      </c>
      <c r="G72" s="74">
        <v>0</v>
      </c>
      <c r="H72" s="74">
        <f t="shared" ref="H72" si="70">G72</f>
        <v>0</v>
      </c>
      <c r="I72" s="74">
        <f t="shared" si="64"/>
        <v>0</v>
      </c>
      <c r="J72" s="74">
        <f t="shared" si="64"/>
        <v>0</v>
      </c>
      <c r="K72" s="74">
        <f t="shared" si="64"/>
        <v>0</v>
      </c>
      <c r="L72" s="74">
        <f t="shared" si="65"/>
        <v>0</v>
      </c>
      <c r="O72" s="49"/>
      <c r="R72" s="49"/>
      <c r="U72" s="49"/>
    </row>
    <row r="73" spans="1:21" ht="15" x14ac:dyDescent="0.25">
      <c r="A73" s="18">
        <v>17122</v>
      </c>
      <c r="B73" t="s">
        <v>207</v>
      </c>
      <c r="D73" s="74">
        <v>0</v>
      </c>
      <c r="E73" s="74">
        <v>0</v>
      </c>
      <c r="F73" s="74">
        <v>0</v>
      </c>
      <c r="G73" s="74">
        <v>0</v>
      </c>
      <c r="H73" s="74">
        <f t="shared" ref="H73" si="71">G73</f>
        <v>0</v>
      </c>
      <c r="I73" s="74">
        <f t="shared" si="64"/>
        <v>0</v>
      </c>
      <c r="J73" s="74">
        <f t="shared" si="64"/>
        <v>0</v>
      </c>
      <c r="K73" s="74">
        <f t="shared" si="64"/>
        <v>0</v>
      </c>
      <c r="L73" s="74">
        <f t="shared" si="65"/>
        <v>0</v>
      </c>
      <c r="O73" s="49"/>
      <c r="R73" s="49"/>
      <c r="U73" s="49"/>
    </row>
    <row r="74" spans="1:21" ht="15" x14ac:dyDescent="0.25">
      <c r="A74" s="18">
        <v>17124</v>
      </c>
      <c r="B74" t="s">
        <v>208</v>
      </c>
      <c r="C74">
        <v>2018</v>
      </c>
      <c r="D74" s="74">
        <v>0.83509999999999995</v>
      </c>
      <c r="E74" s="74">
        <v>0</v>
      </c>
      <c r="F74" s="74">
        <v>0</v>
      </c>
      <c r="G74" s="74">
        <v>0</v>
      </c>
      <c r="H74" s="74">
        <f t="shared" ref="H74" si="72">G74</f>
        <v>0</v>
      </c>
      <c r="I74" s="74">
        <f t="shared" si="64"/>
        <v>0</v>
      </c>
      <c r="J74" s="74">
        <f t="shared" si="64"/>
        <v>0</v>
      </c>
      <c r="K74" s="74">
        <f t="shared" si="64"/>
        <v>0</v>
      </c>
      <c r="L74" s="74">
        <f t="shared" si="65"/>
        <v>0</v>
      </c>
      <c r="O74" s="49"/>
      <c r="R74" s="49"/>
      <c r="U74" s="49"/>
    </row>
    <row r="75" spans="1:21" ht="15" x14ac:dyDescent="0.25">
      <c r="A75" s="18">
        <v>17125</v>
      </c>
      <c r="B75" t="s">
        <v>209</v>
      </c>
      <c r="D75" s="74">
        <v>0</v>
      </c>
      <c r="E75" s="74">
        <v>0</v>
      </c>
      <c r="F75" s="74">
        <v>0</v>
      </c>
      <c r="G75" s="74">
        <v>0</v>
      </c>
      <c r="H75" s="74">
        <f t="shared" ref="H75" si="73">G75</f>
        <v>0</v>
      </c>
      <c r="I75" s="74">
        <f t="shared" si="64"/>
        <v>0</v>
      </c>
      <c r="J75" s="74">
        <f t="shared" si="64"/>
        <v>0</v>
      </c>
      <c r="K75" s="74">
        <f t="shared" si="64"/>
        <v>0</v>
      </c>
      <c r="L75" s="74">
        <f t="shared" si="65"/>
        <v>0</v>
      </c>
      <c r="O75" s="49"/>
      <c r="R75" s="49"/>
      <c r="U75" s="49"/>
    </row>
    <row r="76" spans="1:21" ht="15" x14ac:dyDescent="0.25">
      <c r="A76" s="18">
        <v>17126</v>
      </c>
      <c r="B76" t="s">
        <v>210</v>
      </c>
      <c r="D76" s="74">
        <v>0</v>
      </c>
      <c r="E76" s="74">
        <v>0</v>
      </c>
      <c r="F76" s="74">
        <v>0</v>
      </c>
      <c r="G76" s="74">
        <v>0</v>
      </c>
      <c r="H76" s="74">
        <f t="shared" ref="H76" si="74">G76</f>
        <v>0</v>
      </c>
      <c r="I76" s="74">
        <f t="shared" si="64"/>
        <v>0</v>
      </c>
      <c r="J76" s="74">
        <f t="shared" si="64"/>
        <v>0</v>
      </c>
      <c r="K76" s="74">
        <f t="shared" si="64"/>
        <v>0</v>
      </c>
      <c r="L76" s="74">
        <f t="shared" si="65"/>
        <v>0</v>
      </c>
      <c r="O76" s="49"/>
      <c r="R76" s="49"/>
      <c r="U76" s="49"/>
    </row>
    <row r="77" spans="1:21" ht="15" x14ac:dyDescent="0.25">
      <c r="A77" s="18">
        <v>18047</v>
      </c>
      <c r="B77" t="s">
        <v>211</v>
      </c>
      <c r="D77" s="74">
        <v>0</v>
      </c>
      <c r="E77" s="74">
        <v>0</v>
      </c>
      <c r="F77" s="74">
        <v>0</v>
      </c>
      <c r="G77" s="74">
        <v>0</v>
      </c>
      <c r="H77" s="74">
        <f t="shared" ref="H77" si="75">G77</f>
        <v>0</v>
      </c>
      <c r="I77" s="74">
        <f t="shared" si="64"/>
        <v>0</v>
      </c>
      <c r="J77" s="74">
        <f t="shared" si="64"/>
        <v>0</v>
      </c>
      <c r="K77" s="74">
        <f t="shared" si="64"/>
        <v>0</v>
      </c>
      <c r="L77" s="74">
        <f t="shared" si="65"/>
        <v>0</v>
      </c>
      <c r="O77" s="49"/>
      <c r="R77" s="49"/>
      <c r="U77" s="49"/>
    </row>
    <row r="78" spans="1:21" ht="15" x14ac:dyDescent="0.25">
      <c r="A78" s="18">
        <v>18050</v>
      </c>
      <c r="B78" t="s">
        <v>212</v>
      </c>
      <c r="D78" s="74">
        <v>0</v>
      </c>
      <c r="E78" s="74">
        <v>0</v>
      </c>
      <c r="F78" s="74">
        <v>0</v>
      </c>
      <c r="G78" s="74">
        <v>0</v>
      </c>
      <c r="H78" s="74">
        <f t="shared" ref="H78" si="76">G78</f>
        <v>0</v>
      </c>
      <c r="I78" s="74">
        <f t="shared" si="64"/>
        <v>0</v>
      </c>
      <c r="J78" s="74">
        <f t="shared" si="64"/>
        <v>0</v>
      </c>
      <c r="K78" s="74">
        <f t="shared" si="64"/>
        <v>0</v>
      </c>
      <c r="L78" s="74">
        <f t="shared" si="65"/>
        <v>0</v>
      </c>
      <c r="O78" s="49"/>
      <c r="R78" s="49"/>
      <c r="U78" s="49"/>
    </row>
    <row r="79" spans="1:21" ht="15" x14ac:dyDescent="0.25">
      <c r="A79" s="18">
        <v>19139</v>
      </c>
      <c r="B79" t="s">
        <v>213</v>
      </c>
      <c r="D79" s="74">
        <v>0</v>
      </c>
      <c r="E79" s="74">
        <v>0</v>
      </c>
      <c r="F79" s="74">
        <v>0</v>
      </c>
      <c r="G79" s="74">
        <v>0</v>
      </c>
      <c r="H79" s="74">
        <f t="shared" ref="H79" si="77">G79</f>
        <v>0</v>
      </c>
      <c r="I79" s="74">
        <f t="shared" si="64"/>
        <v>0</v>
      </c>
      <c r="J79" s="74">
        <f t="shared" si="64"/>
        <v>0</v>
      </c>
      <c r="K79" s="74">
        <f t="shared" si="64"/>
        <v>0</v>
      </c>
      <c r="L79" s="74">
        <f t="shared" si="65"/>
        <v>0</v>
      </c>
      <c r="O79" s="49"/>
      <c r="R79" s="49"/>
      <c r="U79" s="49"/>
    </row>
    <row r="80" spans="1:21" ht="15" x14ac:dyDescent="0.25">
      <c r="A80" s="18">
        <v>19140</v>
      </c>
      <c r="B80" t="s">
        <v>214</v>
      </c>
      <c r="D80" s="74">
        <v>0</v>
      </c>
      <c r="E80" s="74">
        <v>0</v>
      </c>
      <c r="F80" s="74">
        <v>0</v>
      </c>
      <c r="G80" s="74">
        <v>0</v>
      </c>
      <c r="H80" s="74">
        <f t="shared" ref="H80" si="78">G80</f>
        <v>0</v>
      </c>
      <c r="I80" s="74">
        <f t="shared" si="64"/>
        <v>0</v>
      </c>
      <c r="J80" s="74">
        <f t="shared" si="64"/>
        <v>0</v>
      </c>
      <c r="K80" s="74">
        <f t="shared" si="64"/>
        <v>0</v>
      </c>
      <c r="L80" s="74">
        <f t="shared" si="65"/>
        <v>0</v>
      </c>
      <c r="O80" s="49"/>
      <c r="R80" s="49"/>
      <c r="U80" s="49"/>
    </row>
    <row r="81" spans="1:21" ht="15" x14ac:dyDescent="0.25">
      <c r="A81" s="18">
        <v>19142</v>
      </c>
      <c r="B81" t="s">
        <v>215</v>
      </c>
      <c r="D81" s="74">
        <v>0</v>
      </c>
      <c r="E81" s="74">
        <v>0</v>
      </c>
      <c r="F81" s="74">
        <v>0</v>
      </c>
      <c r="G81" s="74">
        <v>0</v>
      </c>
      <c r="H81" s="74">
        <f t="shared" ref="H81" si="79">G81</f>
        <v>0</v>
      </c>
      <c r="I81" s="74">
        <f t="shared" si="64"/>
        <v>0</v>
      </c>
      <c r="J81" s="74">
        <f t="shared" si="64"/>
        <v>0</v>
      </c>
      <c r="K81" s="74">
        <f t="shared" si="64"/>
        <v>0</v>
      </c>
      <c r="L81" s="74">
        <f t="shared" si="65"/>
        <v>0</v>
      </c>
      <c r="O81" s="49"/>
      <c r="R81" s="49"/>
      <c r="U81" s="49"/>
    </row>
    <row r="82" spans="1:21" ht="15" x14ac:dyDescent="0.25">
      <c r="A82" s="18">
        <v>19144</v>
      </c>
      <c r="B82" t="s">
        <v>216</v>
      </c>
      <c r="D82" s="74">
        <v>0</v>
      </c>
      <c r="E82" s="74">
        <v>0</v>
      </c>
      <c r="F82" s="74">
        <v>0</v>
      </c>
      <c r="G82" s="74">
        <v>0</v>
      </c>
      <c r="H82" s="74">
        <f t="shared" ref="H82" si="80">G82</f>
        <v>0</v>
      </c>
      <c r="I82" s="74">
        <f t="shared" si="64"/>
        <v>0</v>
      </c>
      <c r="J82" s="74">
        <f t="shared" si="64"/>
        <v>0</v>
      </c>
      <c r="K82" s="74">
        <f t="shared" si="64"/>
        <v>0</v>
      </c>
      <c r="L82" s="74">
        <f t="shared" si="65"/>
        <v>0</v>
      </c>
      <c r="O82" s="49"/>
      <c r="R82" s="49"/>
      <c r="U82" s="49"/>
    </row>
    <row r="83" spans="1:21" ht="15" x14ac:dyDescent="0.25">
      <c r="A83" s="18">
        <v>19147</v>
      </c>
      <c r="B83" t="s">
        <v>217</v>
      </c>
      <c r="D83" s="74">
        <v>0</v>
      </c>
      <c r="E83" s="74">
        <v>0</v>
      </c>
      <c r="F83" s="74">
        <v>0</v>
      </c>
      <c r="G83" s="74">
        <v>0</v>
      </c>
      <c r="H83" s="74">
        <f t="shared" ref="H83:K98" si="81">G83</f>
        <v>0</v>
      </c>
      <c r="I83" s="74">
        <f t="shared" si="81"/>
        <v>0</v>
      </c>
      <c r="J83" s="74">
        <f t="shared" si="81"/>
        <v>0</v>
      </c>
      <c r="K83" s="74">
        <f t="shared" si="81"/>
        <v>0</v>
      </c>
      <c r="L83" s="74">
        <f t="shared" si="65"/>
        <v>0</v>
      </c>
      <c r="O83" s="49"/>
      <c r="R83" s="49"/>
      <c r="U83" s="49"/>
    </row>
    <row r="84" spans="1:21" ht="15" x14ac:dyDescent="0.25">
      <c r="A84" s="18">
        <v>19148</v>
      </c>
      <c r="B84" t="s">
        <v>218</v>
      </c>
      <c r="D84" s="74">
        <v>0</v>
      </c>
      <c r="E84" s="74">
        <v>0</v>
      </c>
      <c r="F84" s="74">
        <v>0</v>
      </c>
      <c r="G84" s="74">
        <v>0</v>
      </c>
      <c r="H84" s="74">
        <f t="shared" ref="H84" si="82">G84</f>
        <v>0</v>
      </c>
      <c r="I84" s="74">
        <f t="shared" si="81"/>
        <v>0</v>
      </c>
      <c r="J84" s="74">
        <f t="shared" si="81"/>
        <v>0</v>
      </c>
      <c r="K84" s="74">
        <f t="shared" si="81"/>
        <v>0</v>
      </c>
      <c r="L84" s="74">
        <f t="shared" si="65"/>
        <v>0</v>
      </c>
      <c r="O84" s="49"/>
      <c r="R84" s="49"/>
      <c r="U84" s="49"/>
    </row>
    <row r="85" spans="1:21" ht="15" x14ac:dyDescent="0.25">
      <c r="A85" s="18">
        <v>19149</v>
      </c>
      <c r="B85" t="s">
        <v>219</v>
      </c>
      <c r="D85" s="74">
        <v>0</v>
      </c>
      <c r="E85" s="74">
        <v>0</v>
      </c>
      <c r="F85" s="74">
        <v>0</v>
      </c>
      <c r="G85" s="74">
        <v>0</v>
      </c>
      <c r="H85" s="74">
        <f t="shared" ref="H85" si="83">G85</f>
        <v>0</v>
      </c>
      <c r="I85" s="74">
        <f t="shared" si="81"/>
        <v>0</v>
      </c>
      <c r="J85" s="74">
        <f t="shared" si="81"/>
        <v>0</v>
      </c>
      <c r="K85" s="74">
        <f t="shared" si="81"/>
        <v>0</v>
      </c>
      <c r="L85" s="74">
        <f t="shared" si="65"/>
        <v>0</v>
      </c>
      <c r="O85" s="49"/>
      <c r="R85" s="49"/>
      <c r="U85" s="49"/>
    </row>
    <row r="86" spans="1:21" ht="15" x14ac:dyDescent="0.25">
      <c r="A86" s="18">
        <v>19150</v>
      </c>
      <c r="B86" t="s">
        <v>220</v>
      </c>
      <c r="D86" s="74">
        <v>0</v>
      </c>
      <c r="E86" s="74">
        <v>0</v>
      </c>
      <c r="F86" s="74">
        <v>0</v>
      </c>
      <c r="G86" s="74">
        <v>0</v>
      </c>
      <c r="H86" s="74">
        <f t="shared" ref="H86" si="84">G86</f>
        <v>0</v>
      </c>
      <c r="I86" s="74">
        <f t="shared" si="81"/>
        <v>0</v>
      </c>
      <c r="J86" s="74">
        <f t="shared" si="81"/>
        <v>0</v>
      </c>
      <c r="K86" s="74">
        <f t="shared" si="81"/>
        <v>0</v>
      </c>
      <c r="L86" s="74">
        <f t="shared" si="65"/>
        <v>0</v>
      </c>
      <c r="O86" s="49"/>
      <c r="R86" s="49"/>
      <c r="U86" s="49"/>
    </row>
    <row r="87" spans="1:21" ht="15" x14ac:dyDescent="0.25">
      <c r="A87" s="18">
        <v>19151</v>
      </c>
      <c r="B87" t="s">
        <v>221</v>
      </c>
      <c r="D87" s="74">
        <v>0</v>
      </c>
      <c r="E87" s="74">
        <v>0</v>
      </c>
      <c r="F87" s="74">
        <v>0</v>
      </c>
      <c r="G87" s="74">
        <v>0</v>
      </c>
      <c r="H87" s="74">
        <f t="shared" ref="H87" si="85">G87</f>
        <v>0</v>
      </c>
      <c r="I87" s="74">
        <f t="shared" si="81"/>
        <v>0</v>
      </c>
      <c r="J87" s="74">
        <f t="shared" si="81"/>
        <v>0</v>
      </c>
      <c r="K87" s="74">
        <f t="shared" si="81"/>
        <v>0</v>
      </c>
      <c r="L87" s="74">
        <f t="shared" si="65"/>
        <v>0</v>
      </c>
      <c r="O87" s="49"/>
      <c r="R87" s="49"/>
      <c r="U87" s="49"/>
    </row>
    <row r="88" spans="1:21" ht="15" x14ac:dyDescent="0.25">
      <c r="A88" s="18">
        <v>19152</v>
      </c>
      <c r="B88" t="s">
        <v>222</v>
      </c>
      <c r="D88" s="74">
        <v>0</v>
      </c>
      <c r="E88" s="74">
        <v>0</v>
      </c>
      <c r="F88" s="74">
        <v>0</v>
      </c>
      <c r="G88" s="74">
        <v>0</v>
      </c>
      <c r="H88" s="74">
        <f t="shared" ref="H88" si="86">G88</f>
        <v>0</v>
      </c>
      <c r="I88" s="74">
        <f t="shared" si="81"/>
        <v>0</v>
      </c>
      <c r="J88" s="74">
        <f t="shared" si="81"/>
        <v>0</v>
      </c>
      <c r="K88" s="74">
        <f t="shared" si="81"/>
        <v>0</v>
      </c>
      <c r="L88" s="74">
        <f t="shared" si="65"/>
        <v>0</v>
      </c>
      <c r="O88" s="49"/>
      <c r="R88" s="49"/>
      <c r="U88" s="49"/>
    </row>
    <row r="89" spans="1:21" ht="15" x14ac:dyDescent="0.25">
      <c r="A89" s="18">
        <v>20001</v>
      </c>
      <c r="B89" t="s">
        <v>224</v>
      </c>
      <c r="D89" s="74">
        <v>0</v>
      </c>
      <c r="E89" s="74">
        <v>0</v>
      </c>
      <c r="F89" s="74">
        <v>0</v>
      </c>
      <c r="G89" s="74">
        <v>0</v>
      </c>
      <c r="H89" s="74">
        <f t="shared" ref="H89" si="87">G89</f>
        <v>0</v>
      </c>
      <c r="I89" s="74">
        <f t="shared" si="81"/>
        <v>0</v>
      </c>
      <c r="J89" s="74">
        <f t="shared" si="81"/>
        <v>0</v>
      </c>
      <c r="K89" s="74">
        <f t="shared" si="81"/>
        <v>0</v>
      </c>
      <c r="L89" s="74">
        <f t="shared" si="65"/>
        <v>0</v>
      </c>
      <c r="O89" s="49"/>
      <c r="R89" s="49"/>
      <c r="U89" s="49"/>
    </row>
    <row r="90" spans="1:21" ht="15" x14ac:dyDescent="0.25">
      <c r="A90" s="18">
        <v>20002</v>
      </c>
      <c r="B90" t="s">
        <v>225</v>
      </c>
      <c r="C90" s="46">
        <v>2015</v>
      </c>
      <c r="D90" s="74">
        <v>0.55910000000000004</v>
      </c>
      <c r="E90" s="74">
        <v>0.55910000000000004</v>
      </c>
      <c r="F90" s="74">
        <v>0.55910000000000004</v>
      </c>
      <c r="G90" s="74">
        <v>0.55910000000000004</v>
      </c>
      <c r="H90" s="74">
        <f t="shared" ref="H90" si="88">G90</f>
        <v>0.55910000000000004</v>
      </c>
      <c r="I90" s="74">
        <f t="shared" si="81"/>
        <v>0.55910000000000004</v>
      </c>
      <c r="J90" s="74">
        <f t="shared" si="81"/>
        <v>0.55910000000000004</v>
      </c>
      <c r="K90" s="74">
        <f t="shared" si="81"/>
        <v>0.55910000000000004</v>
      </c>
      <c r="L90" s="74">
        <f t="shared" si="65"/>
        <v>0.55910000000000004</v>
      </c>
      <c r="O90" s="49"/>
      <c r="R90" s="49"/>
      <c r="U90" s="49"/>
    </row>
    <row r="91" spans="1:21" ht="15" x14ac:dyDescent="0.25">
      <c r="A91" s="18">
        <v>21148</v>
      </c>
      <c r="B91" t="s">
        <v>226</v>
      </c>
      <c r="D91" s="74">
        <v>0</v>
      </c>
      <c r="E91" s="74">
        <v>0</v>
      </c>
      <c r="F91" s="74">
        <v>0</v>
      </c>
      <c r="G91" s="74">
        <v>0</v>
      </c>
      <c r="H91" s="74">
        <f t="shared" ref="H91" si="89">G91</f>
        <v>0</v>
      </c>
      <c r="I91" s="74">
        <f t="shared" si="81"/>
        <v>0</v>
      </c>
      <c r="J91" s="74">
        <f t="shared" si="81"/>
        <v>0</v>
      </c>
      <c r="K91" s="74">
        <f t="shared" si="81"/>
        <v>0</v>
      </c>
      <c r="L91" s="74">
        <f t="shared" si="65"/>
        <v>0</v>
      </c>
      <c r="O91" s="49"/>
      <c r="R91" s="49"/>
      <c r="U91" s="49"/>
    </row>
    <row r="92" spans="1:21" ht="15" x14ac:dyDescent="0.25">
      <c r="A92" s="18">
        <v>21149</v>
      </c>
      <c r="B92" t="s">
        <v>227</v>
      </c>
      <c r="D92" s="74">
        <v>0</v>
      </c>
      <c r="E92" s="74">
        <v>0</v>
      </c>
      <c r="F92" s="74">
        <v>0</v>
      </c>
      <c r="G92" s="74">
        <v>0</v>
      </c>
      <c r="H92" s="74">
        <f t="shared" ref="H92" si="90">G92</f>
        <v>0</v>
      </c>
      <c r="I92" s="74">
        <f t="shared" si="81"/>
        <v>0</v>
      </c>
      <c r="J92" s="74">
        <f t="shared" si="81"/>
        <v>0</v>
      </c>
      <c r="K92" s="74">
        <f t="shared" si="81"/>
        <v>0</v>
      </c>
      <c r="L92" s="74">
        <f t="shared" si="65"/>
        <v>0</v>
      </c>
      <c r="O92" s="49"/>
      <c r="R92" s="49"/>
      <c r="U92" s="49"/>
    </row>
    <row r="93" spans="1:21" ht="15" x14ac:dyDescent="0.25">
      <c r="A93" s="18">
        <v>21150</v>
      </c>
      <c r="B93" t="s">
        <v>228</v>
      </c>
      <c r="D93" s="74">
        <v>0</v>
      </c>
      <c r="E93" s="74">
        <v>0</v>
      </c>
      <c r="F93" s="74">
        <v>0</v>
      </c>
      <c r="G93" s="74">
        <v>0</v>
      </c>
      <c r="H93" s="74">
        <f t="shared" ref="H93" si="91">G93</f>
        <v>0</v>
      </c>
      <c r="I93" s="74">
        <f t="shared" si="81"/>
        <v>0</v>
      </c>
      <c r="J93" s="74">
        <f t="shared" si="81"/>
        <v>0</v>
      </c>
      <c r="K93" s="74">
        <f t="shared" si="81"/>
        <v>0</v>
      </c>
      <c r="L93" s="74">
        <f t="shared" si="65"/>
        <v>0</v>
      </c>
      <c r="O93" s="49"/>
      <c r="R93" s="49"/>
      <c r="U93" s="49"/>
    </row>
    <row r="94" spans="1:21" ht="15" x14ac:dyDescent="0.25">
      <c r="A94" s="18">
        <v>21151</v>
      </c>
      <c r="B94" t="s">
        <v>229</v>
      </c>
      <c r="D94" s="74">
        <v>0</v>
      </c>
      <c r="E94" s="74">
        <v>0</v>
      </c>
      <c r="F94" s="74">
        <v>0</v>
      </c>
      <c r="G94" s="74">
        <v>0</v>
      </c>
      <c r="H94" s="74">
        <f t="shared" ref="H94" si="92">G94</f>
        <v>0</v>
      </c>
      <c r="I94" s="74">
        <f t="shared" si="81"/>
        <v>0</v>
      </c>
      <c r="J94" s="74">
        <f t="shared" si="81"/>
        <v>0</v>
      </c>
      <c r="K94" s="74">
        <f t="shared" si="81"/>
        <v>0</v>
      </c>
      <c r="L94" s="74">
        <f t="shared" si="65"/>
        <v>0</v>
      </c>
      <c r="O94" s="49"/>
      <c r="R94" s="49"/>
      <c r="U94" s="49"/>
    </row>
    <row r="95" spans="1:21" ht="15" x14ac:dyDescent="0.25">
      <c r="A95" s="18">
        <v>22088</v>
      </c>
      <c r="B95" t="s">
        <v>230</v>
      </c>
      <c r="D95" s="74">
        <v>0</v>
      </c>
      <c r="E95" s="74">
        <v>0</v>
      </c>
      <c r="F95" s="74">
        <v>0</v>
      </c>
      <c r="G95" s="74">
        <v>0</v>
      </c>
      <c r="H95" s="74">
        <f t="shared" ref="H95" si="93">G95</f>
        <v>0</v>
      </c>
      <c r="I95" s="74">
        <f t="shared" si="81"/>
        <v>0</v>
      </c>
      <c r="J95" s="74">
        <f t="shared" si="81"/>
        <v>0</v>
      </c>
      <c r="K95" s="74">
        <f t="shared" si="81"/>
        <v>0</v>
      </c>
      <c r="L95" s="74">
        <f t="shared" si="65"/>
        <v>0</v>
      </c>
      <c r="O95" s="49"/>
      <c r="R95" s="49"/>
      <c r="U95" s="49"/>
    </row>
    <row r="96" spans="1:21" ht="15" x14ac:dyDescent="0.25">
      <c r="A96" s="18">
        <v>22089</v>
      </c>
      <c r="B96" t="s">
        <v>231</v>
      </c>
      <c r="D96" s="74">
        <v>0</v>
      </c>
      <c r="E96" s="74">
        <v>0</v>
      </c>
      <c r="F96" s="74">
        <v>0</v>
      </c>
      <c r="G96" s="74">
        <v>0</v>
      </c>
      <c r="H96" s="74">
        <f t="shared" ref="H96" si="94">G96</f>
        <v>0</v>
      </c>
      <c r="I96" s="74">
        <f t="shared" si="81"/>
        <v>0</v>
      </c>
      <c r="J96" s="74">
        <f t="shared" si="81"/>
        <v>0</v>
      </c>
      <c r="K96" s="74">
        <f t="shared" si="81"/>
        <v>0</v>
      </c>
      <c r="L96" s="74">
        <f t="shared" si="65"/>
        <v>0</v>
      </c>
      <c r="O96" s="49"/>
      <c r="R96" s="49"/>
    </row>
    <row r="97" spans="1:18" ht="15" x14ac:dyDescent="0.25">
      <c r="A97" s="18">
        <v>22090</v>
      </c>
      <c r="B97" t="s">
        <v>232</v>
      </c>
      <c r="D97" s="74">
        <v>0</v>
      </c>
      <c r="E97" s="74">
        <v>0</v>
      </c>
      <c r="F97" s="74">
        <v>0</v>
      </c>
      <c r="G97" s="74">
        <v>0</v>
      </c>
      <c r="H97" s="74">
        <f t="shared" ref="H97" si="95">G97</f>
        <v>0</v>
      </c>
      <c r="I97" s="74">
        <f t="shared" si="81"/>
        <v>0</v>
      </c>
      <c r="J97" s="74">
        <f t="shared" si="81"/>
        <v>0</v>
      </c>
      <c r="K97" s="74">
        <f t="shared" si="81"/>
        <v>0</v>
      </c>
      <c r="L97" s="74">
        <f t="shared" si="65"/>
        <v>0</v>
      </c>
      <c r="O97" s="49"/>
      <c r="R97" s="49"/>
    </row>
    <row r="98" spans="1:18" ht="15" x14ac:dyDescent="0.25">
      <c r="A98" s="18">
        <v>22091</v>
      </c>
      <c r="B98" t="s">
        <v>233</v>
      </c>
      <c r="D98" s="74">
        <v>0</v>
      </c>
      <c r="E98" s="74">
        <v>0</v>
      </c>
      <c r="F98" s="74">
        <v>0</v>
      </c>
      <c r="G98" s="74">
        <v>0</v>
      </c>
      <c r="H98" s="74">
        <f t="shared" ref="H98" si="96">G98</f>
        <v>0</v>
      </c>
      <c r="I98" s="74">
        <f t="shared" si="81"/>
        <v>0</v>
      </c>
      <c r="J98" s="74">
        <f t="shared" si="81"/>
        <v>0</v>
      </c>
      <c r="K98" s="74">
        <f t="shared" si="81"/>
        <v>0</v>
      </c>
      <c r="L98" s="74">
        <f t="shared" si="65"/>
        <v>0</v>
      </c>
      <c r="O98" s="49"/>
      <c r="R98" s="49"/>
    </row>
    <row r="99" spans="1:18" ht="15" x14ac:dyDescent="0.25">
      <c r="A99" s="18">
        <v>22092</v>
      </c>
      <c r="B99" t="s">
        <v>234</v>
      </c>
      <c r="D99" s="74">
        <v>0</v>
      </c>
      <c r="E99" s="74">
        <v>0</v>
      </c>
      <c r="F99" s="74">
        <v>0</v>
      </c>
      <c r="G99" s="74">
        <v>0</v>
      </c>
      <c r="H99" s="74">
        <f t="shared" ref="H99:K114" si="97">G99</f>
        <v>0</v>
      </c>
      <c r="I99" s="74">
        <f t="shared" si="97"/>
        <v>0</v>
      </c>
      <c r="J99" s="74">
        <f t="shared" si="97"/>
        <v>0</v>
      </c>
      <c r="K99" s="74">
        <f t="shared" si="97"/>
        <v>0</v>
      </c>
      <c r="L99" s="74">
        <f t="shared" si="65"/>
        <v>0</v>
      </c>
      <c r="O99" s="49"/>
      <c r="R99" s="49"/>
    </row>
    <row r="100" spans="1:18" ht="15" x14ac:dyDescent="0.25">
      <c r="A100" s="18">
        <v>22093</v>
      </c>
      <c r="B100" t="s">
        <v>235</v>
      </c>
      <c r="D100" s="74">
        <v>0</v>
      </c>
      <c r="E100" s="74">
        <v>0</v>
      </c>
      <c r="F100" s="74">
        <v>0</v>
      </c>
      <c r="G100" s="74">
        <v>0</v>
      </c>
      <c r="H100" s="74">
        <f t="shared" ref="H100" si="98">G100</f>
        <v>0</v>
      </c>
      <c r="I100" s="74">
        <f t="shared" si="97"/>
        <v>0</v>
      </c>
      <c r="J100" s="74">
        <f t="shared" si="97"/>
        <v>0</v>
      </c>
      <c r="K100" s="74">
        <f t="shared" si="97"/>
        <v>0</v>
      </c>
      <c r="L100" s="74">
        <f t="shared" si="65"/>
        <v>0</v>
      </c>
      <c r="O100" s="49"/>
      <c r="R100" s="49"/>
    </row>
    <row r="101" spans="1:18" ht="15" x14ac:dyDescent="0.25">
      <c r="A101" s="18">
        <v>22094</v>
      </c>
      <c r="B101" t="s">
        <v>236</v>
      </c>
      <c r="D101" s="74">
        <v>0</v>
      </c>
      <c r="E101" s="74">
        <v>0</v>
      </c>
      <c r="F101" s="74">
        <v>0</v>
      </c>
      <c r="G101" s="74">
        <v>0</v>
      </c>
      <c r="H101" s="74">
        <f t="shared" ref="H101" si="99">G101</f>
        <v>0</v>
      </c>
      <c r="I101" s="74">
        <f t="shared" si="97"/>
        <v>0</v>
      </c>
      <c r="J101" s="74">
        <f t="shared" si="97"/>
        <v>0</v>
      </c>
      <c r="K101" s="74">
        <f t="shared" si="97"/>
        <v>0</v>
      </c>
      <c r="L101" s="74">
        <f t="shared" si="65"/>
        <v>0</v>
      </c>
      <c r="O101" s="49"/>
      <c r="R101" s="49"/>
    </row>
    <row r="102" spans="1:18" ht="15" x14ac:dyDescent="0.25">
      <c r="A102" s="18">
        <v>23101</v>
      </c>
      <c r="B102" t="s">
        <v>238</v>
      </c>
      <c r="D102" s="74">
        <v>0</v>
      </c>
      <c r="E102" s="74">
        <v>0</v>
      </c>
      <c r="F102" s="74">
        <v>0</v>
      </c>
      <c r="G102" s="74">
        <v>0</v>
      </c>
      <c r="H102" s="74">
        <f t="shared" ref="H102" si="100">G102</f>
        <v>0</v>
      </c>
      <c r="I102" s="74">
        <f t="shared" si="97"/>
        <v>0</v>
      </c>
      <c r="J102" s="74">
        <f t="shared" si="97"/>
        <v>0</v>
      </c>
      <c r="K102" s="74">
        <f t="shared" si="97"/>
        <v>0</v>
      </c>
      <c r="L102" s="74">
        <f t="shared" si="65"/>
        <v>0</v>
      </c>
      <c r="O102" s="49"/>
      <c r="R102" s="49"/>
    </row>
    <row r="103" spans="1:18" ht="15" x14ac:dyDescent="0.25">
      <c r="A103" s="18">
        <v>24086</v>
      </c>
      <c r="B103" t="s">
        <v>239</v>
      </c>
      <c r="D103" s="74">
        <v>0</v>
      </c>
      <c r="E103" s="74">
        <v>0</v>
      </c>
      <c r="F103" s="74">
        <v>0</v>
      </c>
      <c r="G103" s="74">
        <v>0</v>
      </c>
      <c r="H103" s="74">
        <f t="shared" ref="H103" si="101">G103</f>
        <v>0</v>
      </c>
      <c r="I103" s="74">
        <f t="shared" si="97"/>
        <v>0</v>
      </c>
      <c r="J103" s="74">
        <f t="shared" si="97"/>
        <v>0</v>
      </c>
      <c r="K103" s="74">
        <f t="shared" si="97"/>
        <v>0</v>
      </c>
      <c r="L103" s="74">
        <f t="shared" si="65"/>
        <v>0</v>
      </c>
      <c r="R103" s="49"/>
    </row>
    <row r="104" spans="1:18" ht="15" x14ac:dyDescent="0.25">
      <c r="A104" s="18">
        <v>24087</v>
      </c>
      <c r="B104" t="s">
        <v>240</v>
      </c>
      <c r="D104" s="74">
        <v>0</v>
      </c>
      <c r="E104" s="74">
        <v>0</v>
      </c>
      <c r="F104" s="74">
        <v>0</v>
      </c>
      <c r="G104" s="74">
        <v>0</v>
      </c>
      <c r="H104" s="74">
        <f t="shared" ref="H104" si="102">G104</f>
        <v>0</v>
      </c>
      <c r="I104" s="74">
        <f t="shared" si="97"/>
        <v>0</v>
      </c>
      <c r="J104" s="74">
        <f t="shared" si="97"/>
        <v>0</v>
      </c>
      <c r="K104" s="74">
        <f t="shared" si="97"/>
        <v>0</v>
      </c>
      <c r="L104" s="74">
        <f t="shared" si="65"/>
        <v>0</v>
      </c>
      <c r="R104" s="49"/>
    </row>
    <row r="105" spans="1:18" ht="15" x14ac:dyDescent="0.25">
      <c r="A105" s="18">
        <v>24089</v>
      </c>
      <c r="B105" t="s">
        <v>241</v>
      </c>
      <c r="D105" s="74">
        <v>0</v>
      </c>
      <c r="E105" s="74">
        <v>0</v>
      </c>
      <c r="F105" s="74">
        <v>0</v>
      </c>
      <c r="G105" s="74">
        <v>0</v>
      </c>
      <c r="H105" s="74">
        <f t="shared" ref="H105" si="103">G105</f>
        <v>0</v>
      </c>
      <c r="I105" s="74">
        <f t="shared" si="97"/>
        <v>0</v>
      </c>
      <c r="J105" s="74">
        <f t="shared" si="97"/>
        <v>0</v>
      </c>
      <c r="K105" s="74">
        <f t="shared" si="97"/>
        <v>0</v>
      </c>
      <c r="L105" s="74">
        <f t="shared" si="65"/>
        <v>0</v>
      </c>
    </row>
    <row r="106" spans="1:18" ht="15" x14ac:dyDescent="0.25">
      <c r="A106" s="18">
        <v>24090</v>
      </c>
      <c r="B106" t="s">
        <v>242</v>
      </c>
      <c r="D106" s="74">
        <v>0</v>
      </c>
      <c r="E106" s="74">
        <v>0</v>
      </c>
      <c r="F106" s="74">
        <v>0</v>
      </c>
      <c r="G106" s="74">
        <v>0</v>
      </c>
      <c r="H106" s="74">
        <f t="shared" ref="H106" si="104">G106</f>
        <v>0</v>
      </c>
      <c r="I106" s="74">
        <f t="shared" si="97"/>
        <v>0</v>
      </c>
      <c r="J106" s="74">
        <f t="shared" si="97"/>
        <v>0</v>
      </c>
      <c r="K106" s="74">
        <f t="shared" si="97"/>
        <v>0</v>
      </c>
      <c r="L106" s="74">
        <f t="shared" si="65"/>
        <v>0</v>
      </c>
    </row>
    <row r="107" spans="1:18" ht="15" x14ac:dyDescent="0.25">
      <c r="A107" s="18">
        <v>24091</v>
      </c>
      <c r="B107" t="s">
        <v>243</v>
      </c>
      <c r="D107" s="74">
        <v>0</v>
      </c>
      <c r="E107" s="74">
        <v>0</v>
      </c>
      <c r="F107" s="74">
        <v>0</v>
      </c>
      <c r="G107" s="74">
        <v>0</v>
      </c>
      <c r="H107" s="74">
        <f t="shared" ref="H107" si="105">G107</f>
        <v>0</v>
      </c>
      <c r="I107" s="74">
        <f t="shared" si="97"/>
        <v>0</v>
      </c>
      <c r="J107" s="74">
        <f t="shared" si="97"/>
        <v>0</v>
      </c>
      <c r="K107" s="74">
        <f t="shared" si="97"/>
        <v>0</v>
      </c>
      <c r="L107" s="74">
        <f t="shared" si="65"/>
        <v>0</v>
      </c>
    </row>
    <row r="108" spans="1:18" ht="15" x14ac:dyDescent="0.25">
      <c r="A108" s="18">
        <v>24093</v>
      </c>
      <c r="B108" t="s">
        <v>244</v>
      </c>
      <c r="D108" s="74">
        <v>0</v>
      </c>
      <c r="E108" s="74">
        <v>0</v>
      </c>
      <c r="F108" s="74">
        <v>0</v>
      </c>
      <c r="G108" s="74">
        <v>0</v>
      </c>
      <c r="H108" s="74">
        <f t="shared" ref="H108" si="106">G108</f>
        <v>0</v>
      </c>
      <c r="I108" s="74">
        <f t="shared" si="97"/>
        <v>0</v>
      </c>
      <c r="J108" s="74">
        <f t="shared" si="97"/>
        <v>0</v>
      </c>
      <c r="K108" s="74">
        <f t="shared" si="97"/>
        <v>0</v>
      </c>
      <c r="L108" s="74">
        <f t="shared" si="65"/>
        <v>0</v>
      </c>
    </row>
    <row r="109" spans="1:18" ht="15" x14ac:dyDescent="0.25">
      <c r="A109" s="18">
        <v>25001</v>
      </c>
      <c r="B109" t="s">
        <v>245</v>
      </c>
      <c r="D109" s="74">
        <v>0</v>
      </c>
      <c r="E109" s="74">
        <v>0</v>
      </c>
      <c r="F109" s="74">
        <v>0</v>
      </c>
      <c r="G109" s="74">
        <v>0</v>
      </c>
      <c r="H109" s="74">
        <f t="shared" ref="H109" si="107">G109</f>
        <v>0</v>
      </c>
      <c r="I109" s="74">
        <f t="shared" si="97"/>
        <v>0</v>
      </c>
      <c r="J109" s="74">
        <f t="shared" si="97"/>
        <v>0</v>
      </c>
      <c r="K109" s="74">
        <f t="shared" si="97"/>
        <v>0</v>
      </c>
      <c r="L109" s="74">
        <f t="shared" si="65"/>
        <v>0</v>
      </c>
    </row>
    <row r="110" spans="1:18" ht="15" x14ac:dyDescent="0.25">
      <c r="A110" s="18">
        <v>25002</v>
      </c>
      <c r="B110" t="s">
        <v>246</v>
      </c>
      <c r="D110" s="74">
        <v>0</v>
      </c>
      <c r="E110" s="74">
        <v>0</v>
      </c>
      <c r="F110" s="74">
        <v>0</v>
      </c>
      <c r="G110" s="74">
        <v>0</v>
      </c>
      <c r="H110" s="74">
        <f t="shared" ref="H110" si="108">G110</f>
        <v>0</v>
      </c>
      <c r="I110" s="74">
        <f t="shared" si="97"/>
        <v>0</v>
      </c>
      <c r="J110" s="74">
        <f t="shared" si="97"/>
        <v>0</v>
      </c>
      <c r="K110" s="74">
        <f t="shared" si="97"/>
        <v>0</v>
      </c>
      <c r="L110" s="74">
        <f t="shared" si="65"/>
        <v>0</v>
      </c>
    </row>
    <row r="111" spans="1:18" ht="15" x14ac:dyDescent="0.25">
      <c r="A111" s="18">
        <v>25003</v>
      </c>
      <c r="B111" t="s">
        <v>247</v>
      </c>
      <c r="D111" s="74">
        <v>0</v>
      </c>
      <c r="E111" s="74">
        <v>0</v>
      </c>
      <c r="F111" s="74">
        <v>0</v>
      </c>
      <c r="G111" s="74">
        <v>0</v>
      </c>
      <c r="H111" s="74">
        <f t="shared" ref="H111" si="109">G111</f>
        <v>0</v>
      </c>
      <c r="I111" s="74">
        <f t="shared" si="97"/>
        <v>0</v>
      </c>
      <c r="J111" s="74">
        <f t="shared" si="97"/>
        <v>0</v>
      </c>
      <c r="K111" s="74">
        <f t="shared" si="97"/>
        <v>0</v>
      </c>
      <c r="L111" s="74">
        <f t="shared" si="65"/>
        <v>0</v>
      </c>
    </row>
    <row r="112" spans="1:18" ht="15" x14ac:dyDescent="0.25">
      <c r="A112" s="18">
        <v>26001</v>
      </c>
      <c r="B112" t="s">
        <v>248</v>
      </c>
      <c r="D112" s="74">
        <v>0</v>
      </c>
      <c r="E112" s="74">
        <v>0</v>
      </c>
      <c r="F112" s="74">
        <v>0</v>
      </c>
      <c r="G112" s="74">
        <v>0</v>
      </c>
      <c r="H112" s="74">
        <f t="shared" ref="H112" si="110">G112</f>
        <v>0</v>
      </c>
      <c r="I112" s="74">
        <f t="shared" si="97"/>
        <v>0</v>
      </c>
      <c r="J112" s="74">
        <f t="shared" si="97"/>
        <v>0</v>
      </c>
      <c r="K112" s="74">
        <f t="shared" si="97"/>
        <v>0</v>
      </c>
      <c r="L112" s="74">
        <f t="shared" si="65"/>
        <v>0</v>
      </c>
    </row>
    <row r="113" spans="1:12" ht="15" x14ac:dyDescent="0.25">
      <c r="A113" s="18">
        <v>26002</v>
      </c>
      <c r="B113" t="s">
        <v>249</v>
      </c>
      <c r="D113" s="74">
        <v>0</v>
      </c>
      <c r="E113" s="74">
        <v>0</v>
      </c>
      <c r="F113" s="74">
        <v>0</v>
      </c>
      <c r="G113" s="74">
        <v>0</v>
      </c>
      <c r="H113" s="75">
        <f t="shared" ref="H113" si="111">G113</f>
        <v>0</v>
      </c>
      <c r="I113" s="74">
        <f t="shared" si="97"/>
        <v>0</v>
      </c>
      <c r="J113" s="74">
        <f t="shared" si="97"/>
        <v>0</v>
      </c>
      <c r="K113" s="74">
        <f t="shared" si="97"/>
        <v>0</v>
      </c>
      <c r="L113" s="74">
        <f t="shared" si="65"/>
        <v>0</v>
      </c>
    </row>
    <row r="114" spans="1:12" ht="15" x14ac:dyDescent="0.25">
      <c r="A114" s="18">
        <v>26005</v>
      </c>
      <c r="B114" t="s">
        <v>250</v>
      </c>
      <c r="D114" s="74">
        <v>0</v>
      </c>
      <c r="E114" s="74">
        <v>0</v>
      </c>
      <c r="F114" s="74">
        <v>0</v>
      </c>
      <c r="G114" s="74">
        <v>0</v>
      </c>
      <c r="H114" s="74">
        <f t="shared" ref="H114" si="112">G114</f>
        <v>0</v>
      </c>
      <c r="I114" s="74">
        <f t="shared" si="97"/>
        <v>0</v>
      </c>
      <c r="J114" s="74">
        <f t="shared" si="97"/>
        <v>0</v>
      </c>
      <c r="K114" s="74">
        <f t="shared" si="97"/>
        <v>0</v>
      </c>
      <c r="L114" s="74">
        <f t="shared" si="65"/>
        <v>0</v>
      </c>
    </row>
    <row r="115" spans="1:12" ht="15" x14ac:dyDescent="0.25">
      <c r="A115" s="18">
        <v>26006</v>
      </c>
      <c r="B115" t="s">
        <v>251</v>
      </c>
      <c r="C115" s="46">
        <v>2016</v>
      </c>
      <c r="D115" s="74">
        <v>0.58919999999999995</v>
      </c>
      <c r="E115" s="74">
        <v>0.58919999999999995</v>
      </c>
      <c r="F115" s="74">
        <v>0.58919999999999995</v>
      </c>
      <c r="G115" s="74">
        <v>0.58919999999999995</v>
      </c>
      <c r="H115" s="74">
        <f t="shared" ref="H115:K130" si="113">G115</f>
        <v>0.58919999999999995</v>
      </c>
      <c r="I115" s="74">
        <f t="shared" si="113"/>
        <v>0.58919999999999995</v>
      </c>
      <c r="J115" s="74">
        <f t="shared" si="113"/>
        <v>0.58919999999999995</v>
      </c>
      <c r="K115" s="74">
        <f t="shared" si="113"/>
        <v>0.58919999999999995</v>
      </c>
      <c r="L115" s="74">
        <f t="shared" si="65"/>
        <v>0.58919999999999995</v>
      </c>
    </row>
    <row r="116" spans="1:12" ht="15" x14ac:dyDescent="0.25">
      <c r="A116" s="18">
        <v>27055</v>
      </c>
      <c r="B116" t="s">
        <v>252</v>
      </c>
      <c r="D116" s="74">
        <v>0</v>
      </c>
      <c r="E116" s="74">
        <v>0</v>
      </c>
      <c r="F116" s="74">
        <v>0</v>
      </c>
      <c r="G116" s="74">
        <v>0</v>
      </c>
      <c r="H116" s="74">
        <f t="shared" ref="H116" si="114">G116</f>
        <v>0</v>
      </c>
      <c r="I116" s="74">
        <f t="shared" si="113"/>
        <v>0</v>
      </c>
      <c r="J116" s="74">
        <f t="shared" si="113"/>
        <v>0</v>
      </c>
      <c r="K116" s="74">
        <f t="shared" si="113"/>
        <v>0</v>
      </c>
      <c r="L116" s="74">
        <f t="shared" si="65"/>
        <v>0</v>
      </c>
    </row>
    <row r="117" spans="1:12" ht="15" x14ac:dyDescent="0.25">
      <c r="A117" s="18">
        <v>27056</v>
      </c>
      <c r="B117" t="s">
        <v>253</v>
      </c>
      <c r="C117">
        <v>2020</v>
      </c>
      <c r="D117" s="74">
        <v>1.0355000000000001</v>
      </c>
      <c r="E117" s="74">
        <v>1.0355000000000001</v>
      </c>
      <c r="F117" s="74">
        <v>1.0355000000000001</v>
      </c>
      <c r="G117" s="74">
        <v>1.0355000000000001</v>
      </c>
      <c r="H117" s="74">
        <f t="shared" ref="H117" si="115">G117</f>
        <v>1.0355000000000001</v>
      </c>
      <c r="I117" s="74">
        <f t="shared" si="113"/>
        <v>1.0355000000000001</v>
      </c>
      <c r="J117" s="74">
        <f t="shared" si="113"/>
        <v>1.0355000000000001</v>
      </c>
      <c r="K117" s="74">
        <f t="shared" si="113"/>
        <v>1.0355000000000001</v>
      </c>
      <c r="L117" s="74">
        <f t="shared" si="65"/>
        <v>1.0355000000000001</v>
      </c>
    </row>
    <row r="118" spans="1:12" ht="15" x14ac:dyDescent="0.25">
      <c r="A118" s="18">
        <v>27057</v>
      </c>
      <c r="B118" t="s">
        <v>254</v>
      </c>
      <c r="D118" s="74">
        <v>0</v>
      </c>
      <c r="E118" s="74">
        <v>0</v>
      </c>
      <c r="F118" s="74">
        <v>0</v>
      </c>
      <c r="G118" s="74">
        <v>0</v>
      </c>
      <c r="H118" s="74">
        <f t="shared" ref="H118" si="116">G118</f>
        <v>0</v>
      </c>
      <c r="I118" s="74">
        <f t="shared" si="113"/>
        <v>0</v>
      </c>
      <c r="J118" s="74">
        <f t="shared" si="113"/>
        <v>0</v>
      </c>
      <c r="K118" s="74">
        <f t="shared" si="113"/>
        <v>0</v>
      </c>
      <c r="L118" s="74">
        <f t="shared" si="65"/>
        <v>0</v>
      </c>
    </row>
    <row r="119" spans="1:12" ht="15" x14ac:dyDescent="0.25">
      <c r="A119" s="18">
        <v>27058</v>
      </c>
      <c r="B119" t="s">
        <v>255</v>
      </c>
      <c r="D119" s="74">
        <v>0</v>
      </c>
      <c r="E119" s="74">
        <v>0</v>
      </c>
      <c r="F119" s="74">
        <v>0</v>
      </c>
      <c r="G119" s="74">
        <v>0</v>
      </c>
      <c r="H119" s="74">
        <f t="shared" ref="H119" si="117">G119</f>
        <v>0</v>
      </c>
      <c r="I119" s="74">
        <f t="shared" si="113"/>
        <v>0</v>
      </c>
      <c r="J119" s="74">
        <f t="shared" si="113"/>
        <v>0</v>
      </c>
      <c r="K119" s="74">
        <f t="shared" si="113"/>
        <v>0</v>
      </c>
      <c r="L119" s="74">
        <f t="shared" si="65"/>
        <v>0</v>
      </c>
    </row>
    <row r="120" spans="1:12" ht="15" x14ac:dyDescent="0.25">
      <c r="A120" s="18">
        <v>27059</v>
      </c>
      <c r="B120" t="s">
        <v>256</v>
      </c>
      <c r="D120" s="74">
        <v>0</v>
      </c>
      <c r="E120" s="74">
        <v>0</v>
      </c>
      <c r="F120" s="74">
        <v>0</v>
      </c>
      <c r="G120" s="74">
        <v>0</v>
      </c>
      <c r="H120" s="74">
        <f t="shared" ref="H120" si="118">G120</f>
        <v>0</v>
      </c>
      <c r="I120" s="74">
        <f t="shared" si="113"/>
        <v>0</v>
      </c>
      <c r="J120" s="74">
        <f t="shared" si="113"/>
        <v>0</v>
      </c>
      <c r="K120" s="74">
        <f t="shared" si="113"/>
        <v>0</v>
      </c>
      <c r="L120" s="74">
        <f t="shared" si="65"/>
        <v>0</v>
      </c>
    </row>
    <row r="121" spans="1:12" ht="15" x14ac:dyDescent="0.25">
      <c r="A121" s="18">
        <v>27061</v>
      </c>
      <c r="B121" t="s">
        <v>257</v>
      </c>
      <c r="C121" s="46">
        <v>2015</v>
      </c>
      <c r="D121" s="74">
        <v>0.56910000000000005</v>
      </c>
      <c r="E121" s="74">
        <v>0.56910000000000005</v>
      </c>
      <c r="F121" s="74">
        <v>0.56910000000000005</v>
      </c>
      <c r="G121" s="74">
        <v>0.56910000000000005</v>
      </c>
      <c r="H121" s="74">
        <f t="shared" ref="H121" si="119">G121</f>
        <v>0.56910000000000005</v>
      </c>
      <c r="I121" s="74">
        <f t="shared" si="113"/>
        <v>0.56910000000000005</v>
      </c>
      <c r="J121" s="74">
        <f t="shared" si="113"/>
        <v>0.56910000000000005</v>
      </c>
      <c r="K121" s="74">
        <f t="shared" si="113"/>
        <v>0.56910000000000005</v>
      </c>
      <c r="L121" s="74">
        <f t="shared" si="65"/>
        <v>0.56910000000000005</v>
      </c>
    </row>
    <row r="122" spans="1:12" ht="15" x14ac:dyDescent="0.25">
      <c r="A122" s="18">
        <v>28101</v>
      </c>
      <c r="B122" t="s">
        <v>258</v>
      </c>
      <c r="D122" s="74">
        <v>0</v>
      </c>
      <c r="E122" s="74">
        <v>0</v>
      </c>
      <c r="F122" s="74">
        <v>0.5403</v>
      </c>
      <c r="G122" s="74">
        <v>0.5403</v>
      </c>
      <c r="H122" s="74">
        <f t="shared" ref="H122" si="120">G122</f>
        <v>0.5403</v>
      </c>
      <c r="I122" s="74">
        <f t="shared" si="113"/>
        <v>0.5403</v>
      </c>
      <c r="J122" s="74">
        <f t="shared" si="113"/>
        <v>0.5403</v>
      </c>
      <c r="K122" s="74">
        <f t="shared" si="113"/>
        <v>0.5403</v>
      </c>
      <c r="L122" s="74">
        <f t="shared" si="65"/>
        <v>0.5403</v>
      </c>
    </row>
    <row r="123" spans="1:12" ht="15" x14ac:dyDescent="0.25">
      <c r="A123" s="18">
        <v>28102</v>
      </c>
      <c r="B123" t="s">
        <v>259</v>
      </c>
      <c r="D123" s="74">
        <v>0</v>
      </c>
      <c r="E123" s="74">
        <v>0</v>
      </c>
      <c r="F123" s="74">
        <v>0</v>
      </c>
      <c r="G123" s="74">
        <v>0</v>
      </c>
      <c r="H123" s="74">
        <f t="shared" ref="H123" si="121">G123</f>
        <v>0</v>
      </c>
      <c r="I123" s="74">
        <f t="shared" si="113"/>
        <v>0</v>
      </c>
      <c r="J123" s="74">
        <f t="shared" si="113"/>
        <v>0</v>
      </c>
      <c r="K123" s="74">
        <f t="shared" si="113"/>
        <v>0</v>
      </c>
      <c r="L123" s="74">
        <f t="shared" si="65"/>
        <v>0</v>
      </c>
    </row>
    <row r="124" spans="1:12" ht="15" x14ac:dyDescent="0.25">
      <c r="A124" s="18">
        <v>28103</v>
      </c>
      <c r="B124" t="s">
        <v>260</v>
      </c>
      <c r="D124" s="74">
        <v>0</v>
      </c>
      <c r="E124" s="74">
        <v>0</v>
      </c>
      <c r="F124" s="74">
        <v>0</v>
      </c>
      <c r="G124" s="74">
        <v>0</v>
      </c>
      <c r="H124" s="74">
        <f t="shared" ref="H124" si="122">G124</f>
        <v>0</v>
      </c>
      <c r="I124" s="74">
        <f t="shared" si="113"/>
        <v>0</v>
      </c>
      <c r="J124" s="74">
        <f t="shared" si="113"/>
        <v>0</v>
      </c>
      <c r="K124" s="74">
        <f t="shared" si="113"/>
        <v>0</v>
      </c>
      <c r="L124" s="74">
        <f t="shared" si="65"/>
        <v>0</v>
      </c>
    </row>
    <row r="125" spans="1:12" ht="15" x14ac:dyDescent="0.25">
      <c r="A125" s="18">
        <v>29001</v>
      </c>
      <c r="B125" t="s">
        <v>261</v>
      </c>
      <c r="D125" s="74">
        <v>0</v>
      </c>
      <c r="E125" s="74">
        <v>0</v>
      </c>
      <c r="F125" s="74">
        <v>0</v>
      </c>
      <c r="G125" s="74">
        <v>0</v>
      </c>
      <c r="H125" s="74">
        <f t="shared" ref="H125" si="123">G125</f>
        <v>0</v>
      </c>
      <c r="I125" s="74">
        <f t="shared" si="113"/>
        <v>0</v>
      </c>
      <c r="J125" s="74">
        <f t="shared" si="113"/>
        <v>0</v>
      </c>
      <c r="K125" s="74">
        <f t="shared" si="113"/>
        <v>0</v>
      </c>
      <c r="L125" s="74">
        <f t="shared" si="65"/>
        <v>0</v>
      </c>
    </row>
    <row r="126" spans="1:12" ht="15" x14ac:dyDescent="0.25">
      <c r="A126" s="18">
        <v>29002</v>
      </c>
      <c r="B126" t="s">
        <v>262</v>
      </c>
      <c r="D126" s="74">
        <v>0</v>
      </c>
      <c r="E126" s="74">
        <v>0</v>
      </c>
      <c r="F126" s="74">
        <v>0</v>
      </c>
      <c r="G126" s="74">
        <v>0</v>
      </c>
      <c r="H126" s="74">
        <f t="shared" ref="H126" si="124">G126</f>
        <v>0</v>
      </c>
      <c r="I126" s="74">
        <f t="shared" si="113"/>
        <v>0</v>
      </c>
      <c r="J126" s="74">
        <f t="shared" si="113"/>
        <v>0</v>
      </c>
      <c r="K126" s="74">
        <f t="shared" si="113"/>
        <v>0</v>
      </c>
      <c r="L126" s="74">
        <f t="shared" si="65"/>
        <v>0</v>
      </c>
    </row>
    <row r="127" spans="1:12" ht="15" x14ac:dyDescent="0.25">
      <c r="A127" s="18">
        <v>29003</v>
      </c>
      <c r="B127" t="s">
        <v>263</v>
      </c>
      <c r="C127" s="46">
        <v>2016</v>
      </c>
      <c r="D127" s="74">
        <v>0.71060000000000001</v>
      </c>
      <c r="E127" s="74">
        <v>0.71060000000000001</v>
      </c>
      <c r="F127" s="74">
        <v>0.71060000000000001</v>
      </c>
      <c r="G127" s="74">
        <v>0.71060000000000001</v>
      </c>
      <c r="H127" s="74">
        <f t="shared" ref="H127" si="125">G127</f>
        <v>0.71060000000000001</v>
      </c>
      <c r="I127" s="74">
        <f t="shared" si="113"/>
        <v>0.71060000000000001</v>
      </c>
      <c r="J127" s="74">
        <f t="shared" si="113"/>
        <v>0.71060000000000001</v>
      </c>
      <c r="K127" s="74">
        <f t="shared" si="113"/>
        <v>0.71060000000000001</v>
      </c>
      <c r="L127" s="74">
        <f t="shared" si="65"/>
        <v>0.71060000000000001</v>
      </c>
    </row>
    <row r="128" spans="1:12" ht="15" x14ac:dyDescent="0.25">
      <c r="A128" s="18">
        <v>29004</v>
      </c>
      <c r="B128" t="s">
        <v>264</v>
      </c>
      <c r="D128" s="74">
        <v>0</v>
      </c>
      <c r="E128" s="74">
        <v>0</v>
      </c>
      <c r="F128" s="74">
        <v>0</v>
      </c>
      <c r="G128" s="74">
        <v>0</v>
      </c>
      <c r="H128" s="74">
        <f t="shared" ref="H128" si="126">G128</f>
        <v>0</v>
      </c>
      <c r="I128" s="74">
        <f t="shared" si="113"/>
        <v>0</v>
      </c>
      <c r="J128" s="74">
        <f t="shared" si="113"/>
        <v>0</v>
      </c>
      <c r="K128" s="74">
        <f t="shared" si="113"/>
        <v>0</v>
      </c>
      <c r="L128" s="74">
        <f t="shared" si="65"/>
        <v>0</v>
      </c>
    </row>
    <row r="129" spans="1:12" ht="15" x14ac:dyDescent="0.25">
      <c r="A129" s="18">
        <v>30093</v>
      </c>
      <c r="B129" t="s">
        <v>265</v>
      </c>
      <c r="D129" s="74">
        <v>0</v>
      </c>
      <c r="E129" s="74">
        <v>0</v>
      </c>
      <c r="F129" s="74">
        <v>0</v>
      </c>
      <c r="G129" s="74">
        <v>0</v>
      </c>
      <c r="H129" s="74">
        <f t="shared" ref="H129" si="127">G129</f>
        <v>0</v>
      </c>
      <c r="I129" s="74">
        <f t="shared" si="113"/>
        <v>0</v>
      </c>
      <c r="J129" s="74">
        <f t="shared" si="113"/>
        <v>0</v>
      </c>
      <c r="K129" s="74">
        <f t="shared" si="113"/>
        <v>0</v>
      </c>
      <c r="L129" s="74">
        <f t="shared" si="65"/>
        <v>0</v>
      </c>
    </row>
    <row r="130" spans="1:12" ht="15" x14ac:dyDescent="0.25">
      <c r="A130" s="18">
        <v>31116</v>
      </c>
      <c r="B130" t="s">
        <v>266</v>
      </c>
      <c r="D130" s="74">
        <v>0</v>
      </c>
      <c r="E130" s="74">
        <v>0</v>
      </c>
      <c r="F130" s="74">
        <v>0</v>
      </c>
      <c r="G130" s="74">
        <v>0</v>
      </c>
      <c r="H130" s="74">
        <f t="shared" ref="H130" si="128">G130</f>
        <v>0</v>
      </c>
      <c r="I130" s="74">
        <f t="shared" si="113"/>
        <v>0</v>
      </c>
      <c r="J130" s="74">
        <f t="shared" si="113"/>
        <v>0</v>
      </c>
      <c r="K130" s="74">
        <f t="shared" si="113"/>
        <v>0</v>
      </c>
      <c r="L130" s="74">
        <f t="shared" si="65"/>
        <v>0</v>
      </c>
    </row>
    <row r="131" spans="1:12" ht="15" x14ac:dyDescent="0.25">
      <c r="A131" s="18">
        <v>31117</v>
      </c>
      <c r="B131" t="s">
        <v>267</v>
      </c>
      <c r="D131" s="74">
        <v>0</v>
      </c>
      <c r="E131" s="74">
        <v>0</v>
      </c>
      <c r="F131" s="74">
        <v>0</v>
      </c>
      <c r="G131" s="74">
        <v>0</v>
      </c>
      <c r="H131" s="74">
        <f t="shared" ref="H131:K146" si="129">G131</f>
        <v>0</v>
      </c>
      <c r="I131" s="74">
        <f t="shared" si="129"/>
        <v>0</v>
      </c>
      <c r="J131" s="74">
        <f t="shared" si="129"/>
        <v>0</v>
      </c>
      <c r="K131" s="74">
        <f t="shared" si="129"/>
        <v>0</v>
      </c>
      <c r="L131" s="74">
        <f t="shared" ref="L131:L194" si="130">K131</f>
        <v>0</v>
      </c>
    </row>
    <row r="132" spans="1:12" ht="15" x14ac:dyDescent="0.25">
      <c r="A132" s="18">
        <v>31118</v>
      </c>
      <c r="B132" t="s">
        <v>268</v>
      </c>
      <c r="C132">
        <v>2019</v>
      </c>
      <c r="D132" s="74">
        <v>0.78839999999999999</v>
      </c>
      <c r="E132" s="74">
        <v>0.78839999999999999</v>
      </c>
      <c r="F132" s="74">
        <v>0.78839999999999999</v>
      </c>
      <c r="G132" s="74">
        <v>0.78839999999999999</v>
      </c>
      <c r="H132" s="74">
        <f t="shared" ref="H132" si="131">G132</f>
        <v>0.78839999999999999</v>
      </c>
      <c r="I132" s="74">
        <f t="shared" si="129"/>
        <v>0.78839999999999999</v>
      </c>
      <c r="J132" s="74">
        <f t="shared" si="129"/>
        <v>0.78839999999999999</v>
      </c>
      <c r="K132" s="74">
        <f t="shared" si="129"/>
        <v>0.78839999999999999</v>
      </c>
      <c r="L132" s="74">
        <f t="shared" si="130"/>
        <v>0.78839999999999999</v>
      </c>
    </row>
    <row r="133" spans="1:12" ht="15" x14ac:dyDescent="0.25">
      <c r="A133" s="18">
        <v>31121</v>
      </c>
      <c r="B133" t="s">
        <v>269</v>
      </c>
      <c r="D133" s="74">
        <v>0</v>
      </c>
      <c r="E133" s="74">
        <v>0</v>
      </c>
      <c r="F133" s="74">
        <v>0</v>
      </c>
      <c r="G133" s="74">
        <v>0</v>
      </c>
      <c r="H133" s="74">
        <f t="shared" ref="H133" si="132">G133</f>
        <v>0</v>
      </c>
      <c r="I133" s="74">
        <f t="shared" si="129"/>
        <v>0</v>
      </c>
      <c r="J133" s="74">
        <f t="shared" si="129"/>
        <v>0</v>
      </c>
      <c r="K133" s="74">
        <f t="shared" si="129"/>
        <v>0</v>
      </c>
      <c r="L133" s="74">
        <f t="shared" si="130"/>
        <v>0</v>
      </c>
    </row>
    <row r="134" spans="1:12" ht="15" x14ac:dyDescent="0.25">
      <c r="A134" s="18">
        <v>31122</v>
      </c>
      <c r="B134" t="s">
        <v>270</v>
      </c>
      <c r="D134" s="74">
        <v>0</v>
      </c>
      <c r="E134" s="74">
        <v>0</v>
      </c>
      <c r="F134" s="74">
        <v>0</v>
      </c>
      <c r="G134" s="74">
        <v>0</v>
      </c>
      <c r="H134" s="74">
        <f t="shared" ref="H134" si="133">G134</f>
        <v>0</v>
      </c>
      <c r="I134" s="74">
        <f t="shared" si="129"/>
        <v>0</v>
      </c>
      <c r="J134" s="74">
        <f t="shared" si="129"/>
        <v>0</v>
      </c>
      <c r="K134" s="74">
        <f t="shared" si="129"/>
        <v>0</v>
      </c>
      <c r="L134" s="74">
        <f t="shared" si="130"/>
        <v>0</v>
      </c>
    </row>
    <row r="135" spans="1:12" ht="15" x14ac:dyDescent="0.25">
      <c r="A135" s="18">
        <v>32054</v>
      </c>
      <c r="B135" t="s">
        <v>271</v>
      </c>
      <c r="D135" s="74">
        <v>0</v>
      </c>
      <c r="E135" s="74">
        <v>0</v>
      </c>
      <c r="F135" s="74">
        <v>0</v>
      </c>
      <c r="G135" s="74">
        <v>0</v>
      </c>
      <c r="H135" s="74">
        <f t="shared" ref="H135" si="134">G135</f>
        <v>0</v>
      </c>
      <c r="I135" s="74">
        <f t="shared" si="129"/>
        <v>0</v>
      </c>
      <c r="J135" s="74">
        <f t="shared" si="129"/>
        <v>0</v>
      </c>
      <c r="K135" s="74">
        <f t="shared" si="129"/>
        <v>0</v>
      </c>
      <c r="L135" s="74">
        <f t="shared" si="130"/>
        <v>0</v>
      </c>
    </row>
    <row r="136" spans="1:12" ht="15" x14ac:dyDescent="0.25">
      <c r="A136" s="18">
        <v>32055</v>
      </c>
      <c r="B136" t="s">
        <v>272</v>
      </c>
      <c r="D136" s="74">
        <v>0</v>
      </c>
      <c r="E136" s="74">
        <v>0</v>
      </c>
      <c r="F136" s="74">
        <v>0</v>
      </c>
      <c r="G136" s="74">
        <v>0</v>
      </c>
      <c r="H136" s="74">
        <f t="shared" ref="H136" si="135">G136</f>
        <v>0</v>
      </c>
      <c r="I136" s="74">
        <f t="shared" si="129"/>
        <v>0</v>
      </c>
      <c r="J136" s="74">
        <f t="shared" si="129"/>
        <v>0</v>
      </c>
      <c r="K136" s="74">
        <f t="shared" si="129"/>
        <v>0</v>
      </c>
      <c r="L136" s="74">
        <f t="shared" si="130"/>
        <v>0</v>
      </c>
    </row>
    <row r="137" spans="1:12" ht="15" x14ac:dyDescent="0.25">
      <c r="A137" s="18">
        <v>32056</v>
      </c>
      <c r="B137" t="s">
        <v>273</v>
      </c>
      <c r="D137" s="74">
        <v>0</v>
      </c>
      <c r="E137" s="74">
        <v>0</v>
      </c>
      <c r="F137" s="74">
        <v>0</v>
      </c>
      <c r="G137" s="74">
        <v>0</v>
      </c>
      <c r="H137" s="74">
        <f t="shared" ref="H137" si="136">G137</f>
        <v>0</v>
      </c>
      <c r="I137" s="74">
        <f t="shared" si="129"/>
        <v>0</v>
      </c>
      <c r="J137" s="74">
        <f t="shared" si="129"/>
        <v>0</v>
      </c>
      <c r="K137" s="74">
        <f t="shared" si="129"/>
        <v>0</v>
      </c>
      <c r="L137" s="74">
        <f t="shared" si="130"/>
        <v>0</v>
      </c>
    </row>
    <row r="138" spans="1:12" ht="15" x14ac:dyDescent="0.25">
      <c r="A138" s="18">
        <v>32058</v>
      </c>
      <c r="B138" t="s">
        <v>274</v>
      </c>
      <c r="D138" s="74">
        <v>0</v>
      </c>
      <c r="E138" s="74">
        <v>0</v>
      </c>
      <c r="F138" s="74">
        <v>0</v>
      </c>
      <c r="G138" s="74">
        <v>0</v>
      </c>
      <c r="H138" s="74">
        <f t="shared" ref="H138" si="137">G138</f>
        <v>0</v>
      </c>
      <c r="I138" s="74">
        <f t="shared" si="129"/>
        <v>0</v>
      </c>
      <c r="J138" s="74">
        <f t="shared" si="129"/>
        <v>0</v>
      </c>
      <c r="K138" s="74">
        <f t="shared" si="129"/>
        <v>0</v>
      </c>
      <c r="L138" s="74">
        <f t="shared" si="130"/>
        <v>0</v>
      </c>
    </row>
    <row r="139" spans="1:12" ht="15" x14ac:dyDescent="0.25">
      <c r="A139" s="18">
        <v>33090</v>
      </c>
      <c r="B139" t="s">
        <v>275</v>
      </c>
      <c r="C139" s="46">
        <v>2015</v>
      </c>
      <c r="D139" s="74">
        <v>0</v>
      </c>
      <c r="E139" s="74">
        <v>0.56979999999999997</v>
      </c>
      <c r="F139" s="74">
        <v>0.56979999999999997</v>
      </c>
      <c r="G139" s="74">
        <v>0.56979999999999997</v>
      </c>
      <c r="H139" s="74">
        <f t="shared" ref="H139" si="138">G139</f>
        <v>0.56979999999999997</v>
      </c>
      <c r="I139" s="74">
        <f t="shared" si="129"/>
        <v>0.56979999999999997</v>
      </c>
      <c r="J139" s="74">
        <f t="shared" si="129"/>
        <v>0.56979999999999997</v>
      </c>
      <c r="K139" s="74">
        <f t="shared" si="129"/>
        <v>0.56979999999999997</v>
      </c>
      <c r="L139" s="74">
        <f t="shared" si="130"/>
        <v>0.56979999999999997</v>
      </c>
    </row>
    <row r="140" spans="1:12" ht="15" x14ac:dyDescent="0.25">
      <c r="A140" s="18">
        <v>33091</v>
      </c>
      <c r="B140" t="s">
        <v>276</v>
      </c>
      <c r="C140">
        <v>2017</v>
      </c>
      <c r="D140" s="74">
        <v>0.754</v>
      </c>
      <c r="E140" s="74">
        <v>0</v>
      </c>
      <c r="F140" s="74">
        <v>0</v>
      </c>
      <c r="G140" s="74">
        <v>0</v>
      </c>
      <c r="H140" s="74">
        <f t="shared" ref="H140" si="139">G140</f>
        <v>0</v>
      </c>
      <c r="I140" s="74">
        <f t="shared" si="129"/>
        <v>0</v>
      </c>
      <c r="J140" s="74">
        <f t="shared" si="129"/>
        <v>0</v>
      </c>
      <c r="K140" s="74">
        <f t="shared" si="129"/>
        <v>0</v>
      </c>
      <c r="L140" s="74">
        <f t="shared" si="130"/>
        <v>0</v>
      </c>
    </row>
    <row r="141" spans="1:12" ht="15" x14ac:dyDescent="0.25">
      <c r="A141" s="18">
        <v>33092</v>
      </c>
      <c r="B141" t="s">
        <v>277</v>
      </c>
      <c r="C141">
        <v>2017</v>
      </c>
      <c r="D141" s="74">
        <v>0</v>
      </c>
      <c r="E141" s="74">
        <v>0</v>
      </c>
      <c r="F141" s="74">
        <v>0</v>
      </c>
      <c r="G141" s="74">
        <v>0</v>
      </c>
      <c r="H141" s="74">
        <f t="shared" ref="H141" si="140">G141</f>
        <v>0</v>
      </c>
      <c r="I141" s="74">
        <f t="shared" si="129"/>
        <v>0</v>
      </c>
      <c r="J141" s="74">
        <f t="shared" si="129"/>
        <v>0</v>
      </c>
      <c r="K141" s="74">
        <f t="shared" si="129"/>
        <v>0</v>
      </c>
      <c r="L141" s="74">
        <f t="shared" si="130"/>
        <v>0</v>
      </c>
    </row>
    <row r="142" spans="1:12" ht="15" x14ac:dyDescent="0.25">
      <c r="A142" s="18">
        <v>33093</v>
      </c>
      <c r="B142" t="s">
        <v>278</v>
      </c>
      <c r="C142">
        <v>2017</v>
      </c>
      <c r="D142" s="74">
        <v>0</v>
      </c>
      <c r="E142" s="74">
        <v>0</v>
      </c>
      <c r="F142" s="74">
        <v>0</v>
      </c>
      <c r="G142" s="74">
        <v>0</v>
      </c>
      <c r="H142" s="74">
        <f t="shared" ref="H142" si="141">G142</f>
        <v>0</v>
      </c>
      <c r="I142" s="74">
        <f t="shared" si="129"/>
        <v>0</v>
      </c>
      <c r="J142" s="74">
        <f t="shared" si="129"/>
        <v>0</v>
      </c>
      <c r="K142" s="74">
        <f t="shared" si="129"/>
        <v>0</v>
      </c>
      <c r="L142" s="74">
        <f t="shared" si="130"/>
        <v>0</v>
      </c>
    </row>
    <row r="143" spans="1:12" ht="15" x14ac:dyDescent="0.25">
      <c r="A143" s="18">
        <v>33094</v>
      </c>
      <c r="B143" t="s">
        <v>279</v>
      </c>
      <c r="C143">
        <v>2017</v>
      </c>
      <c r="D143" s="74">
        <v>0</v>
      </c>
      <c r="E143" s="74">
        <v>0</v>
      </c>
      <c r="F143" s="74">
        <v>0</v>
      </c>
      <c r="G143" s="74">
        <v>0</v>
      </c>
      <c r="H143" s="74">
        <f t="shared" ref="H143" si="142">G143</f>
        <v>0</v>
      </c>
      <c r="I143" s="74">
        <f t="shared" si="129"/>
        <v>0</v>
      </c>
      <c r="J143" s="74">
        <f t="shared" si="129"/>
        <v>0</v>
      </c>
      <c r="K143" s="74">
        <f t="shared" si="129"/>
        <v>0</v>
      </c>
      <c r="L143" s="74">
        <f t="shared" si="130"/>
        <v>0</v>
      </c>
    </row>
    <row r="144" spans="1:12" ht="15" x14ac:dyDescent="0.25">
      <c r="A144" s="18">
        <v>34121</v>
      </c>
      <c r="B144" t="s">
        <v>280</v>
      </c>
      <c r="D144" s="74">
        <v>0</v>
      </c>
      <c r="E144" s="74">
        <v>0</v>
      </c>
      <c r="F144" s="74">
        <v>0</v>
      </c>
      <c r="G144" s="74">
        <v>0</v>
      </c>
      <c r="H144" s="74">
        <f t="shared" ref="H144" si="143">G144</f>
        <v>0</v>
      </c>
      <c r="I144" s="74">
        <f t="shared" si="129"/>
        <v>0</v>
      </c>
      <c r="J144" s="74">
        <f t="shared" si="129"/>
        <v>0</v>
      </c>
      <c r="K144" s="74">
        <f t="shared" si="129"/>
        <v>0</v>
      </c>
      <c r="L144" s="74">
        <f t="shared" si="130"/>
        <v>0</v>
      </c>
    </row>
    <row r="145" spans="1:12" ht="15" x14ac:dyDescent="0.25">
      <c r="A145" s="18">
        <v>34122</v>
      </c>
      <c r="B145" t="s">
        <v>281</v>
      </c>
      <c r="D145" s="74">
        <v>0</v>
      </c>
      <c r="E145" s="74">
        <v>0</v>
      </c>
      <c r="F145" s="74">
        <v>0</v>
      </c>
      <c r="G145" s="74">
        <v>0</v>
      </c>
      <c r="H145" s="74">
        <f t="shared" ref="H145" si="144">G145</f>
        <v>0</v>
      </c>
      <c r="I145" s="74">
        <f t="shared" si="129"/>
        <v>0</v>
      </c>
      <c r="J145" s="74">
        <f t="shared" si="129"/>
        <v>0</v>
      </c>
      <c r="K145" s="74">
        <f t="shared" si="129"/>
        <v>0</v>
      </c>
      <c r="L145" s="74">
        <f t="shared" si="130"/>
        <v>0</v>
      </c>
    </row>
    <row r="146" spans="1:12" ht="15" x14ac:dyDescent="0.25">
      <c r="A146" s="18">
        <v>34124</v>
      </c>
      <c r="B146" t="s">
        <v>282</v>
      </c>
      <c r="D146" s="74">
        <v>0</v>
      </c>
      <c r="E146" s="74">
        <v>0</v>
      </c>
      <c r="F146" s="74">
        <v>0</v>
      </c>
      <c r="G146" s="74">
        <v>0</v>
      </c>
      <c r="H146" s="74">
        <f t="shared" ref="H146" si="145">G146</f>
        <v>0</v>
      </c>
      <c r="I146" s="74">
        <f t="shared" si="129"/>
        <v>0</v>
      </c>
      <c r="J146" s="74">
        <f t="shared" si="129"/>
        <v>0</v>
      </c>
      <c r="K146" s="74">
        <f t="shared" si="129"/>
        <v>0</v>
      </c>
      <c r="L146" s="74">
        <f t="shared" si="130"/>
        <v>0</v>
      </c>
    </row>
    <row r="147" spans="1:12" ht="15" x14ac:dyDescent="0.25">
      <c r="A147" s="18">
        <v>35092</v>
      </c>
      <c r="B147" t="s">
        <v>283</v>
      </c>
      <c r="C147" s="46">
        <v>2015</v>
      </c>
      <c r="D147" s="74">
        <v>0.78549999999999998</v>
      </c>
      <c r="E147" s="74">
        <v>0.78549999999999998</v>
      </c>
      <c r="F147" s="74">
        <v>0.78549999999999998</v>
      </c>
      <c r="G147" s="74">
        <v>0.78549999999999998</v>
      </c>
      <c r="H147" s="74">
        <f t="shared" ref="H147:K162" si="146">G147</f>
        <v>0.78549999999999998</v>
      </c>
      <c r="I147" s="74">
        <f t="shared" si="146"/>
        <v>0.78549999999999998</v>
      </c>
      <c r="J147" s="74">
        <f t="shared" si="146"/>
        <v>0.78549999999999998</v>
      </c>
      <c r="K147" s="74">
        <f t="shared" si="146"/>
        <v>0.78549999999999998</v>
      </c>
      <c r="L147" s="74">
        <f t="shared" si="130"/>
        <v>0.78549999999999998</v>
      </c>
    </row>
    <row r="148" spans="1:12" ht="15" x14ac:dyDescent="0.25">
      <c r="A148" s="18">
        <v>35093</v>
      </c>
      <c r="B148" t="s">
        <v>284</v>
      </c>
      <c r="D148" s="74">
        <v>0</v>
      </c>
      <c r="E148" s="74">
        <v>0</v>
      </c>
      <c r="F148" s="74">
        <v>0.64349999999999996</v>
      </c>
      <c r="G148" s="74">
        <v>0.64349999999999996</v>
      </c>
      <c r="H148" s="74">
        <f t="shared" ref="H148" si="147">G148</f>
        <v>0.64349999999999996</v>
      </c>
      <c r="I148" s="74">
        <f t="shared" si="146"/>
        <v>0.64349999999999996</v>
      </c>
      <c r="J148" s="74">
        <f t="shared" si="146"/>
        <v>0.64349999999999996</v>
      </c>
      <c r="K148" s="74">
        <f t="shared" si="146"/>
        <v>0.64349999999999996</v>
      </c>
      <c r="L148" s="74">
        <f t="shared" si="130"/>
        <v>0.64349999999999996</v>
      </c>
    </row>
    <row r="149" spans="1:12" ht="15" x14ac:dyDescent="0.25">
      <c r="A149" s="18">
        <v>35094</v>
      </c>
      <c r="B149" t="s">
        <v>285</v>
      </c>
      <c r="C149" s="46">
        <v>2015</v>
      </c>
      <c r="D149" s="74">
        <v>0.63759999999999994</v>
      </c>
      <c r="E149" s="74">
        <v>0.63759999999999994</v>
      </c>
      <c r="F149" s="74">
        <v>0.63759999999999994</v>
      </c>
      <c r="G149" s="74">
        <v>0.63759999999999994</v>
      </c>
      <c r="H149" s="74">
        <f t="shared" ref="H149" si="148">G149</f>
        <v>0.63759999999999994</v>
      </c>
      <c r="I149" s="74">
        <f t="shared" si="146"/>
        <v>0.63759999999999994</v>
      </c>
      <c r="J149" s="74">
        <f t="shared" si="146"/>
        <v>0.63759999999999994</v>
      </c>
      <c r="K149" s="74">
        <f t="shared" si="146"/>
        <v>0.63759999999999994</v>
      </c>
      <c r="L149" s="74">
        <f t="shared" si="130"/>
        <v>0.63759999999999994</v>
      </c>
    </row>
    <row r="150" spans="1:12" ht="15" x14ac:dyDescent="0.25">
      <c r="A150" s="18">
        <v>35097</v>
      </c>
      <c r="B150" t="s">
        <v>286</v>
      </c>
      <c r="C150" s="46">
        <v>2016</v>
      </c>
      <c r="D150" s="74">
        <v>0.86780000000000002</v>
      </c>
      <c r="E150" s="74">
        <v>0.86780000000000002</v>
      </c>
      <c r="F150" s="74">
        <v>0.86780000000000002</v>
      </c>
      <c r="G150" s="74">
        <v>0.86780000000000002</v>
      </c>
      <c r="H150" s="74">
        <f t="shared" ref="H150" si="149">G150</f>
        <v>0.86780000000000002</v>
      </c>
      <c r="I150" s="74">
        <f t="shared" si="146"/>
        <v>0.86780000000000002</v>
      </c>
      <c r="J150" s="74">
        <f t="shared" si="146"/>
        <v>0.86780000000000002</v>
      </c>
      <c r="K150" s="74">
        <f t="shared" si="146"/>
        <v>0.86780000000000002</v>
      </c>
      <c r="L150" s="74">
        <f t="shared" si="130"/>
        <v>0.86780000000000002</v>
      </c>
    </row>
    <row r="151" spans="1:12" ht="15" x14ac:dyDescent="0.25">
      <c r="A151" s="18">
        <v>35098</v>
      </c>
      <c r="B151" t="s">
        <v>287</v>
      </c>
      <c r="C151" s="46">
        <v>2015</v>
      </c>
      <c r="D151" s="74">
        <v>0</v>
      </c>
      <c r="E151" s="74">
        <v>1.0795999999999999</v>
      </c>
      <c r="F151" s="74">
        <v>1.0795999999999999</v>
      </c>
      <c r="G151" s="74">
        <v>0.44800000000000001</v>
      </c>
      <c r="H151" s="74">
        <f t="shared" ref="H151" si="150">G151</f>
        <v>0.44800000000000001</v>
      </c>
      <c r="I151" s="74">
        <f t="shared" si="146"/>
        <v>0.44800000000000001</v>
      </c>
      <c r="J151" s="74">
        <f t="shared" si="146"/>
        <v>0.44800000000000001</v>
      </c>
      <c r="K151" s="74">
        <f t="shared" si="146"/>
        <v>0.44800000000000001</v>
      </c>
      <c r="L151" s="74">
        <f t="shared" si="130"/>
        <v>0.44800000000000001</v>
      </c>
    </row>
    <row r="152" spans="1:12" ht="15" x14ac:dyDescent="0.25">
      <c r="A152" s="18">
        <v>35099</v>
      </c>
      <c r="B152" t="s">
        <v>288</v>
      </c>
      <c r="C152" s="46">
        <v>2015</v>
      </c>
      <c r="D152" s="74">
        <v>0.88500000000000001</v>
      </c>
      <c r="E152" s="74">
        <v>0.88500000000000001</v>
      </c>
      <c r="F152" s="74">
        <v>0.88500000000000001</v>
      </c>
      <c r="G152" s="74">
        <v>0.88500000000000001</v>
      </c>
      <c r="H152" s="74">
        <f t="shared" ref="H152" si="151">G152</f>
        <v>0.88500000000000001</v>
      </c>
      <c r="I152" s="74">
        <f t="shared" si="146"/>
        <v>0.88500000000000001</v>
      </c>
      <c r="J152" s="74">
        <f t="shared" si="146"/>
        <v>0.88500000000000001</v>
      </c>
      <c r="K152" s="74">
        <f t="shared" si="146"/>
        <v>0.88500000000000001</v>
      </c>
      <c r="L152" s="74">
        <f t="shared" si="130"/>
        <v>0.88500000000000001</v>
      </c>
    </row>
    <row r="153" spans="1:12" ht="15" x14ac:dyDescent="0.25">
      <c r="A153" s="18">
        <v>35102</v>
      </c>
      <c r="B153" t="s">
        <v>289</v>
      </c>
      <c r="C153" s="72">
        <v>2021</v>
      </c>
      <c r="D153" s="74">
        <v>0.80789999999999995</v>
      </c>
      <c r="E153" s="74">
        <v>0.80789999999999995</v>
      </c>
      <c r="F153" s="74">
        <v>0.80789999999999995</v>
      </c>
      <c r="G153" s="74">
        <v>0.80789999999999995</v>
      </c>
      <c r="H153" s="74">
        <f t="shared" ref="H153" si="152">G153</f>
        <v>0.80789999999999995</v>
      </c>
      <c r="I153" s="74">
        <f t="shared" si="146"/>
        <v>0.80789999999999995</v>
      </c>
      <c r="J153" s="74">
        <f t="shared" si="146"/>
        <v>0.80789999999999995</v>
      </c>
      <c r="K153" s="74">
        <f t="shared" si="146"/>
        <v>0.80789999999999995</v>
      </c>
      <c r="L153" s="74">
        <f t="shared" si="130"/>
        <v>0.80789999999999995</v>
      </c>
    </row>
    <row r="154" spans="1:12" ht="15" x14ac:dyDescent="0.25">
      <c r="A154" s="18">
        <v>36123</v>
      </c>
      <c r="B154" t="s">
        <v>290</v>
      </c>
      <c r="D154" s="74">
        <v>0</v>
      </c>
      <c r="E154" s="74">
        <v>0</v>
      </c>
      <c r="F154" s="74">
        <v>0</v>
      </c>
      <c r="G154" s="74">
        <v>0</v>
      </c>
      <c r="H154" s="74">
        <f t="shared" ref="H154" si="153">G154</f>
        <v>0</v>
      </c>
      <c r="I154" s="74">
        <f t="shared" si="146"/>
        <v>0</v>
      </c>
      <c r="J154" s="74">
        <f t="shared" si="146"/>
        <v>0</v>
      </c>
      <c r="K154" s="74">
        <f t="shared" si="146"/>
        <v>0</v>
      </c>
      <c r="L154" s="74">
        <f t="shared" si="130"/>
        <v>0</v>
      </c>
    </row>
    <row r="155" spans="1:12" ht="15" x14ac:dyDescent="0.25">
      <c r="A155" s="18">
        <v>36126</v>
      </c>
      <c r="B155" t="s">
        <v>291</v>
      </c>
      <c r="D155" s="74">
        <v>0</v>
      </c>
      <c r="E155" s="74">
        <v>0</v>
      </c>
      <c r="F155" s="74">
        <v>0</v>
      </c>
      <c r="G155" s="74">
        <v>0</v>
      </c>
      <c r="H155" s="74">
        <f t="shared" ref="H155" si="154">G155</f>
        <v>0</v>
      </c>
      <c r="I155" s="74">
        <f t="shared" si="146"/>
        <v>0</v>
      </c>
      <c r="J155" s="74">
        <f t="shared" si="146"/>
        <v>0</v>
      </c>
      <c r="K155" s="74">
        <f t="shared" si="146"/>
        <v>0</v>
      </c>
      <c r="L155" s="74">
        <f t="shared" si="130"/>
        <v>0</v>
      </c>
    </row>
    <row r="156" spans="1:12" ht="15" x14ac:dyDescent="0.25">
      <c r="A156" s="18">
        <v>36131</v>
      </c>
      <c r="B156" t="s">
        <v>292</v>
      </c>
      <c r="D156" s="74">
        <v>0</v>
      </c>
      <c r="E156" s="74">
        <v>0</v>
      </c>
      <c r="F156" s="74">
        <v>0</v>
      </c>
      <c r="G156" s="74">
        <v>0</v>
      </c>
      <c r="H156" s="74">
        <f t="shared" ref="H156" si="155">G156</f>
        <v>0</v>
      </c>
      <c r="I156" s="74">
        <f t="shared" si="146"/>
        <v>0</v>
      </c>
      <c r="J156" s="74">
        <f t="shared" si="146"/>
        <v>0</v>
      </c>
      <c r="K156" s="74">
        <f t="shared" si="146"/>
        <v>0</v>
      </c>
      <c r="L156" s="74">
        <f t="shared" si="130"/>
        <v>0</v>
      </c>
    </row>
    <row r="157" spans="1:12" ht="15" x14ac:dyDescent="0.25">
      <c r="A157" s="18">
        <v>36133</v>
      </c>
      <c r="B157" t="s">
        <v>1055</v>
      </c>
      <c r="D157" s="74">
        <v>0</v>
      </c>
      <c r="E157" s="74">
        <v>0</v>
      </c>
      <c r="F157" s="74">
        <v>0</v>
      </c>
      <c r="G157" s="74">
        <v>0</v>
      </c>
      <c r="H157" s="74">
        <f t="shared" ref="H157" si="156">G157</f>
        <v>0</v>
      </c>
      <c r="I157" s="74">
        <f t="shared" si="146"/>
        <v>0</v>
      </c>
      <c r="J157" s="74">
        <f t="shared" si="146"/>
        <v>0</v>
      </c>
      <c r="K157" s="74">
        <f t="shared" si="146"/>
        <v>0</v>
      </c>
      <c r="L157" s="74">
        <f t="shared" si="130"/>
        <v>0</v>
      </c>
    </row>
    <row r="158" spans="1:12" ht="15" x14ac:dyDescent="0.25">
      <c r="A158" s="18">
        <v>36134</v>
      </c>
      <c r="B158" t="s">
        <v>294</v>
      </c>
      <c r="D158" s="74">
        <v>0</v>
      </c>
      <c r="E158" s="74">
        <v>0</v>
      </c>
      <c r="F158" s="74">
        <v>0</v>
      </c>
      <c r="G158" s="74">
        <v>0</v>
      </c>
      <c r="H158" s="74">
        <f t="shared" ref="H158" si="157">G158</f>
        <v>0</v>
      </c>
      <c r="I158" s="74">
        <f t="shared" si="146"/>
        <v>0</v>
      </c>
      <c r="J158" s="74">
        <f t="shared" si="146"/>
        <v>0</v>
      </c>
      <c r="K158" s="74">
        <f t="shared" si="146"/>
        <v>0</v>
      </c>
      <c r="L158" s="74">
        <f t="shared" si="130"/>
        <v>0</v>
      </c>
    </row>
    <row r="159" spans="1:12" ht="15" x14ac:dyDescent="0.25">
      <c r="A159" s="18">
        <v>36135</v>
      </c>
      <c r="B159" t="s">
        <v>295</v>
      </c>
      <c r="D159" s="74">
        <v>0</v>
      </c>
      <c r="E159" s="74">
        <v>0</v>
      </c>
      <c r="F159" s="74">
        <v>0</v>
      </c>
      <c r="G159" s="74">
        <v>0</v>
      </c>
      <c r="H159" s="74">
        <f t="shared" ref="H159" si="158">G159</f>
        <v>0</v>
      </c>
      <c r="I159" s="74">
        <f t="shared" si="146"/>
        <v>0</v>
      </c>
      <c r="J159" s="74">
        <f t="shared" si="146"/>
        <v>0</v>
      </c>
      <c r="K159" s="74">
        <f t="shared" si="146"/>
        <v>0</v>
      </c>
      <c r="L159" s="74">
        <f t="shared" si="130"/>
        <v>0</v>
      </c>
    </row>
    <row r="160" spans="1:12" ht="15" x14ac:dyDescent="0.25">
      <c r="A160" s="18">
        <v>36136</v>
      </c>
      <c r="B160" t="s">
        <v>296</v>
      </c>
      <c r="D160" s="74">
        <v>0</v>
      </c>
      <c r="E160" s="74">
        <v>0</v>
      </c>
      <c r="F160" s="74">
        <v>0</v>
      </c>
      <c r="G160" s="74">
        <v>0</v>
      </c>
      <c r="H160" s="74">
        <f t="shared" ref="H160" si="159">G160</f>
        <v>0</v>
      </c>
      <c r="I160" s="74">
        <f t="shared" si="146"/>
        <v>0</v>
      </c>
      <c r="J160" s="74">
        <f t="shared" si="146"/>
        <v>0</v>
      </c>
      <c r="K160" s="74">
        <f t="shared" si="146"/>
        <v>0</v>
      </c>
      <c r="L160" s="74">
        <f t="shared" si="130"/>
        <v>0</v>
      </c>
    </row>
    <row r="161" spans="1:12" ht="15" x14ac:dyDescent="0.25">
      <c r="A161" s="18">
        <v>36137</v>
      </c>
      <c r="B161" t="s">
        <v>733</v>
      </c>
      <c r="D161" s="74">
        <v>0</v>
      </c>
      <c r="E161" s="74">
        <v>0</v>
      </c>
      <c r="F161" s="74">
        <v>0</v>
      </c>
      <c r="G161" s="74">
        <v>0</v>
      </c>
      <c r="H161" s="74">
        <f t="shared" ref="H161" si="160">G161</f>
        <v>0</v>
      </c>
      <c r="I161" s="74">
        <f t="shared" si="146"/>
        <v>0</v>
      </c>
      <c r="J161" s="74">
        <f t="shared" si="146"/>
        <v>0</v>
      </c>
      <c r="K161" s="74">
        <f t="shared" si="146"/>
        <v>0</v>
      </c>
      <c r="L161" s="74">
        <f t="shared" si="130"/>
        <v>0</v>
      </c>
    </row>
    <row r="162" spans="1:12" ht="15" x14ac:dyDescent="0.25">
      <c r="A162" s="18">
        <v>36138</v>
      </c>
      <c r="B162" t="s">
        <v>298</v>
      </c>
      <c r="D162" s="74">
        <v>0</v>
      </c>
      <c r="E162" s="74">
        <v>0</v>
      </c>
      <c r="F162" s="74">
        <v>0</v>
      </c>
      <c r="G162" s="74">
        <v>0</v>
      </c>
      <c r="H162" s="74">
        <f t="shared" ref="H162" si="161">G162</f>
        <v>0</v>
      </c>
      <c r="I162" s="74">
        <f t="shared" si="146"/>
        <v>0</v>
      </c>
      <c r="J162" s="74">
        <f t="shared" si="146"/>
        <v>0</v>
      </c>
      <c r="K162" s="74">
        <f t="shared" si="146"/>
        <v>0</v>
      </c>
      <c r="L162" s="74">
        <f t="shared" si="130"/>
        <v>0</v>
      </c>
    </row>
    <row r="163" spans="1:12" ht="15" x14ac:dyDescent="0.25">
      <c r="A163" s="18">
        <v>36139</v>
      </c>
      <c r="B163" t="s">
        <v>299</v>
      </c>
      <c r="D163" s="74">
        <v>0</v>
      </c>
      <c r="E163" s="74">
        <v>0</v>
      </c>
      <c r="F163" s="74">
        <v>0</v>
      </c>
      <c r="G163" s="74">
        <v>0</v>
      </c>
      <c r="H163" s="74">
        <f t="shared" ref="H163:K178" si="162">G163</f>
        <v>0</v>
      </c>
      <c r="I163" s="74">
        <f t="shared" si="162"/>
        <v>0</v>
      </c>
      <c r="J163" s="74">
        <f t="shared" si="162"/>
        <v>0</v>
      </c>
      <c r="K163" s="74">
        <f t="shared" si="162"/>
        <v>0</v>
      </c>
      <c r="L163" s="74">
        <f t="shared" si="130"/>
        <v>0</v>
      </c>
    </row>
    <row r="164" spans="1:12" ht="15" x14ac:dyDescent="0.25">
      <c r="A164" s="18">
        <v>37037</v>
      </c>
      <c r="B164" t="s">
        <v>300</v>
      </c>
      <c r="D164" s="74">
        <v>0</v>
      </c>
      <c r="E164" s="74">
        <v>0</v>
      </c>
      <c r="F164" s="74">
        <v>0</v>
      </c>
      <c r="G164" s="74">
        <v>0</v>
      </c>
      <c r="H164" s="74">
        <f t="shared" ref="H164" si="163">G164</f>
        <v>0</v>
      </c>
      <c r="I164" s="74">
        <f t="shared" si="162"/>
        <v>0</v>
      </c>
      <c r="J164" s="74">
        <f t="shared" si="162"/>
        <v>0</v>
      </c>
      <c r="K164" s="74">
        <f t="shared" si="162"/>
        <v>0</v>
      </c>
      <c r="L164" s="74">
        <f t="shared" si="130"/>
        <v>0</v>
      </c>
    </row>
    <row r="165" spans="1:12" ht="15" x14ac:dyDescent="0.25">
      <c r="A165" s="18">
        <v>37039</v>
      </c>
      <c r="B165" t="s">
        <v>301</v>
      </c>
      <c r="D165" s="74">
        <v>0</v>
      </c>
      <c r="E165" s="74">
        <v>0</v>
      </c>
      <c r="F165" s="74">
        <v>0</v>
      </c>
      <c r="G165" s="74">
        <v>0</v>
      </c>
      <c r="H165" s="74">
        <f t="shared" ref="H165" si="164">G165</f>
        <v>0</v>
      </c>
      <c r="I165" s="74">
        <f t="shared" si="162"/>
        <v>0</v>
      </c>
      <c r="J165" s="74">
        <f t="shared" si="162"/>
        <v>0</v>
      </c>
      <c r="K165" s="74">
        <f t="shared" si="162"/>
        <v>0</v>
      </c>
      <c r="L165" s="74">
        <f t="shared" si="130"/>
        <v>0</v>
      </c>
    </row>
    <row r="166" spans="1:12" ht="15" x14ac:dyDescent="0.25">
      <c r="A166" s="18">
        <v>38044</v>
      </c>
      <c r="B166" t="s">
        <v>302</v>
      </c>
      <c r="D166" s="74">
        <v>0</v>
      </c>
      <c r="E166" s="74">
        <v>0</v>
      </c>
      <c r="F166" s="74">
        <v>0</v>
      </c>
      <c r="G166" s="74">
        <v>0</v>
      </c>
      <c r="H166" s="74">
        <f t="shared" ref="H166" si="165">G166</f>
        <v>0</v>
      </c>
      <c r="I166" s="74">
        <f t="shared" si="162"/>
        <v>0</v>
      </c>
      <c r="J166" s="74">
        <f t="shared" si="162"/>
        <v>0</v>
      </c>
      <c r="K166" s="74">
        <f t="shared" si="162"/>
        <v>0</v>
      </c>
      <c r="L166" s="74">
        <f t="shared" si="130"/>
        <v>0</v>
      </c>
    </row>
    <row r="167" spans="1:12" ht="15" x14ac:dyDescent="0.25">
      <c r="A167" s="18">
        <v>38045</v>
      </c>
      <c r="B167" t="s">
        <v>303</v>
      </c>
      <c r="D167" s="74">
        <v>0</v>
      </c>
      <c r="E167" s="74">
        <v>0</v>
      </c>
      <c r="F167" s="74">
        <v>0</v>
      </c>
      <c r="G167" s="74">
        <v>0</v>
      </c>
      <c r="H167" s="74">
        <f t="shared" ref="H167" si="166">G167</f>
        <v>0</v>
      </c>
      <c r="I167" s="74">
        <f t="shared" si="162"/>
        <v>0</v>
      </c>
      <c r="J167" s="74">
        <f t="shared" si="162"/>
        <v>0</v>
      </c>
      <c r="K167" s="74">
        <f t="shared" si="162"/>
        <v>0</v>
      </c>
      <c r="L167" s="74">
        <f t="shared" si="130"/>
        <v>0</v>
      </c>
    </row>
    <row r="168" spans="1:12" ht="15" x14ac:dyDescent="0.25">
      <c r="A168" s="18">
        <v>38046</v>
      </c>
      <c r="B168" t="s">
        <v>304</v>
      </c>
      <c r="D168" s="74">
        <v>0</v>
      </c>
      <c r="E168" s="74">
        <v>0</v>
      </c>
      <c r="F168" s="74">
        <v>0</v>
      </c>
      <c r="G168" s="74">
        <v>0</v>
      </c>
      <c r="H168" s="74">
        <f t="shared" ref="H168" si="167">G168</f>
        <v>0</v>
      </c>
      <c r="I168" s="74">
        <f t="shared" si="162"/>
        <v>0</v>
      </c>
      <c r="J168" s="74">
        <f t="shared" si="162"/>
        <v>0</v>
      </c>
      <c r="K168" s="74">
        <f t="shared" si="162"/>
        <v>0</v>
      </c>
      <c r="L168" s="74">
        <f t="shared" si="130"/>
        <v>0</v>
      </c>
    </row>
    <row r="169" spans="1:12" ht="15" x14ac:dyDescent="0.25">
      <c r="A169" s="18">
        <v>39133</v>
      </c>
      <c r="B169" t="s">
        <v>305</v>
      </c>
      <c r="D169" s="74">
        <v>0</v>
      </c>
      <c r="E169" s="74">
        <v>0</v>
      </c>
      <c r="F169" s="74">
        <v>0</v>
      </c>
      <c r="G169" s="74">
        <v>0</v>
      </c>
      <c r="H169" s="74">
        <f t="shared" ref="H169" si="168">G169</f>
        <v>0</v>
      </c>
      <c r="I169" s="74">
        <f t="shared" si="162"/>
        <v>0</v>
      </c>
      <c r="J169" s="74">
        <f t="shared" si="162"/>
        <v>0</v>
      </c>
      <c r="K169" s="74">
        <f t="shared" si="162"/>
        <v>0</v>
      </c>
      <c r="L169" s="74">
        <f t="shared" si="130"/>
        <v>0</v>
      </c>
    </row>
    <row r="170" spans="1:12" ht="15" x14ac:dyDescent="0.25">
      <c r="A170" s="18">
        <v>39134</v>
      </c>
      <c r="B170" t="s">
        <v>306</v>
      </c>
      <c r="D170" s="74">
        <v>0</v>
      </c>
      <c r="E170" s="74">
        <v>0</v>
      </c>
      <c r="F170" s="74">
        <v>0</v>
      </c>
      <c r="G170" s="74">
        <v>0</v>
      </c>
      <c r="H170" s="74">
        <f t="shared" ref="H170" si="169">G170</f>
        <v>0</v>
      </c>
      <c r="I170" s="74">
        <f t="shared" si="162"/>
        <v>0</v>
      </c>
      <c r="J170" s="74">
        <f t="shared" si="162"/>
        <v>0</v>
      </c>
      <c r="K170" s="74">
        <f t="shared" si="162"/>
        <v>0</v>
      </c>
      <c r="L170" s="74">
        <f t="shared" si="130"/>
        <v>0</v>
      </c>
    </row>
    <row r="171" spans="1:12" ht="15" x14ac:dyDescent="0.25">
      <c r="A171" s="18">
        <v>39135</v>
      </c>
      <c r="B171" t="s">
        <v>307</v>
      </c>
      <c r="D171" s="74">
        <v>0</v>
      </c>
      <c r="E171" s="74">
        <v>0</v>
      </c>
      <c r="F171" s="74">
        <v>0</v>
      </c>
      <c r="G171" s="74">
        <v>0</v>
      </c>
      <c r="H171" s="74">
        <f t="shared" ref="H171" si="170">G171</f>
        <v>0</v>
      </c>
      <c r="I171" s="74">
        <f t="shared" si="162"/>
        <v>0</v>
      </c>
      <c r="J171" s="74">
        <f t="shared" si="162"/>
        <v>0</v>
      </c>
      <c r="K171" s="74">
        <f t="shared" si="162"/>
        <v>0</v>
      </c>
      <c r="L171" s="74">
        <f t="shared" si="130"/>
        <v>0</v>
      </c>
    </row>
    <row r="172" spans="1:12" ht="15" x14ac:dyDescent="0.25">
      <c r="A172" s="18">
        <v>39136</v>
      </c>
      <c r="B172" t="s">
        <v>308</v>
      </c>
      <c r="D172" s="74">
        <v>0</v>
      </c>
      <c r="E172" s="74">
        <v>0</v>
      </c>
      <c r="F172" s="74">
        <v>0</v>
      </c>
      <c r="G172" s="74">
        <v>0</v>
      </c>
      <c r="H172" s="74">
        <f t="shared" ref="H172" si="171">G172</f>
        <v>0</v>
      </c>
      <c r="I172" s="74">
        <f t="shared" si="162"/>
        <v>0</v>
      </c>
      <c r="J172" s="74">
        <f t="shared" si="162"/>
        <v>0</v>
      </c>
      <c r="K172" s="74">
        <f t="shared" si="162"/>
        <v>0</v>
      </c>
      <c r="L172" s="74">
        <f t="shared" si="130"/>
        <v>0</v>
      </c>
    </row>
    <row r="173" spans="1:12" ht="15" x14ac:dyDescent="0.25">
      <c r="A173" s="18">
        <v>39137</v>
      </c>
      <c r="B173" t="s">
        <v>309</v>
      </c>
      <c r="D173" s="74">
        <v>0</v>
      </c>
      <c r="E173" s="74">
        <v>0</v>
      </c>
      <c r="F173" s="74">
        <v>0</v>
      </c>
      <c r="G173" s="74">
        <v>0</v>
      </c>
      <c r="H173" s="74">
        <f t="shared" ref="H173" si="172">G173</f>
        <v>0</v>
      </c>
      <c r="I173" s="74">
        <f t="shared" si="162"/>
        <v>0</v>
      </c>
      <c r="J173" s="74">
        <f t="shared" si="162"/>
        <v>0</v>
      </c>
      <c r="K173" s="74">
        <f t="shared" si="162"/>
        <v>0</v>
      </c>
      <c r="L173" s="74">
        <f t="shared" si="130"/>
        <v>0</v>
      </c>
    </row>
    <row r="174" spans="1:12" ht="15" x14ac:dyDescent="0.25">
      <c r="A174" s="18">
        <v>39139</v>
      </c>
      <c r="B174" t="s">
        <v>310</v>
      </c>
      <c r="D174" s="74">
        <v>0</v>
      </c>
      <c r="E174" s="74">
        <v>0</v>
      </c>
      <c r="F174" s="74">
        <v>0</v>
      </c>
      <c r="G174" s="74">
        <v>0</v>
      </c>
      <c r="H174" s="74">
        <f t="shared" ref="H174" si="173">G174</f>
        <v>0</v>
      </c>
      <c r="I174" s="74">
        <f t="shared" si="162"/>
        <v>0</v>
      </c>
      <c r="J174" s="74">
        <f t="shared" si="162"/>
        <v>0</v>
      </c>
      <c r="K174" s="74">
        <f t="shared" si="162"/>
        <v>0</v>
      </c>
      <c r="L174" s="74">
        <f t="shared" si="130"/>
        <v>0</v>
      </c>
    </row>
    <row r="175" spans="1:12" ht="15" x14ac:dyDescent="0.25">
      <c r="A175" s="18">
        <v>39141</v>
      </c>
      <c r="B175" t="s">
        <v>311</v>
      </c>
      <c r="D175" s="74">
        <v>0</v>
      </c>
      <c r="E175" s="74">
        <v>0</v>
      </c>
      <c r="F175" s="74">
        <v>0</v>
      </c>
      <c r="G175" s="74">
        <v>0</v>
      </c>
      <c r="H175" s="74">
        <f t="shared" ref="H175" si="174">G175</f>
        <v>0</v>
      </c>
      <c r="I175" s="74">
        <f t="shared" si="162"/>
        <v>0</v>
      </c>
      <c r="J175" s="74">
        <f t="shared" si="162"/>
        <v>0</v>
      </c>
      <c r="K175" s="74">
        <f t="shared" si="162"/>
        <v>0</v>
      </c>
      <c r="L175" s="74">
        <f t="shared" si="130"/>
        <v>0</v>
      </c>
    </row>
    <row r="176" spans="1:12" ht="15" x14ac:dyDescent="0.25">
      <c r="A176" s="18">
        <v>39142</v>
      </c>
      <c r="B176" t="s">
        <v>312</v>
      </c>
      <c r="D176" s="74">
        <v>0</v>
      </c>
      <c r="E176" s="74">
        <v>0</v>
      </c>
      <c r="F176" s="74">
        <v>0</v>
      </c>
      <c r="G176" s="74">
        <v>0</v>
      </c>
      <c r="H176" s="74">
        <f t="shared" ref="H176" si="175">G176</f>
        <v>0</v>
      </c>
      <c r="I176" s="74">
        <f t="shared" si="162"/>
        <v>0</v>
      </c>
      <c r="J176" s="74">
        <f t="shared" si="162"/>
        <v>0</v>
      </c>
      <c r="K176" s="74">
        <f t="shared" si="162"/>
        <v>0</v>
      </c>
      <c r="L176" s="74">
        <f t="shared" si="130"/>
        <v>0</v>
      </c>
    </row>
    <row r="177" spans="1:12" ht="15" x14ac:dyDescent="0.25">
      <c r="A177" s="18">
        <v>40100</v>
      </c>
      <c r="B177" t="s">
        <v>734</v>
      </c>
      <c r="D177" s="74">
        <v>0</v>
      </c>
      <c r="E177" s="74">
        <v>0</v>
      </c>
      <c r="F177" s="74">
        <v>0</v>
      </c>
      <c r="G177" s="74">
        <v>0</v>
      </c>
      <c r="H177" s="74">
        <f t="shared" ref="H177" si="176">G177</f>
        <v>0</v>
      </c>
      <c r="I177" s="74">
        <f t="shared" si="162"/>
        <v>0</v>
      </c>
      <c r="J177" s="74">
        <f t="shared" si="162"/>
        <v>0</v>
      </c>
      <c r="K177" s="74">
        <f t="shared" si="162"/>
        <v>0</v>
      </c>
      <c r="L177" s="74">
        <f t="shared" si="130"/>
        <v>0</v>
      </c>
    </row>
    <row r="178" spans="1:12" ht="15" x14ac:dyDescent="0.25">
      <c r="A178" s="18">
        <v>40101</v>
      </c>
      <c r="B178" t="s">
        <v>314</v>
      </c>
      <c r="C178" s="46">
        <v>2016</v>
      </c>
      <c r="D178" s="74">
        <v>0</v>
      </c>
      <c r="E178" s="74">
        <v>0.76980000000000004</v>
      </c>
      <c r="F178" s="74">
        <v>0.76980000000000004</v>
      </c>
      <c r="G178" s="74">
        <v>0.76980000000000004</v>
      </c>
      <c r="H178" s="74">
        <f t="shared" ref="H178" si="177">G178</f>
        <v>0.76980000000000004</v>
      </c>
      <c r="I178" s="74">
        <f t="shared" si="162"/>
        <v>0.76980000000000004</v>
      </c>
      <c r="J178" s="74">
        <f t="shared" si="162"/>
        <v>0.76980000000000004</v>
      </c>
      <c r="K178" s="74">
        <f t="shared" si="162"/>
        <v>0.76980000000000004</v>
      </c>
      <c r="L178" s="74">
        <f t="shared" si="130"/>
        <v>0.76980000000000004</v>
      </c>
    </row>
    <row r="179" spans="1:12" ht="15" x14ac:dyDescent="0.25">
      <c r="A179" s="18">
        <v>40103</v>
      </c>
      <c r="B179" t="s">
        <v>315</v>
      </c>
      <c r="D179" s="74">
        <v>0</v>
      </c>
      <c r="E179" s="74">
        <v>0</v>
      </c>
      <c r="F179" s="74">
        <v>0</v>
      </c>
      <c r="G179" s="74">
        <v>0</v>
      </c>
      <c r="H179" s="74">
        <f t="shared" ref="H179:K194" si="178">G179</f>
        <v>0</v>
      </c>
      <c r="I179" s="74">
        <f t="shared" si="178"/>
        <v>0</v>
      </c>
      <c r="J179" s="74">
        <f t="shared" si="178"/>
        <v>0</v>
      </c>
      <c r="K179" s="74">
        <f t="shared" si="178"/>
        <v>0</v>
      </c>
      <c r="L179" s="74">
        <f t="shared" si="130"/>
        <v>0</v>
      </c>
    </row>
    <row r="180" spans="1:12" ht="15" x14ac:dyDescent="0.25">
      <c r="A180" s="18">
        <v>40104</v>
      </c>
      <c r="B180" t="s">
        <v>316</v>
      </c>
      <c r="D180" s="74">
        <v>0</v>
      </c>
      <c r="E180" s="74">
        <v>0</v>
      </c>
      <c r="F180" s="74">
        <v>0</v>
      </c>
      <c r="G180" s="74">
        <v>0</v>
      </c>
      <c r="H180" s="74">
        <f t="shared" ref="H180" si="179">G180</f>
        <v>0</v>
      </c>
      <c r="I180" s="74">
        <f t="shared" si="178"/>
        <v>0</v>
      </c>
      <c r="J180" s="74">
        <f t="shared" si="178"/>
        <v>0</v>
      </c>
      <c r="K180" s="74">
        <f t="shared" si="178"/>
        <v>0</v>
      </c>
      <c r="L180" s="74">
        <f t="shared" si="130"/>
        <v>0</v>
      </c>
    </row>
    <row r="181" spans="1:12" ht="15" x14ac:dyDescent="0.25">
      <c r="A181" s="18">
        <v>40107</v>
      </c>
      <c r="B181" t="s">
        <v>317</v>
      </c>
      <c r="D181" s="74">
        <v>0</v>
      </c>
      <c r="E181" s="74">
        <v>0</v>
      </c>
      <c r="F181" s="74">
        <v>0</v>
      </c>
      <c r="G181" s="74">
        <v>0</v>
      </c>
      <c r="H181" s="74">
        <f t="shared" ref="H181" si="180">G181</f>
        <v>0</v>
      </c>
      <c r="I181" s="74">
        <f t="shared" si="178"/>
        <v>0</v>
      </c>
      <c r="J181" s="74">
        <f t="shared" si="178"/>
        <v>0</v>
      </c>
      <c r="K181" s="74">
        <f t="shared" si="178"/>
        <v>0</v>
      </c>
      <c r="L181" s="74">
        <f t="shared" si="130"/>
        <v>0</v>
      </c>
    </row>
    <row r="182" spans="1:12" ht="15" x14ac:dyDescent="0.25">
      <c r="A182" s="18">
        <v>41001</v>
      </c>
      <c r="B182" t="s">
        <v>318</v>
      </c>
      <c r="D182" s="74">
        <v>0</v>
      </c>
      <c r="E182" s="74">
        <v>0</v>
      </c>
      <c r="F182" s="74">
        <v>0</v>
      </c>
      <c r="G182" s="74">
        <v>0</v>
      </c>
      <c r="H182" s="74">
        <f t="shared" ref="H182" si="181">G182</f>
        <v>0</v>
      </c>
      <c r="I182" s="74">
        <f t="shared" si="178"/>
        <v>0</v>
      </c>
      <c r="J182" s="74">
        <f t="shared" si="178"/>
        <v>0</v>
      </c>
      <c r="K182" s="74">
        <f t="shared" si="178"/>
        <v>0</v>
      </c>
      <c r="L182" s="74">
        <f t="shared" si="130"/>
        <v>0</v>
      </c>
    </row>
    <row r="183" spans="1:12" ht="15" x14ac:dyDescent="0.25">
      <c r="A183" s="18">
        <v>41002</v>
      </c>
      <c r="B183" t="s">
        <v>319</v>
      </c>
      <c r="D183" s="74">
        <v>0</v>
      </c>
      <c r="E183" s="74">
        <v>0</v>
      </c>
      <c r="F183" s="74">
        <v>0</v>
      </c>
      <c r="G183" s="74">
        <v>0</v>
      </c>
      <c r="H183" s="74">
        <f t="shared" ref="H183" si="182">G183</f>
        <v>0</v>
      </c>
      <c r="I183" s="74">
        <f t="shared" si="178"/>
        <v>0</v>
      </c>
      <c r="J183" s="74">
        <f t="shared" si="178"/>
        <v>0</v>
      </c>
      <c r="K183" s="74">
        <f t="shared" si="178"/>
        <v>0</v>
      </c>
      <c r="L183" s="74">
        <f t="shared" si="130"/>
        <v>0</v>
      </c>
    </row>
    <row r="184" spans="1:12" ht="15" x14ac:dyDescent="0.25">
      <c r="A184" s="18">
        <v>41003</v>
      </c>
      <c r="B184" t="s">
        <v>320</v>
      </c>
      <c r="D184" s="74">
        <v>0</v>
      </c>
      <c r="E184" s="74">
        <v>0</v>
      </c>
      <c r="F184" s="74">
        <v>0</v>
      </c>
      <c r="G184" s="74">
        <v>0</v>
      </c>
      <c r="H184" s="74">
        <f t="shared" ref="H184" si="183">G184</f>
        <v>0</v>
      </c>
      <c r="I184" s="74">
        <f t="shared" si="178"/>
        <v>0</v>
      </c>
      <c r="J184" s="74">
        <f t="shared" si="178"/>
        <v>0</v>
      </c>
      <c r="K184" s="74">
        <f t="shared" si="178"/>
        <v>0</v>
      </c>
      <c r="L184" s="74">
        <f t="shared" si="130"/>
        <v>0</v>
      </c>
    </row>
    <row r="185" spans="1:12" ht="15" x14ac:dyDescent="0.25">
      <c r="A185" s="18">
        <v>41004</v>
      </c>
      <c r="B185" t="s">
        <v>321</v>
      </c>
      <c r="D185" s="74">
        <v>0</v>
      </c>
      <c r="E185" s="74">
        <v>0</v>
      </c>
      <c r="F185" s="74">
        <v>0</v>
      </c>
      <c r="G185" s="74">
        <v>0</v>
      </c>
      <c r="H185" s="74">
        <f t="shared" ref="H185" si="184">G185</f>
        <v>0</v>
      </c>
      <c r="I185" s="74">
        <f t="shared" si="178"/>
        <v>0</v>
      </c>
      <c r="J185" s="74">
        <f t="shared" si="178"/>
        <v>0</v>
      </c>
      <c r="K185" s="74">
        <f t="shared" si="178"/>
        <v>0</v>
      </c>
      <c r="L185" s="74">
        <f t="shared" si="130"/>
        <v>0</v>
      </c>
    </row>
    <row r="186" spans="1:12" ht="15" x14ac:dyDescent="0.25">
      <c r="A186" s="18">
        <v>41005</v>
      </c>
      <c r="B186" t="s">
        <v>322</v>
      </c>
      <c r="D186" s="74">
        <v>0</v>
      </c>
      <c r="E186" s="74">
        <v>0</v>
      </c>
      <c r="F186" s="74">
        <v>0</v>
      </c>
      <c r="G186" s="74">
        <v>0</v>
      </c>
      <c r="H186" s="74">
        <f t="shared" ref="H186" si="185">G186</f>
        <v>0</v>
      </c>
      <c r="I186" s="74">
        <f t="shared" si="178"/>
        <v>0</v>
      </c>
      <c r="J186" s="74">
        <f t="shared" si="178"/>
        <v>0</v>
      </c>
      <c r="K186" s="74">
        <f t="shared" si="178"/>
        <v>0</v>
      </c>
      <c r="L186" s="74">
        <f t="shared" si="130"/>
        <v>0</v>
      </c>
    </row>
    <row r="187" spans="1:12" ht="15" x14ac:dyDescent="0.25">
      <c r="A187" s="18">
        <v>42111</v>
      </c>
      <c r="B187" t="s">
        <v>323</v>
      </c>
      <c r="D187" s="74">
        <v>0</v>
      </c>
      <c r="E187" s="74">
        <v>0</v>
      </c>
      <c r="F187" s="74">
        <v>0</v>
      </c>
      <c r="G187" s="74">
        <v>0</v>
      </c>
      <c r="H187" s="74">
        <f t="shared" ref="H187" si="186">G187</f>
        <v>0</v>
      </c>
      <c r="I187" s="74">
        <f t="shared" si="178"/>
        <v>0</v>
      </c>
      <c r="J187" s="74">
        <f t="shared" si="178"/>
        <v>0</v>
      </c>
      <c r="K187" s="74">
        <f t="shared" si="178"/>
        <v>0</v>
      </c>
      <c r="L187" s="74">
        <f t="shared" si="130"/>
        <v>0</v>
      </c>
    </row>
    <row r="188" spans="1:12" ht="15" x14ac:dyDescent="0.25">
      <c r="A188" s="18">
        <v>42113</v>
      </c>
      <c r="B188" t="s">
        <v>324</v>
      </c>
      <c r="D188" s="74">
        <v>0</v>
      </c>
      <c r="E188" s="74">
        <v>0</v>
      </c>
      <c r="F188" s="74">
        <v>0</v>
      </c>
      <c r="G188" s="74">
        <v>0</v>
      </c>
      <c r="H188" s="74">
        <f t="shared" ref="H188" si="187">G188</f>
        <v>0</v>
      </c>
      <c r="I188" s="74">
        <f t="shared" si="178"/>
        <v>0</v>
      </c>
      <c r="J188" s="74">
        <f t="shared" si="178"/>
        <v>0</v>
      </c>
      <c r="K188" s="74">
        <f t="shared" si="178"/>
        <v>0</v>
      </c>
      <c r="L188" s="74">
        <f t="shared" si="130"/>
        <v>0</v>
      </c>
    </row>
    <row r="189" spans="1:12" ht="15" x14ac:dyDescent="0.25">
      <c r="A189" s="18">
        <v>42117</v>
      </c>
      <c r="B189" t="s">
        <v>325</v>
      </c>
      <c r="C189" s="46">
        <v>2015</v>
      </c>
      <c r="D189" s="74">
        <v>0</v>
      </c>
      <c r="E189" s="74">
        <v>0</v>
      </c>
      <c r="F189" s="74">
        <v>0</v>
      </c>
      <c r="G189" s="74">
        <v>0</v>
      </c>
      <c r="H189" s="74">
        <f t="shared" ref="H189" si="188">G189</f>
        <v>0</v>
      </c>
      <c r="I189" s="74">
        <f t="shared" si="178"/>
        <v>0</v>
      </c>
      <c r="J189" s="74">
        <f t="shared" si="178"/>
        <v>0</v>
      </c>
      <c r="K189" s="74">
        <f t="shared" si="178"/>
        <v>0</v>
      </c>
      <c r="L189" s="74">
        <f t="shared" si="130"/>
        <v>0</v>
      </c>
    </row>
    <row r="190" spans="1:12" ht="15" x14ac:dyDescent="0.25">
      <c r="A190" s="18">
        <v>42118</v>
      </c>
      <c r="B190" t="s">
        <v>326</v>
      </c>
      <c r="C190" s="46">
        <v>2015</v>
      </c>
      <c r="D190" s="74">
        <v>0.58830000000000005</v>
      </c>
      <c r="E190" s="74">
        <v>0.58830000000000005</v>
      </c>
      <c r="F190" s="74">
        <v>0.58830000000000005</v>
      </c>
      <c r="G190" s="74">
        <v>0.58830000000000005</v>
      </c>
      <c r="H190" s="74">
        <f t="shared" ref="H190" si="189">G190</f>
        <v>0.58830000000000005</v>
      </c>
      <c r="I190" s="74">
        <f t="shared" si="178"/>
        <v>0.58830000000000005</v>
      </c>
      <c r="J190" s="74">
        <f t="shared" si="178"/>
        <v>0.58830000000000005</v>
      </c>
      <c r="K190" s="74">
        <f t="shared" si="178"/>
        <v>0.58830000000000005</v>
      </c>
      <c r="L190" s="74">
        <f t="shared" si="130"/>
        <v>0.58830000000000005</v>
      </c>
    </row>
    <row r="191" spans="1:12" ht="15" x14ac:dyDescent="0.25">
      <c r="A191" s="18">
        <v>42119</v>
      </c>
      <c r="B191" t="s">
        <v>327</v>
      </c>
      <c r="D191" s="74">
        <v>0</v>
      </c>
      <c r="E191" s="74">
        <v>0</v>
      </c>
      <c r="F191" s="74">
        <v>0</v>
      </c>
      <c r="G191" s="74">
        <v>0</v>
      </c>
      <c r="H191" s="74">
        <f t="shared" ref="H191" si="190">G191</f>
        <v>0</v>
      </c>
      <c r="I191" s="74">
        <f t="shared" si="178"/>
        <v>0</v>
      </c>
      <c r="J191" s="74">
        <f t="shared" si="178"/>
        <v>0</v>
      </c>
      <c r="K191" s="74">
        <f t="shared" si="178"/>
        <v>0</v>
      </c>
      <c r="L191" s="74">
        <f t="shared" si="130"/>
        <v>0</v>
      </c>
    </row>
    <row r="192" spans="1:12" ht="15" x14ac:dyDescent="0.25">
      <c r="A192" s="18">
        <v>42121</v>
      </c>
      <c r="B192" t="s">
        <v>328</v>
      </c>
      <c r="D192" s="74">
        <v>0</v>
      </c>
      <c r="E192" s="74">
        <v>0</v>
      </c>
      <c r="F192" s="74">
        <v>0</v>
      </c>
      <c r="G192" s="74">
        <v>0</v>
      </c>
      <c r="H192" s="74">
        <f t="shared" ref="H192" si="191">G192</f>
        <v>0</v>
      </c>
      <c r="I192" s="74">
        <f t="shared" si="178"/>
        <v>0</v>
      </c>
      <c r="J192" s="74">
        <f t="shared" si="178"/>
        <v>0</v>
      </c>
      <c r="K192" s="74">
        <f t="shared" si="178"/>
        <v>0</v>
      </c>
      <c r="L192" s="74">
        <f t="shared" si="130"/>
        <v>0</v>
      </c>
    </row>
    <row r="193" spans="1:12" ht="15" x14ac:dyDescent="0.25">
      <c r="A193" s="18">
        <v>42124</v>
      </c>
      <c r="B193" t="s">
        <v>329</v>
      </c>
      <c r="D193" s="74">
        <v>0</v>
      </c>
      <c r="E193" s="74">
        <v>0</v>
      </c>
      <c r="F193" s="74">
        <v>0</v>
      </c>
      <c r="G193" s="74">
        <v>0</v>
      </c>
      <c r="H193" s="74">
        <f t="shared" ref="H193" si="192">G193</f>
        <v>0</v>
      </c>
      <c r="I193" s="74">
        <f t="shared" si="178"/>
        <v>0</v>
      </c>
      <c r="J193" s="74">
        <f t="shared" si="178"/>
        <v>0</v>
      </c>
      <c r="K193" s="74">
        <f t="shared" si="178"/>
        <v>0</v>
      </c>
      <c r="L193" s="74">
        <f t="shared" si="130"/>
        <v>0</v>
      </c>
    </row>
    <row r="194" spans="1:12" ht="15" x14ac:dyDescent="0.25">
      <c r="A194" s="18">
        <v>43001</v>
      </c>
      <c r="B194" t="s">
        <v>330</v>
      </c>
      <c r="D194" s="74">
        <v>0</v>
      </c>
      <c r="E194" s="74">
        <v>0</v>
      </c>
      <c r="F194" s="74">
        <v>0</v>
      </c>
      <c r="G194" s="74">
        <v>0</v>
      </c>
      <c r="H194" s="74">
        <f t="shared" ref="H194" si="193">G194</f>
        <v>0</v>
      </c>
      <c r="I194" s="74">
        <f t="shared" si="178"/>
        <v>0</v>
      </c>
      <c r="J194" s="74">
        <f t="shared" si="178"/>
        <v>0</v>
      </c>
      <c r="K194" s="74">
        <f t="shared" si="178"/>
        <v>0</v>
      </c>
      <c r="L194" s="74">
        <f t="shared" si="130"/>
        <v>0</v>
      </c>
    </row>
    <row r="195" spans="1:12" ht="15" x14ac:dyDescent="0.25">
      <c r="A195" s="18">
        <v>43002</v>
      </c>
      <c r="B195" t="s">
        <v>331</v>
      </c>
      <c r="D195" s="74">
        <v>0</v>
      </c>
      <c r="E195" s="74">
        <v>0</v>
      </c>
      <c r="F195" s="74">
        <v>0</v>
      </c>
      <c r="G195" s="74">
        <v>0</v>
      </c>
      <c r="H195" s="74">
        <f t="shared" ref="H195:K210" si="194">G195</f>
        <v>0</v>
      </c>
      <c r="I195" s="74">
        <f t="shared" si="194"/>
        <v>0</v>
      </c>
      <c r="J195" s="74">
        <f t="shared" si="194"/>
        <v>0</v>
      </c>
      <c r="K195" s="74">
        <f t="shared" si="194"/>
        <v>0</v>
      </c>
      <c r="L195" s="74">
        <f t="shared" ref="L195:L258" si="195">K195</f>
        <v>0</v>
      </c>
    </row>
    <row r="196" spans="1:12" ht="15" x14ac:dyDescent="0.25">
      <c r="A196" s="18">
        <v>43003</v>
      </c>
      <c r="B196" t="s">
        <v>332</v>
      </c>
      <c r="D196" s="74">
        <v>0</v>
      </c>
      <c r="E196" s="74">
        <v>0</v>
      </c>
      <c r="F196" s="74">
        <v>0</v>
      </c>
      <c r="G196" s="74">
        <v>0</v>
      </c>
      <c r="H196" s="74">
        <f t="shared" ref="H196" si="196">G196</f>
        <v>0</v>
      </c>
      <c r="I196" s="74">
        <f t="shared" si="194"/>
        <v>0</v>
      </c>
      <c r="J196" s="74">
        <f t="shared" si="194"/>
        <v>0</v>
      </c>
      <c r="K196" s="74">
        <f t="shared" si="194"/>
        <v>0</v>
      </c>
      <c r="L196" s="74">
        <f t="shared" si="195"/>
        <v>0</v>
      </c>
    </row>
    <row r="197" spans="1:12" ht="15" x14ac:dyDescent="0.25">
      <c r="A197" s="18">
        <v>43004</v>
      </c>
      <c r="B197" t="s">
        <v>333</v>
      </c>
      <c r="C197">
        <v>2023</v>
      </c>
      <c r="D197" s="74">
        <v>0</v>
      </c>
      <c r="E197" s="74">
        <v>0.49020000000000002</v>
      </c>
      <c r="F197" s="74">
        <v>0.49020000000000002</v>
      </c>
      <c r="G197" s="74">
        <v>0.49020000000000002</v>
      </c>
      <c r="H197" s="74">
        <f t="shared" ref="H197" si="197">G197</f>
        <v>0.49020000000000002</v>
      </c>
      <c r="I197" s="74">
        <f t="shared" si="194"/>
        <v>0.49020000000000002</v>
      </c>
      <c r="J197" s="74">
        <f t="shared" si="194"/>
        <v>0.49020000000000002</v>
      </c>
      <c r="K197" s="74">
        <f t="shared" si="194"/>
        <v>0.49020000000000002</v>
      </c>
      <c r="L197" s="74">
        <f t="shared" si="195"/>
        <v>0.49020000000000002</v>
      </c>
    </row>
    <row r="198" spans="1:12" s="73" customFormat="1" ht="15" x14ac:dyDescent="0.25">
      <c r="A198" s="18">
        <v>44078</v>
      </c>
      <c r="B198" t="s">
        <v>334</v>
      </c>
      <c r="C198" s="73">
        <v>2020</v>
      </c>
      <c r="D198" s="74">
        <v>0.83630000000000004</v>
      </c>
      <c r="E198" s="74">
        <v>0.83630000000000004</v>
      </c>
      <c r="F198" s="74">
        <v>0.83630000000000004</v>
      </c>
      <c r="G198" s="74">
        <v>0.83630000000000004</v>
      </c>
      <c r="H198" s="76">
        <f t="shared" ref="H198" si="198">G198</f>
        <v>0.83630000000000004</v>
      </c>
      <c r="I198" s="74">
        <f t="shared" si="194"/>
        <v>0.83630000000000004</v>
      </c>
      <c r="J198" s="74">
        <f t="shared" si="194"/>
        <v>0.83630000000000004</v>
      </c>
      <c r="K198" s="74">
        <f t="shared" si="194"/>
        <v>0.83630000000000004</v>
      </c>
      <c r="L198" s="74">
        <f t="shared" si="195"/>
        <v>0.83630000000000004</v>
      </c>
    </row>
    <row r="199" spans="1:12" ht="15" x14ac:dyDescent="0.25">
      <c r="A199" s="18">
        <v>44083</v>
      </c>
      <c r="B199" t="s">
        <v>335</v>
      </c>
      <c r="D199" s="74">
        <v>0</v>
      </c>
      <c r="E199" s="74">
        <v>0</v>
      </c>
      <c r="F199" s="74">
        <v>0</v>
      </c>
      <c r="G199" s="74">
        <v>0</v>
      </c>
      <c r="H199" s="74">
        <f t="shared" ref="H199" si="199">G199</f>
        <v>0</v>
      </c>
      <c r="I199" s="74">
        <f t="shared" si="194"/>
        <v>0</v>
      </c>
      <c r="J199" s="74">
        <f t="shared" si="194"/>
        <v>0</v>
      </c>
      <c r="K199" s="74">
        <f t="shared" si="194"/>
        <v>0</v>
      </c>
      <c r="L199" s="74">
        <f t="shared" si="195"/>
        <v>0</v>
      </c>
    </row>
    <row r="200" spans="1:12" ht="15" x14ac:dyDescent="0.25">
      <c r="A200" s="18">
        <v>44084</v>
      </c>
      <c r="B200" t="s">
        <v>336</v>
      </c>
      <c r="D200" s="74">
        <v>0</v>
      </c>
      <c r="E200" s="74">
        <v>0</v>
      </c>
      <c r="F200" s="74">
        <v>0</v>
      </c>
      <c r="G200" s="74">
        <v>0</v>
      </c>
      <c r="H200" s="74">
        <f t="shared" ref="H200" si="200">G200</f>
        <v>0</v>
      </c>
      <c r="I200" s="74">
        <f t="shared" si="194"/>
        <v>0</v>
      </c>
      <c r="J200" s="74">
        <f t="shared" si="194"/>
        <v>0</v>
      </c>
      <c r="K200" s="74">
        <f t="shared" si="194"/>
        <v>0</v>
      </c>
      <c r="L200" s="74">
        <f t="shared" si="195"/>
        <v>0</v>
      </c>
    </row>
    <row r="201" spans="1:12" ht="15" x14ac:dyDescent="0.25">
      <c r="A201" s="18">
        <v>45076</v>
      </c>
      <c r="B201" t="s">
        <v>337</v>
      </c>
      <c r="D201" s="74">
        <v>0</v>
      </c>
      <c r="E201" s="74">
        <v>0</v>
      </c>
      <c r="F201" s="74">
        <v>0</v>
      </c>
      <c r="G201" s="74">
        <v>0</v>
      </c>
      <c r="H201" s="74">
        <f t="shared" ref="H201" si="201">G201</f>
        <v>0</v>
      </c>
      <c r="I201" s="74">
        <f t="shared" si="194"/>
        <v>0</v>
      </c>
      <c r="J201" s="74">
        <f t="shared" si="194"/>
        <v>0</v>
      </c>
      <c r="K201" s="74">
        <f t="shared" si="194"/>
        <v>0</v>
      </c>
      <c r="L201" s="74">
        <f t="shared" si="195"/>
        <v>0</v>
      </c>
    </row>
    <row r="202" spans="1:12" ht="15" x14ac:dyDescent="0.25">
      <c r="A202" s="18">
        <v>45077</v>
      </c>
      <c r="B202" t="s">
        <v>338</v>
      </c>
      <c r="D202" s="74">
        <v>0</v>
      </c>
      <c r="E202" s="74">
        <v>0</v>
      </c>
      <c r="F202" s="74">
        <v>0</v>
      </c>
      <c r="G202" s="74">
        <v>0</v>
      </c>
      <c r="H202" s="74">
        <f t="shared" ref="H202" si="202">G202</f>
        <v>0</v>
      </c>
      <c r="I202" s="74">
        <f t="shared" si="194"/>
        <v>0</v>
      </c>
      <c r="J202" s="74">
        <f t="shared" si="194"/>
        <v>0</v>
      </c>
      <c r="K202" s="74">
        <f t="shared" si="194"/>
        <v>0</v>
      </c>
      <c r="L202" s="74">
        <f t="shared" si="195"/>
        <v>0</v>
      </c>
    </row>
    <row r="203" spans="1:12" ht="15" x14ac:dyDescent="0.25">
      <c r="A203" s="18">
        <v>45078</v>
      </c>
      <c r="B203" t="s">
        <v>339</v>
      </c>
      <c r="D203" s="74">
        <v>0</v>
      </c>
      <c r="E203" s="74">
        <v>0</v>
      </c>
      <c r="F203" s="74">
        <v>0</v>
      </c>
      <c r="G203" s="74">
        <v>0</v>
      </c>
      <c r="H203" s="74">
        <f t="shared" ref="H203" si="203">G203</f>
        <v>0</v>
      </c>
      <c r="I203" s="74">
        <f t="shared" si="194"/>
        <v>0</v>
      </c>
      <c r="J203" s="74">
        <f t="shared" si="194"/>
        <v>0</v>
      </c>
      <c r="K203" s="74">
        <f t="shared" si="194"/>
        <v>0</v>
      </c>
      <c r="L203" s="74">
        <f t="shared" si="195"/>
        <v>0</v>
      </c>
    </row>
    <row r="204" spans="1:12" ht="15" x14ac:dyDescent="0.25">
      <c r="A204" s="18">
        <v>46128</v>
      </c>
      <c r="B204" t="s">
        <v>340</v>
      </c>
      <c r="D204" s="74">
        <v>0</v>
      </c>
      <c r="E204" s="74">
        <v>0</v>
      </c>
      <c r="F204" s="74">
        <v>0</v>
      </c>
      <c r="G204" s="74">
        <v>0</v>
      </c>
      <c r="H204" s="74">
        <f t="shared" ref="H204" si="204">G204</f>
        <v>0</v>
      </c>
      <c r="I204" s="74">
        <f t="shared" si="194"/>
        <v>0</v>
      </c>
      <c r="J204" s="74">
        <f t="shared" si="194"/>
        <v>0</v>
      </c>
      <c r="K204" s="74">
        <f t="shared" si="194"/>
        <v>0</v>
      </c>
      <c r="L204" s="74">
        <f t="shared" si="195"/>
        <v>0</v>
      </c>
    </row>
    <row r="205" spans="1:12" ht="15" x14ac:dyDescent="0.25">
      <c r="A205" s="18">
        <v>46130</v>
      </c>
      <c r="B205" t="s">
        <v>341</v>
      </c>
      <c r="C205">
        <v>2018</v>
      </c>
      <c r="D205" s="74">
        <v>0.70289999999999997</v>
      </c>
      <c r="E205" s="74">
        <v>0.70289999999999997</v>
      </c>
      <c r="F205" s="74">
        <v>0.70289999999999997</v>
      </c>
      <c r="G205" s="74">
        <v>0.70289999999999997</v>
      </c>
      <c r="H205" s="74">
        <f t="shared" ref="H205" si="205">G205</f>
        <v>0.70289999999999997</v>
      </c>
      <c r="I205" s="74">
        <f t="shared" si="194"/>
        <v>0.70289999999999997</v>
      </c>
      <c r="J205" s="74">
        <f t="shared" si="194"/>
        <v>0.70289999999999997</v>
      </c>
      <c r="K205" s="74">
        <f t="shared" si="194"/>
        <v>0.70289999999999997</v>
      </c>
      <c r="L205" s="74">
        <f t="shared" si="195"/>
        <v>0.70289999999999997</v>
      </c>
    </row>
    <row r="206" spans="1:12" ht="15" x14ac:dyDescent="0.25">
      <c r="A206" s="18">
        <v>46131</v>
      </c>
      <c r="B206" t="s">
        <v>342</v>
      </c>
      <c r="D206" s="74">
        <v>0</v>
      </c>
      <c r="E206" s="74">
        <v>0</v>
      </c>
      <c r="F206" s="74">
        <v>0</v>
      </c>
      <c r="G206" s="74">
        <v>0</v>
      </c>
      <c r="H206" s="74">
        <f t="shared" ref="H206" si="206">G206</f>
        <v>0</v>
      </c>
      <c r="I206" s="74">
        <f t="shared" si="194"/>
        <v>0</v>
      </c>
      <c r="J206" s="74">
        <f t="shared" si="194"/>
        <v>0</v>
      </c>
      <c r="K206" s="74">
        <f t="shared" si="194"/>
        <v>0</v>
      </c>
      <c r="L206" s="74">
        <f t="shared" si="195"/>
        <v>0</v>
      </c>
    </row>
    <row r="207" spans="1:12" ht="15" x14ac:dyDescent="0.25">
      <c r="A207" s="18">
        <v>46132</v>
      </c>
      <c r="B207" t="s">
        <v>343</v>
      </c>
      <c r="D207" s="74">
        <v>0</v>
      </c>
      <c r="E207" s="74">
        <v>0</v>
      </c>
      <c r="F207" s="74">
        <v>0</v>
      </c>
      <c r="G207" s="74">
        <v>0</v>
      </c>
      <c r="H207" s="74">
        <f t="shared" ref="H207" si="207">G207</f>
        <v>0</v>
      </c>
      <c r="I207" s="74">
        <f t="shared" si="194"/>
        <v>0</v>
      </c>
      <c r="J207" s="74">
        <f t="shared" si="194"/>
        <v>0</v>
      </c>
      <c r="K207" s="74">
        <f t="shared" si="194"/>
        <v>0</v>
      </c>
      <c r="L207" s="74">
        <f t="shared" si="195"/>
        <v>0</v>
      </c>
    </row>
    <row r="208" spans="1:12" ht="15" x14ac:dyDescent="0.25">
      <c r="A208" s="18">
        <v>46134</v>
      </c>
      <c r="B208" t="s">
        <v>344</v>
      </c>
      <c r="D208" s="74">
        <v>0</v>
      </c>
      <c r="E208" s="74">
        <v>0</v>
      </c>
      <c r="F208" s="74">
        <v>0</v>
      </c>
      <c r="G208" s="74">
        <v>0</v>
      </c>
      <c r="H208" s="74">
        <f t="shared" ref="H208" si="208">G208</f>
        <v>0</v>
      </c>
      <c r="I208" s="74">
        <f t="shared" si="194"/>
        <v>0</v>
      </c>
      <c r="J208" s="74">
        <f t="shared" si="194"/>
        <v>0</v>
      </c>
      <c r="K208" s="74">
        <f t="shared" si="194"/>
        <v>0</v>
      </c>
      <c r="L208" s="74">
        <f t="shared" si="195"/>
        <v>0</v>
      </c>
    </row>
    <row r="209" spans="1:12" ht="15" x14ac:dyDescent="0.25">
      <c r="A209" s="18">
        <v>46135</v>
      </c>
      <c r="B209" t="s">
        <v>345</v>
      </c>
      <c r="D209" s="74">
        <v>0</v>
      </c>
      <c r="E209" s="74">
        <v>0</v>
      </c>
      <c r="F209" s="74">
        <v>0</v>
      </c>
      <c r="G209" s="74">
        <v>0</v>
      </c>
      <c r="H209" s="74">
        <f t="shared" ref="H209" si="209">G209</f>
        <v>0</v>
      </c>
      <c r="I209" s="74">
        <f t="shared" si="194"/>
        <v>0</v>
      </c>
      <c r="J209" s="74">
        <f t="shared" si="194"/>
        <v>0</v>
      </c>
      <c r="K209" s="74">
        <f t="shared" si="194"/>
        <v>0</v>
      </c>
      <c r="L209" s="74">
        <f t="shared" si="195"/>
        <v>0</v>
      </c>
    </row>
    <row r="210" spans="1:12" ht="15" x14ac:dyDescent="0.25">
      <c r="A210" s="18">
        <v>46137</v>
      </c>
      <c r="B210" t="s">
        <v>346</v>
      </c>
      <c r="D210" s="74">
        <v>0</v>
      </c>
      <c r="E210" s="74">
        <v>0</v>
      </c>
      <c r="F210" s="74">
        <v>0</v>
      </c>
      <c r="G210" s="74">
        <v>0</v>
      </c>
      <c r="H210" s="74">
        <f t="shared" ref="H210" si="210">G210</f>
        <v>0</v>
      </c>
      <c r="I210" s="74">
        <f t="shared" si="194"/>
        <v>0</v>
      </c>
      <c r="J210" s="74">
        <f t="shared" si="194"/>
        <v>0</v>
      </c>
      <c r="K210" s="74">
        <f t="shared" si="194"/>
        <v>0</v>
      </c>
      <c r="L210" s="74">
        <f t="shared" si="195"/>
        <v>0</v>
      </c>
    </row>
    <row r="211" spans="1:12" ht="15" x14ac:dyDescent="0.25">
      <c r="A211" s="18">
        <v>46140</v>
      </c>
      <c r="B211" t="s">
        <v>347</v>
      </c>
      <c r="D211" s="74">
        <v>0</v>
      </c>
      <c r="E211" s="74">
        <v>0</v>
      </c>
      <c r="F211" s="74">
        <v>0</v>
      </c>
      <c r="G211" s="74">
        <v>0</v>
      </c>
      <c r="H211" s="74">
        <f t="shared" ref="H211:K226" si="211">G211</f>
        <v>0</v>
      </c>
      <c r="I211" s="74">
        <f t="shared" si="211"/>
        <v>0</v>
      </c>
      <c r="J211" s="74">
        <f t="shared" si="211"/>
        <v>0</v>
      </c>
      <c r="K211" s="74">
        <f t="shared" si="211"/>
        <v>0</v>
      </c>
      <c r="L211" s="74">
        <f t="shared" si="195"/>
        <v>0</v>
      </c>
    </row>
    <row r="212" spans="1:12" ht="15" x14ac:dyDescent="0.25">
      <c r="A212" s="18">
        <v>47060</v>
      </c>
      <c r="B212" t="s">
        <v>348</v>
      </c>
      <c r="D212" s="74">
        <v>0</v>
      </c>
      <c r="E212" s="74">
        <v>0</v>
      </c>
      <c r="F212" s="74">
        <v>0</v>
      </c>
      <c r="G212" s="74">
        <v>0</v>
      </c>
      <c r="H212" s="74">
        <f t="shared" ref="H212" si="212">G212</f>
        <v>0</v>
      </c>
      <c r="I212" s="74">
        <f t="shared" si="211"/>
        <v>0</v>
      </c>
      <c r="J212" s="74">
        <f t="shared" si="211"/>
        <v>0</v>
      </c>
      <c r="K212" s="74">
        <f t="shared" si="211"/>
        <v>0</v>
      </c>
      <c r="L212" s="74">
        <f t="shared" si="195"/>
        <v>0</v>
      </c>
    </row>
    <row r="213" spans="1:12" ht="15" x14ac:dyDescent="0.25">
      <c r="A213" s="18">
        <v>47062</v>
      </c>
      <c r="B213" t="s">
        <v>349</v>
      </c>
      <c r="C213">
        <v>2020</v>
      </c>
      <c r="D213" s="74">
        <v>0.62190000000000001</v>
      </c>
      <c r="E213" s="74">
        <v>0.62190000000000001</v>
      </c>
      <c r="F213" s="74">
        <v>0.62190000000000001</v>
      </c>
      <c r="G213" s="74">
        <v>0.62190000000000001</v>
      </c>
      <c r="H213" s="74">
        <f t="shared" ref="H213" si="213">G213</f>
        <v>0.62190000000000001</v>
      </c>
      <c r="I213" s="74">
        <f t="shared" si="211"/>
        <v>0.62190000000000001</v>
      </c>
      <c r="J213" s="74">
        <f t="shared" si="211"/>
        <v>0.62190000000000001</v>
      </c>
      <c r="K213" s="74">
        <f t="shared" si="211"/>
        <v>0.62190000000000001</v>
      </c>
      <c r="L213" s="74">
        <f t="shared" si="195"/>
        <v>0.62190000000000001</v>
      </c>
    </row>
    <row r="214" spans="1:12" ht="15" x14ac:dyDescent="0.25">
      <c r="A214" s="18">
        <v>47064</v>
      </c>
      <c r="B214" t="s">
        <v>350</v>
      </c>
      <c r="D214" s="74">
        <v>0</v>
      </c>
      <c r="E214" s="74">
        <v>0</v>
      </c>
      <c r="F214" s="74">
        <v>0</v>
      </c>
      <c r="G214" s="74">
        <v>0</v>
      </c>
      <c r="H214" s="74">
        <f t="shared" ref="H214" si="214">G214</f>
        <v>0</v>
      </c>
      <c r="I214" s="74">
        <f t="shared" si="211"/>
        <v>0</v>
      </c>
      <c r="J214" s="74">
        <f t="shared" si="211"/>
        <v>0</v>
      </c>
      <c r="K214" s="74">
        <f t="shared" si="211"/>
        <v>0</v>
      </c>
      <c r="L214" s="74">
        <f t="shared" si="195"/>
        <v>0</v>
      </c>
    </row>
    <row r="215" spans="1:12" ht="15" x14ac:dyDescent="0.25">
      <c r="A215" s="18">
        <v>47065</v>
      </c>
      <c r="B215" t="s">
        <v>351</v>
      </c>
      <c r="D215" s="74">
        <v>0.60389999999999999</v>
      </c>
      <c r="E215" s="74">
        <v>0</v>
      </c>
      <c r="F215" s="74">
        <v>0</v>
      </c>
      <c r="G215" s="74">
        <v>0</v>
      </c>
      <c r="H215" s="74">
        <f t="shared" ref="H215" si="215">G215</f>
        <v>0</v>
      </c>
      <c r="I215" s="74">
        <f t="shared" si="211"/>
        <v>0</v>
      </c>
      <c r="J215" s="74">
        <f t="shared" si="211"/>
        <v>0</v>
      </c>
      <c r="K215" s="74">
        <f t="shared" si="211"/>
        <v>0</v>
      </c>
      <c r="L215" s="74">
        <f t="shared" si="195"/>
        <v>0</v>
      </c>
    </row>
    <row r="216" spans="1:12" ht="15" x14ac:dyDescent="0.25">
      <c r="A216" s="18">
        <v>48066</v>
      </c>
      <c r="B216" t="s">
        <v>352</v>
      </c>
      <c r="D216" s="74">
        <v>0</v>
      </c>
      <c r="E216" s="74">
        <v>0</v>
      </c>
      <c r="F216" s="74">
        <v>0</v>
      </c>
      <c r="G216" s="74">
        <v>0</v>
      </c>
      <c r="H216" s="74">
        <f t="shared" ref="H216" si="216">G216</f>
        <v>0</v>
      </c>
      <c r="I216" s="74">
        <f t="shared" si="211"/>
        <v>0</v>
      </c>
      <c r="J216" s="74">
        <f t="shared" si="211"/>
        <v>0</v>
      </c>
      <c r="K216" s="74">
        <f t="shared" si="211"/>
        <v>0</v>
      </c>
      <c r="L216" s="74">
        <f t="shared" si="195"/>
        <v>0</v>
      </c>
    </row>
    <row r="217" spans="1:12" ht="15" x14ac:dyDescent="0.25">
      <c r="A217" s="18">
        <v>48068</v>
      </c>
      <c r="B217" t="s">
        <v>353</v>
      </c>
      <c r="D217" s="74">
        <v>0</v>
      </c>
      <c r="E217" s="74">
        <v>0</v>
      </c>
      <c r="F217" s="74">
        <v>0</v>
      </c>
      <c r="G217" s="74">
        <v>0</v>
      </c>
      <c r="H217" s="74">
        <f t="shared" ref="H217" si="217">G217</f>
        <v>0</v>
      </c>
      <c r="I217" s="74">
        <f t="shared" si="211"/>
        <v>0</v>
      </c>
      <c r="J217" s="74">
        <f t="shared" si="211"/>
        <v>0</v>
      </c>
      <c r="K217" s="74">
        <f t="shared" si="211"/>
        <v>0</v>
      </c>
      <c r="L217" s="74">
        <f t="shared" si="195"/>
        <v>0</v>
      </c>
    </row>
    <row r="218" spans="1:12" ht="15" x14ac:dyDescent="0.25">
      <c r="A218" s="18">
        <v>48069</v>
      </c>
      <c r="B218" t="s">
        <v>354</v>
      </c>
      <c r="D218" s="74">
        <v>0</v>
      </c>
      <c r="E218" s="74">
        <v>0</v>
      </c>
      <c r="F218" s="74">
        <v>0</v>
      </c>
      <c r="G218" s="74">
        <v>0</v>
      </c>
      <c r="H218" s="74">
        <f t="shared" ref="H218" si="218">G218</f>
        <v>0</v>
      </c>
      <c r="I218" s="74">
        <f t="shared" si="211"/>
        <v>0</v>
      </c>
      <c r="J218" s="74">
        <f t="shared" si="211"/>
        <v>0</v>
      </c>
      <c r="K218" s="74">
        <f t="shared" si="211"/>
        <v>0</v>
      </c>
      <c r="L218" s="74">
        <f t="shared" si="195"/>
        <v>0</v>
      </c>
    </row>
    <row r="219" spans="1:12" ht="15" x14ac:dyDescent="0.25">
      <c r="A219" s="18">
        <v>48070</v>
      </c>
      <c r="B219" t="s">
        <v>355</v>
      </c>
      <c r="D219" s="74">
        <v>0</v>
      </c>
      <c r="E219" s="74">
        <v>0</v>
      </c>
      <c r="F219" s="74">
        <v>0</v>
      </c>
      <c r="G219" s="74">
        <v>0</v>
      </c>
      <c r="H219" s="74">
        <f t="shared" ref="H219" si="219">G219</f>
        <v>0</v>
      </c>
      <c r="I219" s="74">
        <f t="shared" si="211"/>
        <v>0</v>
      </c>
      <c r="J219" s="74">
        <f t="shared" si="211"/>
        <v>0</v>
      </c>
      <c r="K219" s="74">
        <f t="shared" si="211"/>
        <v>0</v>
      </c>
      <c r="L219" s="74">
        <f t="shared" si="195"/>
        <v>0</v>
      </c>
    </row>
    <row r="220" spans="1:12" ht="15" x14ac:dyDescent="0.25">
      <c r="A220" s="18">
        <v>48071</v>
      </c>
      <c r="B220" t="s">
        <v>356</v>
      </c>
      <c r="D220" s="74">
        <v>0</v>
      </c>
      <c r="E220" s="74">
        <v>0</v>
      </c>
      <c r="F220" s="74">
        <v>0</v>
      </c>
      <c r="G220" s="74">
        <v>0</v>
      </c>
      <c r="H220" s="74">
        <f t="shared" ref="H220" si="220">G220</f>
        <v>0</v>
      </c>
      <c r="I220" s="74">
        <f t="shared" si="211"/>
        <v>0</v>
      </c>
      <c r="J220" s="74">
        <f t="shared" si="211"/>
        <v>0</v>
      </c>
      <c r="K220" s="74">
        <f t="shared" si="211"/>
        <v>0</v>
      </c>
      <c r="L220" s="74">
        <f t="shared" si="195"/>
        <v>0</v>
      </c>
    </row>
    <row r="221" spans="1:12" ht="15" x14ac:dyDescent="0.25">
      <c r="A221" s="18">
        <v>48072</v>
      </c>
      <c r="B221" t="s">
        <v>357</v>
      </c>
      <c r="C221" s="46">
        <v>2015</v>
      </c>
      <c r="D221" s="74">
        <v>0.92700000000000005</v>
      </c>
      <c r="E221" s="74">
        <v>0.92700000000000005</v>
      </c>
      <c r="F221" s="74">
        <v>0.92700000000000005</v>
      </c>
      <c r="G221" s="74">
        <v>0.92700000000000005</v>
      </c>
      <c r="H221" s="74">
        <f t="shared" ref="H221" si="221">G221</f>
        <v>0.92700000000000005</v>
      </c>
      <c r="I221" s="74">
        <f t="shared" si="211"/>
        <v>0.92700000000000005</v>
      </c>
      <c r="J221" s="74">
        <f t="shared" si="211"/>
        <v>0.92700000000000005</v>
      </c>
      <c r="K221" s="74">
        <f t="shared" si="211"/>
        <v>0.92700000000000005</v>
      </c>
      <c r="L221" s="74">
        <f t="shared" si="195"/>
        <v>0.92700000000000005</v>
      </c>
    </row>
    <row r="222" spans="1:12" ht="15" x14ac:dyDescent="0.25">
      <c r="A222" s="18">
        <v>48073</v>
      </c>
      <c r="B222" t="s">
        <v>358</v>
      </c>
      <c r="D222" s="74">
        <v>0</v>
      </c>
      <c r="E222" s="74">
        <v>0</v>
      </c>
      <c r="F222" s="74">
        <v>0</v>
      </c>
      <c r="G222" s="74">
        <v>0</v>
      </c>
      <c r="H222" s="74">
        <f t="shared" ref="H222" si="222">G222</f>
        <v>0</v>
      </c>
      <c r="I222" s="74">
        <f t="shared" si="211"/>
        <v>0</v>
      </c>
      <c r="J222" s="74">
        <f t="shared" si="211"/>
        <v>0</v>
      </c>
      <c r="K222" s="74">
        <f t="shared" si="211"/>
        <v>0</v>
      </c>
      <c r="L222" s="74">
        <f t="shared" si="195"/>
        <v>0</v>
      </c>
    </row>
    <row r="223" spans="1:12" ht="15" x14ac:dyDescent="0.25">
      <c r="A223" s="18">
        <v>48074</v>
      </c>
      <c r="B223" t="s">
        <v>359</v>
      </c>
      <c r="D223" s="74">
        <v>0</v>
      </c>
      <c r="E223" s="74">
        <v>0</v>
      </c>
      <c r="F223" s="74">
        <v>0</v>
      </c>
      <c r="G223" s="74">
        <v>0</v>
      </c>
      <c r="H223" s="74">
        <f t="shared" ref="H223" si="223">G223</f>
        <v>0</v>
      </c>
      <c r="I223" s="74">
        <f t="shared" si="211"/>
        <v>0</v>
      </c>
      <c r="J223" s="74">
        <f t="shared" si="211"/>
        <v>0</v>
      </c>
      <c r="K223" s="74">
        <f t="shared" si="211"/>
        <v>0</v>
      </c>
      <c r="L223" s="74">
        <f t="shared" si="195"/>
        <v>0</v>
      </c>
    </row>
    <row r="224" spans="1:12" ht="15" x14ac:dyDescent="0.25">
      <c r="A224" s="18">
        <v>48075</v>
      </c>
      <c r="B224" t="s">
        <v>360</v>
      </c>
      <c r="D224" s="74">
        <v>0</v>
      </c>
      <c r="E224" s="74">
        <v>0</v>
      </c>
      <c r="F224" s="74">
        <v>0</v>
      </c>
      <c r="G224" s="74">
        <v>0</v>
      </c>
      <c r="H224" s="74">
        <f t="shared" ref="H224" si="224">G224</f>
        <v>0</v>
      </c>
      <c r="I224" s="74">
        <f t="shared" si="211"/>
        <v>0</v>
      </c>
      <c r="J224" s="74">
        <f t="shared" si="211"/>
        <v>0</v>
      </c>
      <c r="K224" s="74">
        <f t="shared" si="211"/>
        <v>0</v>
      </c>
      <c r="L224" s="74">
        <f t="shared" si="195"/>
        <v>0</v>
      </c>
    </row>
    <row r="225" spans="1:12" ht="15" x14ac:dyDescent="0.25">
      <c r="A225" s="18">
        <v>48077</v>
      </c>
      <c r="B225" t="s">
        <v>361</v>
      </c>
      <c r="D225" s="74">
        <v>0</v>
      </c>
      <c r="E225" s="74">
        <v>0</v>
      </c>
      <c r="F225" s="74">
        <v>0</v>
      </c>
      <c r="G225" s="74">
        <v>0</v>
      </c>
      <c r="H225" s="74">
        <f t="shared" ref="H225" si="225">G225</f>
        <v>0</v>
      </c>
      <c r="I225" s="74">
        <f t="shared" si="211"/>
        <v>0</v>
      </c>
      <c r="J225" s="74">
        <f t="shared" si="211"/>
        <v>0</v>
      </c>
      <c r="K225" s="74">
        <f t="shared" si="211"/>
        <v>0</v>
      </c>
      <c r="L225" s="74">
        <f t="shared" si="195"/>
        <v>0</v>
      </c>
    </row>
    <row r="226" spans="1:12" ht="15" x14ac:dyDescent="0.25">
      <c r="A226" s="18">
        <v>48078</v>
      </c>
      <c r="B226" t="s">
        <v>362</v>
      </c>
      <c r="C226" s="46">
        <v>2015</v>
      </c>
      <c r="D226" s="74">
        <v>0</v>
      </c>
      <c r="E226" s="74">
        <v>1.2027000000000001</v>
      </c>
      <c r="F226" s="74">
        <v>1.2027000000000001</v>
      </c>
      <c r="G226" s="74">
        <v>1.2027000000000001</v>
      </c>
      <c r="H226" s="74">
        <f t="shared" ref="H226" si="226">G226</f>
        <v>1.2027000000000001</v>
      </c>
      <c r="I226" s="74">
        <f t="shared" si="211"/>
        <v>1.2027000000000001</v>
      </c>
      <c r="J226" s="74">
        <f t="shared" si="211"/>
        <v>1.2027000000000001</v>
      </c>
      <c r="K226" s="74">
        <f t="shared" si="211"/>
        <v>1.2027000000000001</v>
      </c>
      <c r="L226" s="74">
        <f t="shared" si="195"/>
        <v>1.2027000000000001</v>
      </c>
    </row>
    <row r="227" spans="1:12" ht="15" x14ac:dyDescent="0.25">
      <c r="A227" s="18">
        <v>48080</v>
      </c>
      <c r="B227" t="s">
        <v>363</v>
      </c>
      <c r="C227" s="46">
        <v>2015</v>
      </c>
      <c r="D227" s="74">
        <v>0.79500000000000004</v>
      </c>
      <c r="E227" s="74">
        <v>0.79500000000000004</v>
      </c>
      <c r="F227" s="74">
        <v>0.79500000000000004</v>
      </c>
      <c r="G227" s="74">
        <v>0.79500000000000004</v>
      </c>
      <c r="H227" s="74">
        <f t="shared" ref="H227:K251" si="227">G227</f>
        <v>0.79500000000000004</v>
      </c>
      <c r="I227" s="74">
        <f t="shared" si="227"/>
        <v>0.79500000000000004</v>
      </c>
      <c r="J227" s="74">
        <f t="shared" si="227"/>
        <v>0.79500000000000004</v>
      </c>
      <c r="K227" s="74">
        <f t="shared" si="227"/>
        <v>0.79500000000000004</v>
      </c>
      <c r="L227" s="74">
        <f t="shared" si="195"/>
        <v>0.79500000000000004</v>
      </c>
    </row>
    <row r="228" spans="1:12" ht="15" x14ac:dyDescent="0.25">
      <c r="A228" s="18">
        <v>48901</v>
      </c>
      <c r="B228" t="s">
        <v>1056</v>
      </c>
      <c r="C228" s="46"/>
      <c r="D228" s="74">
        <v>0</v>
      </c>
      <c r="E228" s="74">
        <v>0.72360000000000002</v>
      </c>
      <c r="F228" s="74">
        <v>0.72360000000000002</v>
      </c>
      <c r="G228" s="74">
        <v>0.72360000000000002</v>
      </c>
      <c r="H228" s="74">
        <f t="shared" ref="H228:H247" si="228">G228</f>
        <v>0.72360000000000002</v>
      </c>
      <c r="I228" s="74">
        <f t="shared" ref="I228:I247" si="229">H228</f>
        <v>0.72360000000000002</v>
      </c>
      <c r="J228" s="74">
        <f t="shared" ref="J228:J247" si="230">I228</f>
        <v>0.72360000000000002</v>
      </c>
      <c r="K228" s="74">
        <f t="shared" ref="K228:K247" si="231">J228</f>
        <v>0.72360000000000002</v>
      </c>
      <c r="L228" s="74">
        <f t="shared" si="195"/>
        <v>0.72360000000000002</v>
      </c>
    </row>
    <row r="229" spans="1:12" ht="15" x14ac:dyDescent="0.25">
      <c r="A229" s="18">
        <v>48902</v>
      </c>
      <c r="B229" t="s">
        <v>1057</v>
      </c>
      <c r="C229" s="46"/>
      <c r="D229" s="74">
        <v>0</v>
      </c>
      <c r="E229" s="74">
        <v>0</v>
      </c>
      <c r="F229" s="74">
        <v>0</v>
      </c>
      <c r="G229" s="74">
        <v>0</v>
      </c>
      <c r="H229" s="74">
        <f t="shared" si="228"/>
        <v>0</v>
      </c>
      <c r="I229" s="74">
        <f t="shared" si="229"/>
        <v>0</v>
      </c>
      <c r="J229" s="74">
        <f t="shared" si="230"/>
        <v>0</v>
      </c>
      <c r="K229" s="74">
        <f t="shared" si="231"/>
        <v>0</v>
      </c>
      <c r="L229" s="74">
        <f t="shared" si="195"/>
        <v>0</v>
      </c>
    </row>
    <row r="230" spans="1:12" ht="15" x14ac:dyDescent="0.25">
      <c r="A230" s="18">
        <v>48904</v>
      </c>
      <c r="B230" t="s">
        <v>1033</v>
      </c>
      <c r="C230" s="46">
        <v>2015</v>
      </c>
      <c r="D230" s="74">
        <v>0</v>
      </c>
      <c r="E230" s="74">
        <v>0</v>
      </c>
      <c r="F230" s="74">
        <v>0</v>
      </c>
      <c r="G230" s="74">
        <v>0</v>
      </c>
      <c r="H230" s="74">
        <f t="shared" si="228"/>
        <v>0</v>
      </c>
      <c r="I230" s="74">
        <f t="shared" si="229"/>
        <v>0</v>
      </c>
      <c r="J230" s="74">
        <f t="shared" si="230"/>
        <v>0</v>
      </c>
      <c r="K230" s="74">
        <f t="shared" si="231"/>
        <v>0</v>
      </c>
      <c r="L230" s="74">
        <f t="shared" si="195"/>
        <v>0</v>
      </c>
    </row>
    <row r="231" spans="1:12" ht="15" x14ac:dyDescent="0.25">
      <c r="A231" s="18">
        <v>48905</v>
      </c>
      <c r="B231" t="s">
        <v>1034</v>
      </c>
      <c r="C231" s="46">
        <v>2015</v>
      </c>
      <c r="D231" s="74">
        <v>0</v>
      </c>
      <c r="E231" s="74">
        <v>0</v>
      </c>
      <c r="F231" s="74">
        <v>0</v>
      </c>
      <c r="G231" s="74">
        <v>0</v>
      </c>
      <c r="H231" s="74">
        <f t="shared" si="228"/>
        <v>0</v>
      </c>
      <c r="I231" s="74">
        <f t="shared" si="229"/>
        <v>0</v>
      </c>
      <c r="J231" s="74">
        <f t="shared" si="230"/>
        <v>0</v>
      </c>
      <c r="K231" s="74">
        <f t="shared" si="231"/>
        <v>0</v>
      </c>
      <c r="L231" s="74">
        <f t="shared" si="195"/>
        <v>0</v>
      </c>
    </row>
    <row r="232" spans="1:12" ht="15" x14ac:dyDescent="0.25">
      <c r="A232" s="18">
        <v>48909</v>
      </c>
      <c r="B232" t="s">
        <v>1058</v>
      </c>
      <c r="C232" s="46"/>
      <c r="D232" s="74">
        <v>0</v>
      </c>
      <c r="E232" s="74">
        <v>0</v>
      </c>
      <c r="F232" s="74">
        <v>0</v>
      </c>
      <c r="G232" s="74">
        <v>0</v>
      </c>
      <c r="H232" s="74">
        <f t="shared" si="228"/>
        <v>0</v>
      </c>
      <c r="I232" s="74">
        <f t="shared" si="229"/>
        <v>0</v>
      </c>
      <c r="J232" s="74">
        <f t="shared" si="230"/>
        <v>0</v>
      </c>
      <c r="K232" s="74">
        <f t="shared" si="231"/>
        <v>0</v>
      </c>
      <c r="L232" s="74">
        <f t="shared" si="195"/>
        <v>0</v>
      </c>
    </row>
    <row r="233" spans="1:12" ht="15" x14ac:dyDescent="0.25">
      <c r="A233" s="18">
        <v>48910</v>
      </c>
      <c r="B233" t="s">
        <v>1059</v>
      </c>
      <c r="C233" s="46">
        <v>2015</v>
      </c>
      <c r="D233" s="74">
        <v>0.999</v>
      </c>
      <c r="E233" s="74">
        <v>0</v>
      </c>
      <c r="F233" s="74">
        <v>0</v>
      </c>
      <c r="G233" s="74">
        <v>0</v>
      </c>
      <c r="H233" s="74">
        <f t="shared" si="228"/>
        <v>0</v>
      </c>
      <c r="I233" s="74">
        <f t="shared" si="229"/>
        <v>0</v>
      </c>
      <c r="J233" s="74">
        <f t="shared" si="230"/>
        <v>0</v>
      </c>
      <c r="K233" s="74">
        <f t="shared" si="231"/>
        <v>0</v>
      </c>
      <c r="L233" s="74">
        <f t="shared" si="195"/>
        <v>0</v>
      </c>
    </row>
    <row r="234" spans="1:12" ht="15" x14ac:dyDescent="0.25">
      <c r="A234" s="18">
        <v>48912</v>
      </c>
      <c r="B234" t="s">
        <v>1035</v>
      </c>
      <c r="C234" s="46">
        <v>2015</v>
      </c>
      <c r="D234" s="74">
        <v>0.96279999999999999</v>
      </c>
      <c r="E234" s="74">
        <v>0.96279999999999999</v>
      </c>
      <c r="F234" s="74">
        <v>0.96279999999999999</v>
      </c>
      <c r="G234" s="74">
        <v>0.96279999999999999</v>
      </c>
      <c r="H234" s="74">
        <f t="shared" si="228"/>
        <v>0.96279999999999999</v>
      </c>
      <c r="I234" s="74">
        <f t="shared" si="229"/>
        <v>0.96279999999999999</v>
      </c>
      <c r="J234" s="74">
        <f t="shared" si="230"/>
        <v>0.96279999999999999</v>
      </c>
      <c r="K234" s="74">
        <f t="shared" si="231"/>
        <v>0.96279999999999999</v>
      </c>
      <c r="L234" s="74">
        <f t="shared" si="195"/>
        <v>0.96279999999999999</v>
      </c>
    </row>
    <row r="235" spans="1:12" ht="15" x14ac:dyDescent="0.25">
      <c r="A235" s="18">
        <v>48913</v>
      </c>
      <c r="B235" t="s">
        <v>1036</v>
      </c>
      <c r="C235" s="46">
        <v>2015</v>
      </c>
      <c r="D235" s="74">
        <v>0</v>
      </c>
      <c r="E235" s="74">
        <v>0</v>
      </c>
      <c r="F235" s="74">
        <v>0</v>
      </c>
      <c r="G235" s="74">
        <v>0</v>
      </c>
      <c r="H235" s="74">
        <f t="shared" si="228"/>
        <v>0</v>
      </c>
      <c r="I235" s="74">
        <f t="shared" si="229"/>
        <v>0</v>
      </c>
      <c r="J235" s="74">
        <f t="shared" si="230"/>
        <v>0</v>
      </c>
      <c r="K235" s="74">
        <f t="shared" si="231"/>
        <v>0</v>
      </c>
      <c r="L235" s="74">
        <f t="shared" si="195"/>
        <v>0</v>
      </c>
    </row>
    <row r="236" spans="1:12" ht="15" x14ac:dyDescent="0.25">
      <c r="A236" s="18">
        <v>48914</v>
      </c>
      <c r="B236" t="s">
        <v>1060</v>
      </c>
      <c r="C236" s="46"/>
      <c r="D236" s="74">
        <v>0</v>
      </c>
      <c r="E236" s="74">
        <v>0</v>
      </c>
      <c r="F236" s="74">
        <v>0</v>
      </c>
      <c r="G236" s="74">
        <v>0</v>
      </c>
      <c r="H236" s="74">
        <f t="shared" si="228"/>
        <v>0</v>
      </c>
      <c r="I236" s="74">
        <f t="shared" si="229"/>
        <v>0</v>
      </c>
      <c r="J236" s="74">
        <f t="shared" si="230"/>
        <v>0</v>
      </c>
      <c r="K236" s="74">
        <f t="shared" si="231"/>
        <v>0</v>
      </c>
      <c r="L236" s="74">
        <f t="shared" si="195"/>
        <v>0</v>
      </c>
    </row>
    <row r="237" spans="1:12" ht="15" x14ac:dyDescent="0.25">
      <c r="A237" s="18">
        <v>48915</v>
      </c>
      <c r="B237" t="s">
        <v>1061</v>
      </c>
      <c r="C237" s="46"/>
      <c r="D237" s="74">
        <v>0</v>
      </c>
      <c r="E237" s="74">
        <v>0</v>
      </c>
      <c r="F237" s="74">
        <v>0</v>
      </c>
      <c r="G237" s="74">
        <v>0</v>
      </c>
      <c r="H237" s="74">
        <f t="shared" si="228"/>
        <v>0</v>
      </c>
      <c r="I237" s="74">
        <f t="shared" si="229"/>
        <v>0</v>
      </c>
      <c r="J237" s="74">
        <f t="shared" si="230"/>
        <v>0</v>
      </c>
      <c r="K237" s="74">
        <f t="shared" si="231"/>
        <v>0</v>
      </c>
      <c r="L237" s="74">
        <f t="shared" si="195"/>
        <v>0</v>
      </c>
    </row>
    <row r="238" spans="1:12" ht="15" x14ac:dyDescent="0.25">
      <c r="A238" s="18">
        <v>48916</v>
      </c>
      <c r="B238" t="s">
        <v>1037</v>
      </c>
      <c r="C238" s="46">
        <v>2015</v>
      </c>
      <c r="D238" s="74">
        <v>0.99970000000000003</v>
      </c>
      <c r="E238" s="74">
        <v>0.99970000000000003</v>
      </c>
      <c r="F238" s="74">
        <v>0.99970000000000003</v>
      </c>
      <c r="G238" s="74">
        <v>0.99970000000000003</v>
      </c>
      <c r="H238" s="74">
        <f t="shared" si="228"/>
        <v>0.99970000000000003</v>
      </c>
      <c r="I238" s="74">
        <f t="shared" si="229"/>
        <v>0.99970000000000003</v>
      </c>
      <c r="J238" s="74">
        <f t="shared" si="230"/>
        <v>0.99970000000000003</v>
      </c>
      <c r="K238" s="74">
        <f t="shared" si="231"/>
        <v>0.99970000000000003</v>
      </c>
      <c r="L238" s="74">
        <f t="shared" si="195"/>
        <v>0.99970000000000003</v>
      </c>
    </row>
    <row r="239" spans="1:12" ht="15" x14ac:dyDescent="0.25">
      <c r="A239" s="18">
        <v>48918</v>
      </c>
      <c r="B239" t="s">
        <v>1062</v>
      </c>
      <c r="C239" s="46"/>
      <c r="D239" s="74">
        <v>0.98270000000000002</v>
      </c>
      <c r="E239" s="74">
        <v>0.98270000000000002</v>
      </c>
      <c r="F239" s="74">
        <v>0.98270000000000002</v>
      </c>
      <c r="G239" s="74">
        <v>0.98270000000000002</v>
      </c>
      <c r="H239" s="74">
        <f t="shared" si="228"/>
        <v>0.98270000000000002</v>
      </c>
      <c r="I239" s="74">
        <f t="shared" si="229"/>
        <v>0.98270000000000002</v>
      </c>
      <c r="J239" s="74">
        <f t="shared" si="230"/>
        <v>0.98270000000000002</v>
      </c>
      <c r="K239" s="74">
        <f t="shared" si="231"/>
        <v>0.98270000000000002</v>
      </c>
      <c r="L239" s="74">
        <f t="shared" si="195"/>
        <v>0.98270000000000002</v>
      </c>
    </row>
    <row r="240" spans="1:12" ht="15" x14ac:dyDescent="0.25">
      <c r="A240" s="18">
        <v>48922</v>
      </c>
      <c r="B240" t="s">
        <v>1038</v>
      </c>
      <c r="C240" s="46">
        <v>2017</v>
      </c>
      <c r="D240" s="74">
        <v>0.86050000000000004</v>
      </c>
      <c r="E240" s="74">
        <v>0.86050000000000004</v>
      </c>
      <c r="F240" s="74">
        <v>0.86050000000000004</v>
      </c>
      <c r="G240" s="74">
        <v>0.86050000000000004</v>
      </c>
      <c r="H240" s="74">
        <f t="shared" si="228"/>
        <v>0.86050000000000004</v>
      </c>
      <c r="I240" s="74">
        <f t="shared" si="229"/>
        <v>0.86050000000000004</v>
      </c>
      <c r="J240" s="74">
        <f t="shared" si="230"/>
        <v>0.86050000000000004</v>
      </c>
      <c r="K240" s="74">
        <f t="shared" si="231"/>
        <v>0.86050000000000004</v>
      </c>
      <c r="L240" s="74">
        <f t="shared" si="195"/>
        <v>0.86050000000000004</v>
      </c>
    </row>
    <row r="241" spans="1:12" ht="15" x14ac:dyDescent="0.25">
      <c r="A241" s="18">
        <v>48923</v>
      </c>
      <c r="B241" t="s">
        <v>1039</v>
      </c>
      <c r="C241" s="46">
        <v>2015</v>
      </c>
      <c r="D241" s="74">
        <v>0.97699999999999998</v>
      </c>
      <c r="E241" s="74">
        <v>0.97699999999999998</v>
      </c>
      <c r="F241" s="74">
        <v>0.97699999999999998</v>
      </c>
      <c r="G241" s="74">
        <v>0.97699999999999998</v>
      </c>
      <c r="H241" s="74">
        <f t="shared" si="228"/>
        <v>0.97699999999999998</v>
      </c>
      <c r="I241" s="74">
        <f t="shared" si="229"/>
        <v>0.97699999999999998</v>
      </c>
      <c r="J241" s="74">
        <f t="shared" si="230"/>
        <v>0.97699999999999998</v>
      </c>
      <c r="K241" s="74">
        <f t="shared" si="231"/>
        <v>0.97699999999999998</v>
      </c>
      <c r="L241" s="74">
        <f t="shared" si="195"/>
        <v>0.97699999999999998</v>
      </c>
    </row>
    <row r="242" spans="1:12" ht="15" x14ac:dyDescent="0.25">
      <c r="A242" s="18">
        <v>48924</v>
      </c>
      <c r="B242" t="s">
        <v>1063</v>
      </c>
      <c r="C242" s="46">
        <v>2015</v>
      </c>
      <c r="D242" s="74">
        <v>0</v>
      </c>
      <c r="E242" s="74">
        <v>0</v>
      </c>
      <c r="F242" s="74">
        <v>0</v>
      </c>
      <c r="G242" s="74">
        <v>0</v>
      </c>
      <c r="H242" s="74">
        <f t="shared" si="228"/>
        <v>0</v>
      </c>
      <c r="I242" s="74">
        <f t="shared" si="229"/>
        <v>0</v>
      </c>
      <c r="J242" s="74">
        <f t="shared" si="230"/>
        <v>0</v>
      </c>
      <c r="K242" s="74">
        <f t="shared" si="231"/>
        <v>0</v>
      </c>
      <c r="L242" s="74">
        <f t="shared" si="195"/>
        <v>0</v>
      </c>
    </row>
    <row r="243" spans="1:12" ht="15" x14ac:dyDescent="0.25">
      <c r="A243" s="18">
        <v>48925</v>
      </c>
      <c r="B243" t="s">
        <v>1064</v>
      </c>
      <c r="C243" s="46">
        <v>2015</v>
      </c>
      <c r="D243" s="74">
        <v>0</v>
      </c>
      <c r="E243" s="74">
        <v>0</v>
      </c>
      <c r="F243" s="74">
        <v>0</v>
      </c>
      <c r="G243" s="74">
        <v>0</v>
      </c>
      <c r="H243" s="74">
        <f t="shared" si="228"/>
        <v>0</v>
      </c>
      <c r="I243" s="74">
        <f t="shared" si="229"/>
        <v>0</v>
      </c>
      <c r="J243" s="74">
        <f t="shared" si="230"/>
        <v>0</v>
      </c>
      <c r="K243" s="74">
        <f t="shared" si="231"/>
        <v>0</v>
      </c>
      <c r="L243" s="74">
        <f t="shared" si="195"/>
        <v>0</v>
      </c>
    </row>
    <row r="244" spans="1:12" ht="15" x14ac:dyDescent="0.25">
      <c r="A244" s="18">
        <v>48926</v>
      </c>
      <c r="B244" t="s">
        <v>1065</v>
      </c>
      <c r="C244" s="46"/>
      <c r="D244" s="74">
        <v>0</v>
      </c>
      <c r="E244" s="74">
        <v>0</v>
      </c>
      <c r="F244" s="74">
        <v>0</v>
      </c>
      <c r="G244" s="74">
        <v>0</v>
      </c>
      <c r="H244" s="74">
        <f t="shared" si="228"/>
        <v>0</v>
      </c>
      <c r="I244" s="74">
        <f t="shared" si="229"/>
        <v>0</v>
      </c>
      <c r="J244" s="74">
        <f t="shared" si="230"/>
        <v>0</v>
      </c>
      <c r="K244" s="74">
        <f t="shared" si="231"/>
        <v>0</v>
      </c>
      <c r="L244" s="74">
        <f t="shared" si="195"/>
        <v>0</v>
      </c>
    </row>
    <row r="245" spans="1:12" ht="15" x14ac:dyDescent="0.25">
      <c r="A245" s="18">
        <v>48927</v>
      </c>
      <c r="B245" t="s">
        <v>1040</v>
      </c>
      <c r="C245" s="46">
        <v>2017</v>
      </c>
      <c r="D245" s="74">
        <v>0.99590000000000001</v>
      </c>
      <c r="E245" s="74">
        <v>0.99590000000000001</v>
      </c>
      <c r="F245" s="74">
        <v>0.99590000000000001</v>
      </c>
      <c r="G245" s="74">
        <v>0.99590000000000001</v>
      </c>
      <c r="H245" s="74">
        <f t="shared" si="228"/>
        <v>0.99590000000000001</v>
      </c>
      <c r="I245" s="74">
        <f t="shared" si="229"/>
        <v>0.99590000000000001</v>
      </c>
      <c r="J245" s="74">
        <f t="shared" si="230"/>
        <v>0.99590000000000001</v>
      </c>
      <c r="K245" s="74">
        <f t="shared" si="231"/>
        <v>0.99590000000000001</v>
      </c>
      <c r="L245" s="74">
        <f t="shared" si="195"/>
        <v>0.99590000000000001</v>
      </c>
    </row>
    <row r="246" spans="1:12" ht="15" x14ac:dyDescent="0.25">
      <c r="A246" s="18">
        <v>48928</v>
      </c>
      <c r="B246" t="s">
        <v>1066</v>
      </c>
      <c r="C246" s="46"/>
      <c r="D246" s="74">
        <v>0</v>
      </c>
      <c r="E246" s="74">
        <v>0</v>
      </c>
      <c r="F246" s="74">
        <v>0</v>
      </c>
      <c r="G246" s="74">
        <v>0</v>
      </c>
      <c r="H246" s="74">
        <f t="shared" si="228"/>
        <v>0</v>
      </c>
      <c r="I246" s="74">
        <f t="shared" si="229"/>
        <v>0</v>
      </c>
      <c r="J246" s="74">
        <f t="shared" si="230"/>
        <v>0</v>
      </c>
      <c r="K246" s="74">
        <f t="shared" si="231"/>
        <v>0</v>
      </c>
      <c r="L246" s="74">
        <f t="shared" si="195"/>
        <v>0</v>
      </c>
    </row>
    <row r="247" spans="1:12" ht="15" x14ac:dyDescent="0.25">
      <c r="A247" s="18">
        <v>48929</v>
      </c>
      <c r="B247" t="s">
        <v>1067</v>
      </c>
      <c r="C247" s="46"/>
      <c r="D247" s="74">
        <v>0.91690000000000005</v>
      </c>
      <c r="E247" s="74">
        <v>0.91690000000000005</v>
      </c>
      <c r="F247" s="74">
        <v>0.91690000000000005</v>
      </c>
      <c r="G247" s="74">
        <v>0.91690000000000005</v>
      </c>
      <c r="H247" s="74">
        <f t="shared" si="228"/>
        <v>0.91690000000000005</v>
      </c>
      <c r="I247" s="74">
        <f t="shared" si="229"/>
        <v>0.91690000000000005</v>
      </c>
      <c r="J247" s="74">
        <f t="shared" si="230"/>
        <v>0.91690000000000005</v>
      </c>
      <c r="K247" s="74">
        <f t="shared" si="231"/>
        <v>0.91690000000000005</v>
      </c>
      <c r="L247" s="74">
        <f t="shared" si="195"/>
        <v>0.91690000000000005</v>
      </c>
    </row>
    <row r="248" spans="1:12" ht="15" x14ac:dyDescent="0.25">
      <c r="A248" s="18">
        <v>49132</v>
      </c>
      <c r="B248" t="s">
        <v>364</v>
      </c>
      <c r="D248" s="74">
        <v>0</v>
      </c>
      <c r="E248" s="74">
        <v>0</v>
      </c>
      <c r="F248" s="74">
        <v>0</v>
      </c>
      <c r="G248" s="74">
        <v>0</v>
      </c>
      <c r="H248" s="74">
        <f t="shared" ref="H248" si="232">G248</f>
        <v>0</v>
      </c>
      <c r="I248" s="74">
        <f t="shared" si="227"/>
        <v>0</v>
      </c>
      <c r="J248" s="74">
        <f t="shared" si="227"/>
        <v>0</v>
      </c>
      <c r="K248" s="74">
        <f t="shared" si="227"/>
        <v>0</v>
      </c>
      <c r="L248" s="74">
        <f t="shared" si="195"/>
        <v>0</v>
      </c>
    </row>
    <row r="249" spans="1:12" ht="15" x14ac:dyDescent="0.25">
      <c r="A249" s="18">
        <v>49135</v>
      </c>
      <c r="B249" t="s">
        <v>365</v>
      </c>
      <c r="D249" s="74">
        <v>0</v>
      </c>
      <c r="E249" s="74">
        <v>0</v>
      </c>
      <c r="F249" s="74">
        <v>0</v>
      </c>
      <c r="G249" s="74">
        <v>0</v>
      </c>
      <c r="H249" s="74">
        <f t="shared" ref="H249" si="233">G249</f>
        <v>0</v>
      </c>
      <c r="I249" s="74">
        <f t="shared" si="227"/>
        <v>0</v>
      </c>
      <c r="J249" s="74">
        <f t="shared" si="227"/>
        <v>0</v>
      </c>
      <c r="K249" s="74">
        <f t="shared" si="227"/>
        <v>0</v>
      </c>
      <c r="L249" s="74">
        <f t="shared" si="195"/>
        <v>0</v>
      </c>
    </row>
    <row r="250" spans="1:12" ht="15" x14ac:dyDescent="0.25">
      <c r="A250" s="18">
        <v>49137</v>
      </c>
      <c r="B250" t="s">
        <v>366</v>
      </c>
      <c r="D250" s="74">
        <v>0</v>
      </c>
      <c r="E250" s="74">
        <v>0</v>
      </c>
      <c r="F250" s="74">
        <v>0</v>
      </c>
      <c r="G250" s="74">
        <v>0</v>
      </c>
      <c r="H250" s="74">
        <f t="shared" ref="H250" si="234">G250</f>
        <v>0</v>
      </c>
      <c r="I250" s="74">
        <f t="shared" si="227"/>
        <v>0</v>
      </c>
      <c r="J250" s="74">
        <f t="shared" si="227"/>
        <v>0</v>
      </c>
      <c r="K250" s="74">
        <f t="shared" si="227"/>
        <v>0</v>
      </c>
      <c r="L250" s="74">
        <f t="shared" si="195"/>
        <v>0</v>
      </c>
    </row>
    <row r="251" spans="1:12" ht="15" x14ac:dyDescent="0.25">
      <c r="A251" s="18">
        <v>49140</v>
      </c>
      <c r="B251" t="s">
        <v>367</v>
      </c>
      <c r="D251" s="74">
        <v>0</v>
      </c>
      <c r="E251" s="74">
        <v>0</v>
      </c>
      <c r="F251" s="74">
        <v>0</v>
      </c>
      <c r="G251" s="74">
        <v>0</v>
      </c>
      <c r="H251" s="74">
        <f t="shared" ref="H251" si="235">G251</f>
        <v>0</v>
      </c>
      <c r="I251" s="74">
        <f t="shared" si="227"/>
        <v>0</v>
      </c>
      <c r="J251" s="74">
        <f t="shared" si="227"/>
        <v>0</v>
      </c>
      <c r="K251" s="74">
        <f t="shared" si="227"/>
        <v>0</v>
      </c>
      <c r="L251" s="74">
        <f t="shared" si="195"/>
        <v>0</v>
      </c>
    </row>
    <row r="252" spans="1:12" ht="15" x14ac:dyDescent="0.25">
      <c r="A252" s="18">
        <v>49142</v>
      </c>
      <c r="B252" t="s">
        <v>368</v>
      </c>
      <c r="D252" s="74">
        <v>0</v>
      </c>
      <c r="E252" s="74">
        <v>0</v>
      </c>
      <c r="F252" s="74">
        <v>0</v>
      </c>
      <c r="G252" s="74">
        <v>0</v>
      </c>
      <c r="H252" s="74">
        <f t="shared" ref="H252:K267" si="236">G252</f>
        <v>0</v>
      </c>
      <c r="I252" s="74">
        <f t="shared" si="236"/>
        <v>0</v>
      </c>
      <c r="J252" s="74">
        <f t="shared" si="236"/>
        <v>0</v>
      </c>
      <c r="K252" s="74">
        <f t="shared" si="236"/>
        <v>0</v>
      </c>
      <c r="L252" s="74">
        <f t="shared" si="195"/>
        <v>0</v>
      </c>
    </row>
    <row r="253" spans="1:12" ht="15" x14ac:dyDescent="0.25">
      <c r="A253" s="18">
        <v>49144</v>
      </c>
      <c r="B253" t="s">
        <v>369</v>
      </c>
      <c r="D253" s="74">
        <v>0</v>
      </c>
      <c r="E253" s="74">
        <v>0</v>
      </c>
      <c r="F253" s="74">
        <v>0</v>
      </c>
      <c r="G253" s="74">
        <v>0</v>
      </c>
      <c r="H253" s="74">
        <f t="shared" ref="H253" si="237">G253</f>
        <v>0</v>
      </c>
      <c r="I253" s="74">
        <f t="shared" si="236"/>
        <v>0</v>
      </c>
      <c r="J253" s="74">
        <f t="shared" si="236"/>
        <v>0</v>
      </c>
      <c r="K253" s="74">
        <f t="shared" si="236"/>
        <v>0</v>
      </c>
      <c r="L253" s="74">
        <f t="shared" si="195"/>
        <v>0</v>
      </c>
    </row>
    <row r="254" spans="1:12" ht="15" x14ac:dyDescent="0.25">
      <c r="A254" s="18">
        <v>49148</v>
      </c>
      <c r="B254" t="s">
        <v>370</v>
      </c>
      <c r="D254" s="74">
        <v>0</v>
      </c>
      <c r="E254" s="74">
        <v>0</v>
      </c>
      <c r="F254" s="74">
        <v>0</v>
      </c>
      <c r="G254" s="74">
        <v>0</v>
      </c>
      <c r="H254" s="74">
        <f t="shared" ref="H254" si="238">G254</f>
        <v>0</v>
      </c>
      <c r="I254" s="74">
        <f t="shared" si="236"/>
        <v>0</v>
      </c>
      <c r="J254" s="74">
        <f t="shared" si="236"/>
        <v>0</v>
      </c>
      <c r="K254" s="74">
        <f t="shared" si="236"/>
        <v>0</v>
      </c>
      <c r="L254" s="74">
        <f t="shared" si="195"/>
        <v>0</v>
      </c>
    </row>
    <row r="255" spans="1:12" ht="15" x14ac:dyDescent="0.25">
      <c r="A255" s="18">
        <v>50001</v>
      </c>
      <c r="B255" t="s">
        <v>371</v>
      </c>
      <c r="D255" s="74">
        <v>0</v>
      </c>
      <c r="E255" s="74">
        <v>0</v>
      </c>
      <c r="F255" s="74">
        <v>0</v>
      </c>
      <c r="G255" s="74">
        <v>0</v>
      </c>
      <c r="H255" s="74">
        <f t="shared" ref="H255" si="239">G255</f>
        <v>0</v>
      </c>
      <c r="I255" s="74">
        <f t="shared" si="236"/>
        <v>0</v>
      </c>
      <c r="J255" s="74">
        <f t="shared" si="236"/>
        <v>0</v>
      </c>
      <c r="K255" s="74">
        <f t="shared" si="236"/>
        <v>0</v>
      </c>
      <c r="L255" s="74">
        <f t="shared" si="195"/>
        <v>0</v>
      </c>
    </row>
    <row r="256" spans="1:12" ht="15" x14ac:dyDescent="0.25">
      <c r="A256" s="18">
        <v>50002</v>
      </c>
      <c r="B256" t="s">
        <v>372</v>
      </c>
      <c r="D256" s="74">
        <v>0</v>
      </c>
      <c r="E256" s="74">
        <v>0</v>
      </c>
      <c r="F256" s="74">
        <v>0</v>
      </c>
      <c r="G256" s="74">
        <v>0</v>
      </c>
      <c r="H256" s="74">
        <f t="shared" ref="H256" si="240">G256</f>
        <v>0</v>
      </c>
      <c r="I256" s="74">
        <f t="shared" si="236"/>
        <v>0</v>
      </c>
      <c r="J256" s="74">
        <f t="shared" si="236"/>
        <v>0</v>
      </c>
      <c r="K256" s="74">
        <f t="shared" si="236"/>
        <v>0</v>
      </c>
      <c r="L256" s="74">
        <f t="shared" si="195"/>
        <v>0</v>
      </c>
    </row>
    <row r="257" spans="1:12" ht="15" x14ac:dyDescent="0.25">
      <c r="A257" s="18">
        <v>50003</v>
      </c>
      <c r="B257" t="s">
        <v>373</v>
      </c>
      <c r="D257" s="74">
        <v>0</v>
      </c>
      <c r="E257" s="74">
        <v>0</v>
      </c>
      <c r="F257" s="74">
        <v>0</v>
      </c>
      <c r="G257" s="74">
        <v>0</v>
      </c>
      <c r="H257" s="74">
        <f t="shared" ref="H257" si="241">G257</f>
        <v>0</v>
      </c>
      <c r="I257" s="74">
        <f t="shared" si="236"/>
        <v>0</v>
      </c>
      <c r="J257" s="74">
        <f t="shared" si="236"/>
        <v>0</v>
      </c>
      <c r="K257" s="74">
        <f t="shared" si="236"/>
        <v>0</v>
      </c>
      <c r="L257" s="74">
        <f t="shared" si="195"/>
        <v>0</v>
      </c>
    </row>
    <row r="258" spans="1:12" ht="15" x14ac:dyDescent="0.25">
      <c r="A258" s="18">
        <v>50005</v>
      </c>
      <c r="B258" t="s">
        <v>374</v>
      </c>
      <c r="D258" s="74">
        <v>0</v>
      </c>
      <c r="E258" s="74">
        <v>0</v>
      </c>
      <c r="F258" s="74">
        <v>0</v>
      </c>
      <c r="G258" s="74">
        <v>0</v>
      </c>
      <c r="H258" s="74">
        <f t="shared" ref="H258" si="242">G258</f>
        <v>0</v>
      </c>
      <c r="I258" s="74">
        <f t="shared" si="236"/>
        <v>0</v>
      </c>
      <c r="J258" s="74">
        <f t="shared" si="236"/>
        <v>0</v>
      </c>
      <c r="K258" s="74">
        <f t="shared" si="236"/>
        <v>0</v>
      </c>
      <c r="L258" s="74">
        <f t="shared" si="195"/>
        <v>0</v>
      </c>
    </row>
    <row r="259" spans="1:12" ht="15" x14ac:dyDescent="0.25">
      <c r="A259" s="18">
        <v>50006</v>
      </c>
      <c r="B259" t="s">
        <v>375</v>
      </c>
      <c r="D259" s="74">
        <v>0</v>
      </c>
      <c r="E259" s="74">
        <v>0</v>
      </c>
      <c r="F259" s="74">
        <v>0</v>
      </c>
      <c r="G259" s="74">
        <v>0</v>
      </c>
      <c r="H259" s="74">
        <f t="shared" ref="H259" si="243">G259</f>
        <v>0</v>
      </c>
      <c r="I259" s="74">
        <f t="shared" si="236"/>
        <v>0</v>
      </c>
      <c r="J259" s="74">
        <f t="shared" si="236"/>
        <v>0</v>
      </c>
      <c r="K259" s="74">
        <f t="shared" si="236"/>
        <v>0</v>
      </c>
      <c r="L259" s="74">
        <f t="shared" ref="L259:L322" si="244">K259</f>
        <v>0</v>
      </c>
    </row>
    <row r="260" spans="1:12" ht="15" x14ac:dyDescent="0.25">
      <c r="A260" s="18">
        <v>50007</v>
      </c>
      <c r="B260" t="s">
        <v>376</v>
      </c>
      <c r="D260" s="74">
        <v>0</v>
      </c>
      <c r="E260" s="74">
        <v>0</v>
      </c>
      <c r="F260" s="74">
        <v>0</v>
      </c>
      <c r="G260" s="74">
        <v>0</v>
      </c>
      <c r="H260" s="74">
        <f t="shared" ref="H260" si="245">G260</f>
        <v>0</v>
      </c>
      <c r="I260" s="74">
        <f t="shared" si="236"/>
        <v>0</v>
      </c>
      <c r="J260" s="74">
        <f t="shared" si="236"/>
        <v>0</v>
      </c>
      <c r="K260" s="74">
        <f t="shared" si="236"/>
        <v>0</v>
      </c>
      <c r="L260" s="74">
        <f t="shared" si="244"/>
        <v>0</v>
      </c>
    </row>
    <row r="261" spans="1:12" ht="15" x14ac:dyDescent="0.25">
      <c r="A261" s="18">
        <v>50009</v>
      </c>
      <c r="B261" t="s">
        <v>377</v>
      </c>
      <c r="D261" s="74">
        <v>0</v>
      </c>
      <c r="E261" s="74">
        <v>0</v>
      </c>
      <c r="F261" s="74">
        <v>0</v>
      </c>
      <c r="G261" s="74">
        <v>0</v>
      </c>
      <c r="H261" s="74">
        <f t="shared" ref="H261" si="246">G261</f>
        <v>0</v>
      </c>
      <c r="I261" s="74">
        <f t="shared" si="236"/>
        <v>0</v>
      </c>
      <c r="J261" s="74">
        <f t="shared" si="236"/>
        <v>0</v>
      </c>
      <c r="K261" s="74">
        <f t="shared" si="236"/>
        <v>0</v>
      </c>
      <c r="L261" s="74">
        <f t="shared" si="244"/>
        <v>0</v>
      </c>
    </row>
    <row r="262" spans="1:12" ht="15" x14ac:dyDescent="0.25">
      <c r="A262" s="18">
        <v>50010</v>
      </c>
      <c r="B262" t="s">
        <v>378</v>
      </c>
      <c r="D262" s="74">
        <v>0</v>
      </c>
      <c r="E262" s="74">
        <v>0</v>
      </c>
      <c r="F262" s="74">
        <v>0</v>
      </c>
      <c r="G262" s="74">
        <v>0</v>
      </c>
      <c r="H262" s="74">
        <f t="shared" ref="H262" si="247">G262</f>
        <v>0</v>
      </c>
      <c r="I262" s="74">
        <f t="shared" si="236"/>
        <v>0</v>
      </c>
      <c r="J262" s="74">
        <f t="shared" si="236"/>
        <v>0</v>
      </c>
      <c r="K262" s="74">
        <f t="shared" si="236"/>
        <v>0</v>
      </c>
      <c r="L262" s="74">
        <f t="shared" si="244"/>
        <v>0</v>
      </c>
    </row>
    <row r="263" spans="1:12" ht="15" x14ac:dyDescent="0.25">
      <c r="A263" s="18">
        <v>50012</v>
      </c>
      <c r="B263" t="s">
        <v>1068</v>
      </c>
      <c r="D263" s="74">
        <v>0</v>
      </c>
      <c r="E263" s="74">
        <v>0</v>
      </c>
      <c r="F263" s="74">
        <v>0</v>
      </c>
      <c r="G263" s="74">
        <v>0</v>
      </c>
      <c r="H263" s="74">
        <f t="shared" ref="H263" si="248">G263</f>
        <v>0</v>
      </c>
      <c r="I263" s="74">
        <f t="shared" si="236"/>
        <v>0</v>
      </c>
      <c r="J263" s="74">
        <f t="shared" si="236"/>
        <v>0</v>
      </c>
      <c r="K263" s="74">
        <f t="shared" si="236"/>
        <v>0</v>
      </c>
      <c r="L263" s="74">
        <f t="shared" si="244"/>
        <v>0</v>
      </c>
    </row>
    <row r="264" spans="1:12" ht="15" x14ac:dyDescent="0.25">
      <c r="A264" s="18">
        <v>50013</v>
      </c>
      <c r="B264" t="s">
        <v>380</v>
      </c>
      <c r="D264" s="74">
        <v>0</v>
      </c>
      <c r="E264" s="74">
        <v>0</v>
      </c>
      <c r="F264" s="74">
        <v>0</v>
      </c>
      <c r="G264" s="74">
        <v>0</v>
      </c>
      <c r="H264" s="74">
        <f t="shared" ref="H264" si="249">G264</f>
        <v>0</v>
      </c>
      <c r="I264" s="74">
        <f t="shared" si="236"/>
        <v>0</v>
      </c>
      <c r="J264" s="74">
        <f t="shared" si="236"/>
        <v>0</v>
      </c>
      <c r="K264" s="74">
        <f t="shared" si="236"/>
        <v>0</v>
      </c>
      <c r="L264" s="74">
        <f t="shared" si="244"/>
        <v>0</v>
      </c>
    </row>
    <row r="265" spans="1:12" ht="15" x14ac:dyDescent="0.25">
      <c r="A265" s="18">
        <v>50014</v>
      </c>
      <c r="B265" t="s">
        <v>381</v>
      </c>
      <c r="D265" s="74">
        <v>0</v>
      </c>
      <c r="E265" s="74">
        <v>0</v>
      </c>
      <c r="F265" s="74">
        <v>0</v>
      </c>
      <c r="G265" s="74">
        <v>0</v>
      </c>
      <c r="H265" s="74">
        <f t="shared" ref="H265" si="250">G265</f>
        <v>0</v>
      </c>
      <c r="I265" s="74">
        <f t="shared" si="236"/>
        <v>0</v>
      </c>
      <c r="J265" s="74">
        <f t="shared" si="236"/>
        <v>0</v>
      </c>
      <c r="K265" s="74">
        <f t="shared" si="236"/>
        <v>0</v>
      </c>
      <c r="L265" s="74">
        <f t="shared" si="244"/>
        <v>0</v>
      </c>
    </row>
    <row r="266" spans="1:12" ht="15" x14ac:dyDescent="0.25">
      <c r="A266" s="18">
        <v>51150</v>
      </c>
      <c r="B266" t="s">
        <v>382</v>
      </c>
      <c r="D266" s="74">
        <v>0</v>
      </c>
      <c r="E266" s="74">
        <v>0</v>
      </c>
      <c r="F266" s="74">
        <v>0</v>
      </c>
      <c r="G266" s="74">
        <v>0</v>
      </c>
      <c r="H266" s="74">
        <f t="shared" ref="H266" si="251">G266</f>
        <v>0</v>
      </c>
      <c r="I266" s="74">
        <f t="shared" si="236"/>
        <v>0</v>
      </c>
      <c r="J266" s="74">
        <f t="shared" si="236"/>
        <v>0</v>
      </c>
      <c r="K266" s="74">
        <f t="shared" si="236"/>
        <v>0</v>
      </c>
      <c r="L266" s="74">
        <f t="shared" si="244"/>
        <v>0</v>
      </c>
    </row>
    <row r="267" spans="1:12" ht="15" x14ac:dyDescent="0.25">
      <c r="A267" s="18">
        <v>51152</v>
      </c>
      <c r="B267" t="s">
        <v>383</v>
      </c>
      <c r="D267" s="74">
        <v>0</v>
      </c>
      <c r="E267" s="74">
        <v>0</v>
      </c>
      <c r="F267" s="74">
        <v>0</v>
      </c>
      <c r="G267" s="74">
        <v>0</v>
      </c>
      <c r="H267" s="74">
        <f t="shared" ref="H267" si="252">G267</f>
        <v>0</v>
      </c>
      <c r="I267" s="74">
        <f t="shared" si="236"/>
        <v>0</v>
      </c>
      <c r="J267" s="74">
        <f t="shared" si="236"/>
        <v>0</v>
      </c>
      <c r="K267" s="74">
        <f t="shared" si="236"/>
        <v>0</v>
      </c>
      <c r="L267" s="74">
        <f t="shared" si="244"/>
        <v>0</v>
      </c>
    </row>
    <row r="268" spans="1:12" ht="15" x14ac:dyDescent="0.25">
      <c r="A268" s="18">
        <v>51153</v>
      </c>
      <c r="B268" t="s">
        <v>384</v>
      </c>
      <c r="D268" s="74">
        <v>0</v>
      </c>
      <c r="E268" s="74">
        <v>0</v>
      </c>
      <c r="F268" s="74">
        <v>0</v>
      </c>
      <c r="G268" s="74">
        <v>0</v>
      </c>
      <c r="H268" s="74">
        <f t="shared" ref="H268:K283" si="253">G268</f>
        <v>0</v>
      </c>
      <c r="I268" s="74">
        <f t="shared" si="253"/>
        <v>0</v>
      </c>
      <c r="J268" s="74">
        <f t="shared" si="253"/>
        <v>0</v>
      </c>
      <c r="K268" s="74">
        <f t="shared" si="253"/>
        <v>0</v>
      </c>
      <c r="L268" s="74">
        <f t="shared" si="244"/>
        <v>0</v>
      </c>
    </row>
    <row r="269" spans="1:12" ht="15" x14ac:dyDescent="0.25">
      <c r="A269" s="18">
        <v>51154</v>
      </c>
      <c r="B269" t="s">
        <v>385</v>
      </c>
      <c r="D269" s="74">
        <v>0</v>
      </c>
      <c r="E269" s="74">
        <v>0</v>
      </c>
      <c r="F269" s="74">
        <v>0</v>
      </c>
      <c r="G269" s="74">
        <v>0</v>
      </c>
      <c r="H269" s="74">
        <f t="shared" ref="H269" si="254">G269</f>
        <v>0</v>
      </c>
      <c r="I269" s="74">
        <f t="shared" si="253"/>
        <v>0</v>
      </c>
      <c r="J269" s="74">
        <f t="shared" si="253"/>
        <v>0</v>
      </c>
      <c r="K269" s="74">
        <f t="shared" si="253"/>
        <v>0</v>
      </c>
      <c r="L269" s="74">
        <f t="shared" si="244"/>
        <v>0</v>
      </c>
    </row>
    <row r="270" spans="1:12" ht="15" x14ac:dyDescent="0.25">
      <c r="A270" s="18">
        <v>51155</v>
      </c>
      <c r="B270" t="s">
        <v>386</v>
      </c>
      <c r="D270" s="74">
        <v>0</v>
      </c>
      <c r="E270" s="74">
        <v>0</v>
      </c>
      <c r="F270" s="74">
        <v>0</v>
      </c>
      <c r="G270" s="74">
        <v>0</v>
      </c>
      <c r="H270" s="74">
        <f t="shared" ref="H270" si="255">G270</f>
        <v>0</v>
      </c>
      <c r="I270" s="74">
        <f t="shared" si="253"/>
        <v>0</v>
      </c>
      <c r="J270" s="74">
        <f t="shared" si="253"/>
        <v>0</v>
      </c>
      <c r="K270" s="74">
        <f t="shared" si="253"/>
        <v>0</v>
      </c>
      <c r="L270" s="74">
        <f t="shared" si="244"/>
        <v>0</v>
      </c>
    </row>
    <row r="271" spans="1:12" ht="15" x14ac:dyDescent="0.25">
      <c r="A271" s="18">
        <v>51156</v>
      </c>
      <c r="B271" t="s">
        <v>387</v>
      </c>
      <c r="D271" s="74">
        <v>0</v>
      </c>
      <c r="E271" s="74">
        <v>0</v>
      </c>
      <c r="F271" s="74">
        <v>0</v>
      </c>
      <c r="G271" s="74">
        <v>0</v>
      </c>
      <c r="H271" s="74">
        <f t="shared" ref="H271" si="256">G271</f>
        <v>0</v>
      </c>
      <c r="I271" s="74">
        <f t="shared" si="253"/>
        <v>0</v>
      </c>
      <c r="J271" s="74">
        <f t="shared" si="253"/>
        <v>0</v>
      </c>
      <c r="K271" s="74">
        <f t="shared" si="253"/>
        <v>0</v>
      </c>
      <c r="L271" s="74">
        <f t="shared" si="244"/>
        <v>0</v>
      </c>
    </row>
    <row r="272" spans="1:12" ht="15" x14ac:dyDescent="0.25">
      <c r="A272" s="18">
        <v>51159</v>
      </c>
      <c r="B272" t="s">
        <v>388</v>
      </c>
      <c r="D272" s="74">
        <v>0</v>
      </c>
      <c r="E272" s="74">
        <v>0</v>
      </c>
      <c r="F272" s="74">
        <v>0</v>
      </c>
      <c r="G272" s="74">
        <v>0</v>
      </c>
      <c r="H272" s="74">
        <f t="shared" ref="H272" si="257">G272</f>
        <v>0</v>
      </c>
      <c r="I272" s="74">
        <f t="shared" si="253"/>
        <v>0</v>
      </c>
      <c r="J272" s="74">
        <f t="shared" si="253"/>
        <v>0</v>
      </c>
      <c r="K272" s="74">
        <f t="shared" si="253"/>
        <v>0</v>
      </c>
      <c r="L272" s="74">
        <f t="shared" si="244"/>
        <v>0</v>
      </c>
    </row>
    <row r="273" spans="1:12" ht="15" x14ac:dyDescent="0.25">
      <c r="A273" s="18">
        <v>52096</v>
      </c>
      <c r="B273" t="s">
        <v>390</v>
      </c>
      <c r="D273" s="74">
        <v>0</v>
      </c>
      <c r="E273" s="74">
        <v>0</v>
      </c>
      <c r="F273" s="74">
        <v>0</v>
      </c>
      <c r="G273" s="74">
        <v>0</v>
      </c>
      <c r="H273" s="74">
        <f t="shared" ref="H273" si="258">G273</f>
        <v>0</v>
      </c>
      <c r="I273" s="74">
        <f t="shared" si="253"/>
        <v>0</v>
      </c>
      <c r="J273" s="74">
        <f t="shared" si="253"/>
        <v>0</v>
      </c>
      <c r="K273" s="74">
        <f t="shared" si="253"/>
        <v>0</v>
      </c>
      <c r="L273" s="74">
        <f t="shared" si="244"/>
        <v>0</v>
      </c>
    </row>
    <row r="274" spans="1:12" ht="15" x14ac:dyDescent="0.25">
      <c r="A274" s="18">
        <v>53111</v>
      </c>
      <c r="B274" t="s">
        <v>391</v>
      </c>
      <c r="D274" s="74">
        <v>0</v>
      </c>
      <c r="E274" s="74">
        <v>0</v>
      </c>
      <c r="F274" s="74">
        <v>0</v>
      </c>
      <c r="G274" s="74">
        <v>0</v>
      </c>
      <c r="H274" s="74">
        <f t="shared" ref="H274" si="259">G274</f>
        <v>0</v>
      </c>
      <c r="I274" s="74">
        <f t="shared" si="253"/>
        <v>0</v>
      </c>
      <c r="J274" s="74">
        <f t="shared" si="253"/>
        <v>0</v>
      </c>
      <c r="K274" s="74">
        <f t="shared" si="253"/>
        <v>0</v>
      </c>
      <c r="L274" s="74">
        <f t="shared" si="244"/>
        <v>0</v>
      </c>
    </row>
    <row r="275" spans="1:12" ht="15" x14ac:dyDescent="0.25">
      <c r="A275" s="18">
        <v>53112</v>
      </c>
      <c r="B275" t="s">
        <v>392</v>
      </c>
      <c r="D275" s="74">
        <v>0</v>
      </c>
      <c r="E275" s="74">
        <v>0</v>
      </c>
      <c r="F275" s="74">
        <v>0</v>
      </c>
      <c r="G275" s="74">
        <v>0</v>
      </c>
      <c r="H275" s="74">
        <f t="shared" ref="H275" si="260">G275</f>
        <v>0</v>
      </c>
      <c r="I275" s="74">
        <f t="shared" si="253"/>
        <v>0</v>
      </c>
      <c r="J275" s="74">
        <f t="shared" si="253"/>
        <v>0</v>
      </c>
      <c r="K275" s="74">
        <f t="shared" si="253"/>
        <v>0</v>
      </c>
      <c r="L275" s="74">
        <f t="shared" si="244"/>
        <v>0</v>
      </c>
    </row>
    <row r="276" spans="1:12" ht="15" x14ac:dyDescent="0.25">
      <c r="A276" s="18">
        <v>53113</v>
      </c>
      <c r="B276" t="s">
        <v>393</v>
      </c>
      <c r="D276" s="74">
        <v>0</v>
      </c>
      <c r="E276" s="74">
        <v>0</v>
      </c>
      <c r="F276" s="74">
        <v>0</v>
      </c>
      <c r="G276" s="74">
        <v>0</v>
      </c>
      <c r="H276" s="74">
        <f t="shared" ref="H276" si="261">G276</f>
        <v>0</v>
      </c>
      <c r="I276" s="74">
        <f t="shared" si="253"/>
        <v>0</v>
      </c>
      <c r="J276" s="74">
        <f t="shared" si="253"/>
        <v>0</v>
      </c>
      <c r="K276" s="74">
        <f t="shared" si="253"/>
        <v>0</v>
      </c>
      <c r="L276" s="74">
        <f t="shared" si="244"/>
        <v>0</v>
      </c>
    </row>
    <row r="277" spans="1:12" ht="15" x14ac:dyDescent="0.25">
      <c r="A277" s="18">
        <v>53114</v>
      </c>
      <c r="B277" t="s">
        <v>394</v>
      </c>
      <c r="C277" s="46">
        <v>2024</v>
      </c>
      <c r="D277" s="74">
        <v>0</v>
      </c>
      <c r="E277" s="74">
        <v>0</v>
      </c>
      <c r="F277" s="74">
        <v>0.60189999999999999</v>
      </c>
      <c r="G277" s="74">
        <v>0.60189999999999999</v>
      </c>
      <c r="H277" s="74">
        <f t="shared" ref="H277" si="262">G277</f>
        <v>0.60189999999999999</v>
      </c>
      <c r="I277" s="74">
        <f t="shared" si="253"/>
        <v>0.60189999999999999</v>
      </c>
      <c r="J277" s="74">
        <f t="shared" si="253"/>
        <v>0.60189999999999999</v>
      </c>
      <c r="K277" s="74">
        <f t="shared" si="253"/>
        <v>0.60189999999999999</v>
      </c>
      <c r="L277" s="74">
        <f t="shared" si="244"/>
        <v>0.60189999999999999</v>
      </c>
    </row>
    <row r="278" spans="1:12" ht="15" x14ac:dyDescent="0.25">
      <c r="A278" s="18">
        <v>54037</v>
      </c>
      <c r="B278" t="s">
        <v>395</v>
      </c>
      <c r="D278" s="74">
        <v>0</v>
      </c>
      <c r="E278" s="74">
        <v>0</v>
      </c>
      <c r="F278" s="74">
        <v>0</v>
      </c>
      <c r="G278" s="74">
        <v>0</v>
      </c>
      <c r="H278" s="74">
        <f t="shared" ref="H278" si="263">G278</f>
        <v>0</v>
      </c>
      <c r="I278" s="74">
        <f t="shared" si="253"/>
        <v>0</v>
      </c>
      <c r="J278" s="74">
        <f t="shared" si="253"/>
        <v>0</v>
      </c>
      <c r="K278" s="74">
        <f t="shared" si="253"/>
        <v>0</v>
      </c>
      <c r="L278" s="74">
        <f t="shared" si="244"/>
        <v>0</v>
      </c>
    </row>
    <row r="279" spans="1:12" ht="15" x14ac:dyDescent="0.25">
      <c r="A279" s="18">
        <v>54039</v>
      </c>
      <c r="B279" t="s">
        <v>396</v>
      </c>
      <c r="D279" s="74">
        <v>0</v>
      </c>
      <c r="E279" s="74">
        <v>0</v>
      </c>
      <c r="F279" s="74">
        <v>0</v>
      </c>
      <c r="G279" s="74">
        <v>0</v>
      </c>
      <c r="H279" s="74">
        <f t="shared" ref="H279" si="264">G279</f>
        <v>0</v>
      </c>
      <c r="I279" s="74">
        <f t="shared" si="253"/>
        <v>0</v>
      </c>
      <c r="J279" s="74">
        <f t="shared" si="253"/>
        <v>0</v>
      </c>
      <c r="K279" s="74">
        <f t="shared" si="253"/>
        <v>0</v>
      </c>
      <c r="L279" s="74">
        <f t="shared" si="244"/>
        <v>0</v>
      </c>
    </row>
    <row r="280" spans="1:12" ht="15" x14ac:dyDescent="0.25">
      <c r="A280" s="18">
        <v>54041</v>
      </c>
      <c r="B280" t="s">
        <v>397</v>
      </c>
      <c r="D280" s="74">
        <v>0</v>
      </c>
      <c r="E280" s="74">
        <v>0</v>
      </c>
      <c r="F280" s="74">
        <v>0</v>
      </c>
      <c r="G280" s="74">
        <v>0</v>
      </c>
      <c r="H280" s="74">
        <f t="shared" ref="H280" si="265">G280</f>
        <v>0</v>
      </c>
      <c r="I280" s="74">
        <f t="shared" si="253"/>
        <v>0</v>
      </c>
      <c r="J280" s="74">
        <f t="shared" si="253"/>
        <v>0</v>
      </c>
      <c r="K280" s="74">
        <f t="shared" si="253"/>
        <v>0</v>
      </c>
      <c r="L280" s="74">
        <f t="shared" si="244"/>
        <v>0</v>
      </c>
    </row>
    <row r="281" spans="1:12" ht="15" x14ac:dyDescent="0.25">
      <c r="A281" s="18">
        <v>54042</v>
      </c>
      <c r="B281" t="s">
        <v>398</v>
      </c>
      <c r="D281" s="74">
        <v>0</v>
      </c>
      <c r="E281" s="74">
        <v>0</v>
      </c>
      <c r="F281" s="74">
        <v>0</v>
      </c>
      <c r="G281" s="74">
        <v>0</v>
      </c>
      <c r="H281" s="74">
        <f t="shared" ref="H281" si="266">G281</f>
        <v>0</v>
      </c>
      <c r="I281" s="74">
        <f t="shared" si="253"/>
        <v>0</v>
      </c>
      <c r="J281" s="74">
        <f t="shared" si="253"/>
        <v>0</v>
      </c>
      <c r="K281" s="74">
        <f t="shared" si="253"/>
        <v>0</v>
      </c>
      <c r="L281" s="74">
        <f t="shared" si="244"/>
        <v>0</v>
      </c>
    </row>
    <row r="282" spans="1:12" ht="15" x14ac:dyDescent="0.25">
      <c r="A282" s="18">
        <v>54043</v>
      </c>
      <c r="B282" t="s">
        <v>399</v>
      </c>
      <c r="D282" s="74">
        <v>0</v>
      </c>
      <c r="E282" s="74">
        <v>0</v>
      </c>
      <c r="F282" s="74">
        <v>0</v>
      </c>
      <c r="G282" s="74">
        <v>0</v>
      </c>
      <c r="H282" s="74">
        <f t="shared" ref="H282" si="267">G282</f>
        <v>0</v>
      </c>
      <c r="I282" s="74">
        <f t="shared" si="253"/>
        <v>0</v>
      </c>
      <c r="J282" s="74">
        <f t="shared" si="253"/>
        <v>0</v>
      </c>
      <c r="K282" s="74">
        <f t="shared" si="253"/>
        <v>0</v>
      </c>
      <c r="L282" s="74">
        <f t="shared" si="244"/>
        <v>0</v>
      </c>
    </row>
    <row r="283" spans="1:12" ht="15" x14ac:dyDescent="0.25">
      <c r="A283" s="18">
        <v>54045</v>
      </c>
      <c r="B283" t="s">
        <v>400</v>
      </c>
      <c r="D283" s="74">
        <v>0</v>
      </c>
      <c r="E283" s="74">
        <v>0</v>
      </c>
      <c r="F283" s="74">
        <v>0</v>
      </c>
      <c r="G283" s="74">
        <v>0</v>
      </c>
      <c r="H283" s="74">
        <f t="shared" ref="H283" si="268">G283</f>
        <v>0</v>
      </c>
      <c r="I283" s="74">
        <f t="shared" si="253"/>
        <v>0</v>
      </c>
      <c r="J283" s="74">
        <f t="shared" si="253"/>
        <v>0</v>
      </c>
      <c r="K283" s="74">
        <f t="shared" si="253"/>
        <v>0</v>
      </c>
      <c r="L283" s="74">
        <f t="shared" si="244"/>
        <v>0</v>
      </c>
    </row>
    <row r="284" spans="1:12" ht="15" x14ac:dyDescent="0.25">
      <c r="A284" s="18">
        <v>55104</v>
      </c>
      <c r="B284" t="s">
        <v>401</v>
      </c>
      <c r="D284" s="74">
        <v>0</v>
      </c>
      <c r="E284" s="74">
        <v>0</v>
      </c>
      <c r="F284" s="74">
        <v>0</v>
      </c>
      <c r="G284" s="74">
        <v>0</v>
      </c>
      <c r="H284" s="74">
        <f t="shared" ref="H284:K299" si="269">G284</f>
        <v>0</v>
      </c>
      <c r="I284" s="74">
        <f t="shared" si="269"/>
        <v>0</v>
      </c>
      <c r="J284" s="74">
        <f t="shared" si="269"/>
        <v>0</v>
      </c>
      <c r="K284" s="74">
        <f t="shared" si="269"/>
        <v>0</v>
      </c>
      <c r="L284" s="74">
        <f t="shared" si="244"/>
        <v>0</v>
      </c>
    </row>
    <row r="285" spans="1:12" ht="15" x14ac:dyDescent="0.25">
      <c r="A285" s="18">
        <v>55105</v>
      </c>
      <c r="B285" t="s">
        <v>402</v>
      </c>
      <c r="D285" s="74">
        <v>0</v>
      </c>
      <c r="E285" s="74">
        <v>0</v>
      </c>
      <c r="F285" s="74">
        <v>0</v>
      </c>
      <c r="G285" s="74">
        <v>0</v>
      </c>
      <c r="H285" s="74">
        <f t="shared" ref="H285" si="270">G285</f>
        <v>0</v>
      </c>
      <c r="I285" s="74">
        <f t="shared" si="269"/>
        <v>0</v>
      </c>
      <c r="J285" s="74">
        <f t="shared" si="269"/>
        <v>0</v>
      </c>
      <c r="K285" s="74">
        <f t="shared" si="269"/>
        <v>0</v>
      </c>
      <c r="L285" s="74">
        <f t="shared" si="244"/>
        <v>0</v>
      </c>
    </row>
    <row r="286" spans="1:12" ht="15" x14ac:dyDescent="0.25">
      <c r="A286" s="18">
        <v>55106</v>
      </c>
      <c r="B286" t="s">
        <v>403</v>
      </c>
      <c r="D286" s="74">
        <v>0</v>
      </c>
      <c r="E286" s="74">
        <v>0</v>
      </c>
      <c r="F286" s="74">
        <v>0</v>
      </c>
      <c r="G286" s="74">
        <v>0</v>
      </c>
      <c r="H286" s="74">
        <f t="shared" ref="H286" si="271">G286</f>
        <v>0</v>
      </c>
      <c r="I286" s="74">
        <f t="shared" si="269"/>
        <v>0</v>
      </c>
      <c r="J286" s="74">
        <f t="shared" si="269"/>
        <v>0</v>
      </c>
      <c r="K286" s="74">
        <f t="shared" si="269"/>
        <v>0</v>
      </c>
      <c r="L286" s="74">
        <f t="shared" si="244"/>
        <v>0</v>
      </c>
    </row>
    <row r="287" spans="1:12" ht="15" x14ac:dyDescent="0.25">
      <c r="A287" s="18">
        <v>55108</v>
      </c>
      <c r="B287" t="s">
        <v>404</v>
      </c>
      <c r="D287" s="74">
        <v>0</v>
      </c>
      <c r="E287" s="74">
        <v>0</v>
      </c>
      <c r="F287" s="74">
        <v>0</v>
      </c>
      <c r="G287" s="74">
        <v>0</v>
      </c>
      <c r="H287" s="74">
        <f t="shared" ref="H287" si="272">G287</f>
        <v>0</v>
      </c>
      <c r="I287" s="74">
        <f t="shared" si="269"/>
        <v>0</v>
      </c>
      <c r="J287" s="74">
        <f t="shared" si="269"/>
        <v>0</v>
      </c>
      <c r="K287" s="74">
        <f t="shared" si="269"/>
        <v>0</v>
      </c>
      <c r="L287" s="74">
        <f t="shared" si="244"/>
        <v>0</v>
      </c>
    </row>
    <row r="288" spans="1:12" ht="15" x14ac:dyDescent="0.25">
      <c r="A288" s="18">
        <v>55110</v>
      </c>
      <c r="B288" t="s">
        <v>405</v>
      </c>
      <c r="D288" s="74">
        <v>0</v>
      </c>
      <c r="E288" s="74">
        <v>0</v>
      </c>
      <c r="F288" s="74">
        <v>0</v>
      </c>
      <c r="G288" s="74">
        <v>0</v>
      </c>
      <c r="H288" s="74">
        <f t="shared" ref="H288" si="273">G288</f>
        <v>0</v>
      </c>
      <c r="I288" s="74">
        <f t="shared" si="269"/>
        <v>0</v>
      </c>
      <c r="J288" s="74">
        <f t="shared" si="269"/>
        <v>0</v>
      </c>
      <c r="K288" s="74">
        <f t="shared" si="269"/>
        <v>0</v>
      </c>
      <c r="L288" s="74">
        <f t="shared" si="244"/>
        <v>0</v>
      </c>
    </row>
    <row r="289" spans="1:12" ht="15" x14ac:dyDescent="0.25">
      <c r="A289" s="18">
        <v>55111</v>
      </c>
      <c r="B289" t="s">
        <v>406</v>
      </c>
      <c r="D289" s="74">
        <v>0.87749999999999995</v>
      </c>
      <c r="E289" s="74">
        <v>0.82730000000000004</v>
      </c>
      <c r="F289" s="74">
        <v>0.82730000000000004</v>
      </c>
      <c r="G289" s="74">
        <v>0.82730000000000004</v>
      </c>
      <c r="H289" s="74">
        <f t="shared" ref="H289" si="274">G289</f>
        <v>0.82730000000000004</v>
      </c>
      <c r="I289" s="74">
        <f t="shared" si="269"/>
        <v>0.82730000000000004</v>
      </c>
      <c r="J289" s="74">
        <f t="shared" si="269"/>
        <v>0.82730000000000004</v>
      </c>
      <c r="K289" s="74">
        <f t="shared" si="269"/>
        <v>0.82730000000000004</v>
      </c>
      <c r="L289" s="74">
        <f t="shared" si="244"/>
        <v>0.82730000000000004</v>
      </c>
    </row>
    <row r="290" spans="1:12" ht="15" x14ac:dyDescent="0.25">
      <c r="A290" s="18">
        <v>56015</v>
      </c>
      <c r="B290" t="s">
        <v>407</v>
      </c>
      <c r="D290" s="74">
        <v>0</v>
      </c>
      <c r="E290" s="74">
        <v>0</v>
      </c>
      <c r="F290" s="74">
        <v>0</v>
      </c>
      <c r="G290" s="74">
        <v>0</v>
      </c>
      <c r="H290" s="74">
        <f t="shared" ref="H290" si="275">G290</f>
        <v>0</v>
      </c>
      <c r="I290" s="74">
        <f t="shared" si="269"/>
        <v>0</v>
      </c>
      <c r="J290" s="74">
        <f t="shared" si="269"/>
        <v>0</v>
      </c>
      <c r="K290" s="74">
        <f t="shared" si="269"/>
        <v>0</v>
      </c>
      <c r="L290" s="74">
        <f t="shared" si="244"/>
        <v>0</v>
      </c>
    </row>
    <row r="291" spans="1:12" ht="15" x14ac:dyDescent="0.25">
      <c r="A291" s="18">
        <v>56017</v>
      </c>
      <c r="B291" t="s">
        <v>408</v>
      </c>
      <c r="D291" s="74">
        <v>0</v>
      </c>
      <c r="E291" s="74">
        <v>0</v>
      </c>
      <c r="F291" s="74">
        <v>0</v>
      </c>
      <c r="G291" s="74">
        <v>0</v>
      </c>
      <c r="H291" s="74">
        <f t="shared" ref="H291" si="276">G291</f>
        <v>0</v>
      </c>
      <c r="I291" s="74">
        <f t="shared" si="269"/>
        <v>0</v>
      </c>
      <c r="J291" s="74">
        <f t="shared" si="269"/>
        <v>0</v>
      </c>
      <c r="K291" s="74">
        <f t="shared" si="269"/>
        <v>0</v>
      </c>
      <c r="L291" s="74">
        <f t="shared" si="244"/>
        <v>0</v>
      </c>
    </row>
    <row r="292" spans="1:12" ht="15" x14ac:dyDescent="0.25">
      <c r="A292" s="18">
        <v>57001</v>
      </c>
      <c r="B292" t="s">
        <v>409</v>
      </c>
      <c r="D292" s="74">
        <v>0</v>
      </c>
      <c r="E292" s="74">
        <v>0</v>
      </c>
      <c r="F292" s="74">
        <v>0</v>
      </c>
      <c r="G292" s="74">
        <v>0</v>
      </c>
      <c r="H292" s="74">
        <f t="shared" ref="H292" si="277">G292</f>
        <v>0</v>
      </c>
      <c r="I292" s="74">
        <f t="shared" si="269"/>
        <v>0</v>
      </c>
      <c r="J292" s="74">
        <f t="shared" si="269"/>
        <v>0</v>
      </c>
      <c r="K292" s="74">
        <f t="shared" si="269"/>
        <v>0</v>
      </c>
      <c r="L292" s="74">
        <f t="shared" si="244"/>
        <v>0</v>
      </c>
    </row>
    <row r="293" spans="1:12" ht="15" x14ac:dyDescent="0.25">
      <c r="A293" s="18">
        <v>57002</v>
      </c>
      <c r="B293" t="s">
        <v>410</v>
      </c>
      <c r="D293" s="74">
        <v>0</v>
      </c>
      <c r="E293" s="74">
        <v>0</v>
      </c>
      <c r="F293" s="74">
        <v>0</v>
      </c>
      <c r="G293" s="74">
        <v>0</v>
      </c>
      <c r="H293" s="74">
        <f t="shared" ref="H293" si="278">G293</f>
        <v>0</v>
      </c>
      <c r="I293" s="74">
        <f t="shared" si="269"/>
        <v>0</v>
      </c>
      <c r="J293" s="74">
        <f t="shared" si="269"/>
        <v>0</v>
      </c>
      <c r="K293" s="74">
        <f t="shared" si="269"/>
        <v>0</v>
      </c>
      <c r="L293" s="74">
        <f t="shared" si="244"/>
        <v>0</v>
      </c>
    </row>
    <row r="294" spans="1:12" ht="15" x14ac:dyDescent="0.25">
      <c r="A294" s="18">
        <v>57003</v>
      </c>
      <c r="B294" t="s">
        <v>411</v>
      </c>
      <c r="D294" s="74">
        <v>0</v>
      </c>
      <c r="E294" s="74">
        <v>0</v>
      </c>
      <c r="F294" s="74">
        <v>0</v>
      </c>
      <c r="G294" s="74">
        <v>0</v>
      </c>
      <c r="H294" s="74">
        <f t="shared" ref="H294" si="279">G294</f>
        <v>0</v>
      </c>
      <c r="I294" s="74">
        <f t="shared" si="269"/>
        <v>0</v>
      </c>
      <c r="J294" s="74">
        <f t="shared" si="269"/>
        <v>0</v>
      </c>
      <c r="K294" s="74">
        <f t="shared" si="269"/>
        <v>0</v>
      </c>
      <c r="L294" s="74">
        <f t="shared" si="244"/>
        <v>0</v>
      </c>
    </row>
    <row r="295" spans="1:12" ht="15" x14ac:dyDescent="0.25">
      <c r="A295" s="18">
        <v>57004</v>
      </c>
      <c r="B295" t="s">
        <v>412</v>
      </c>
      <c r="D295" s="74">
        <v>0</v>
      </c>
      <c r="E295" s="74">
        <v>0</v>
      </c>
      <c r="F295" s="74">
        <v>0</v>
      </c>
      <c r="G295" s="74">
        <v>0</v>
      </c>
      <c r="H295" s="74">
        <f t="shared" ref="H295" si="280">G295</f>
        <v>0</v>
      </c>
      <c r="I295" s="74">
        <f t="shared" si="269"/>
        <v>0</v>
      </c>
      <c r="J295" s="74">
        <f t="shared" si="269"/>
        <v>0</v>
      </c>
      <c r="K295" s="74">
        <f t="shared" si="269"/>
        <v>0</v>
      </c>
      <c r="L295" s="74">
        <f t="shared" si="244"/>
        <v>0</v>
      </c>
    </row>
    <row r="296" spans="1:12" ht="15" x14ac:dyDescent="0.25">
      <c r="A296" s="18">
        <v>58106</v>
      </c>
      <c r="B296" t="s">
        <v>413</v>
      </c>
      <c r="D296" s="74">
        <v>0</v>
      </c>
      <c r="E296" s="74">
        <v>0</v>
      </c>
      <c r="F296" s="74">
        <v>0</v>
      </c>
      <c r="G296" s="74">
        <v>0</v>
      </c>
      <c r="H296" s="74">
        <f t="shared" ref="H296" si="281">G296</f>
        <v>0</v>
      </c>
      <c r="I296" s="74">
        <f t="shared" si="269"/>
        <v>0</v>
      </c>
      <c r="J296" s="74">
        <f t="shared" si="269"/>
        <v>0</v>
      </c>
      <c r="K296" s="74">
        <f t="shared" si="269"/>
        <v>0</v>
      </c>
      <c r="L296" s="74">
        <f t="shared" si="244"/>
        <v>0</v>
      </c>
    </row>
    <row r="297" spans="1:12" ht="15" x14ac:dyDescent="0.25">
      <c r="A297" s="18">
        <v>58107</v>
      </c>
      <c r="B297" t="s">
        <v>414</v>
      </c>
      <c r="D297" s="74">
        <v>0</v>
      </c>
      <c r="E297" s="74">
        <v>0</v>
      </c>
      <c r="F297" s="74">
        <v>0</v>
      </c>
      <c r="G297" s="74">
        <v>0</v>
      </c>
      <c r="H297" s="74">
        <f t="shared" ref="H297" si="282">G297</f>
        <v>0</v>
      </c>
      <c r="I297" s="74">
        <f t="shared" si="269"/>
        <v>0</v>
      </c>
      <c r="J297" s="74">
        <f t="shared" si="269"/>
        <v>0</v>
      </c>
      <c r="K297" s="74">
        <f t="shared" si="269"/>
        <v>0</v>
      </c>
      <c r="L297" s="74">
        <f t="shared" si="244"/>
        <v>0</v>
      </c>
    </row>
    <row r="298" spans="1:12" ht="15" x14ac:dyDescent="0.25">
      <c r="A298" s="18">
        <v>58108</v>
      </c>
      <c r="B298" t="s">
        <v>415</v>
      </c>
      <c r="D298" s="74">
        <v>0</v>
      </c>
      <c r="E298" s="74">
        <v>0</v>
      </c>
      <c r="F298" s="74">
        <v>0</v>
      </c>
      <c r="G298" s="74">
        <v>0</v>
      </c>
      <c r="H298" s="74">
        <f t="shared" ref="H298" si="283">G298</f>
        <v>0</v>
      </c>
      <c r="I298" s="74">
        <f t="shared" si="269"/>
        <v>0</v>
      </c>
      <c r="J298" s="74">
        <f t="shared" si="269"/>
        <v>0</v>
      </c>
      <c r="K298" s="74">
        <f t="shared" si="269"/>
        <v>0</v>
      </c>
      <c r="L298" s="74">
        <f t="shared" si="244"/>
        <v>0</v>
      </c>
    </row>
    <row r="299" spans="1:12" ht="15" x14ac:dyDescent="0.25">
      <c r="A299" s="18">
        <v>58109</v>
      </c>
      <c r="B299" t="s">
        <v>416</v>
      </c>
      <c r="D299" s="74">
        <v>0</v>
      </c>
      <c r="E299" s="74">
        <v>0</v>
      </c>
      <c r="F299" s="74">
        <v>0</v>
      </c>
      <c r="G299" s="74">
        <v>0</v>
      </c>
      <c r="H299" s="74">
        <f t="shared" ref="H299" si="284">G299</f>
        <v>0</v>
      </c>
      <c r="I299" s="74">
        <f t="shared" si="269"/>
        <v>0</v>
      </c>
      <c r="J299" s="74">
        <f t="shared" si="269"/>
        <v>0</v>
      </c>
      <c r="K299" s="74">
        <f t="shared" si="269"/>
        <v>0</v>
      </c>
      <c r="L299" s="74">
        <f t="shared" si="244"/>
        <v>0</v>
      </c>
    </row>
    <row r="300" spans="1:12" ht="15" x14ac:dyDescent="0.25">
      <c r="A300" s="18">
        <v>58112</v>
      </c>
      <c r="B300" t="s">
        <v>417</v>
      </c>
      <c r="D300" s="74">
        <v>0</v>
      </c>
      <c r="E300" s="74">
        <v>0</v>
      </c>
      <c r="F300" s="74">
        <v>0</v>
      </c>
      <c r="G300" s="74">
        <v>0</v>
      </c>
      <c r="H300" s="74">
        <f t="shared" ref="H300:K315" si="285">G300</f>
        <v>0</v>
      </c>
      <c r="I300" s="74">
        <f t="shared" si="285"/>
        <v>0</v>
      </c>
      <c r="J300" s="74">
        <f t="shared" si="285"/>
        <v>0</v>
      </c>
      <c r="K300" s="74">
        <f t="shared" si="285"/>
        <v>0</v>
      </c>
      <c r="L300" s="74">
        <f t="shared" si="244"/>
        <v>0</v>
      </c>
    </row>
    <row r="301" spans="1:12" ht="15" x14ac:dyDescent="0.25">
      <c r="A301" s="18">
        <v>59113</v>
      </c>
      <c r="B301" t="s">
        <v>418</v>
      </c>
      <c r="D301" s="74">
        <v>0</v>
      </c>
      <c r="E301" s="74">
        <v>0</v>
      </c>
      <c r="F301" s="74">
        <v>0</v>
      </c>
      <c r="G301" s="74">
        <v>0</v>
      </c>
      <c r="H301" s="74">
        <f t="shared" ref="H301" si="286">G301</f>
        <v>0</v>
      </c>
      <c r="I301" s="74">
        <f t="shared" si="285"/>
        <v>0</v>
      </c>
      <c r="J301" s="74">
        <f t="shared" si="285"/>
        <v>0</v>
      </c>
      <c r="K301" s="74">
        <f t="shared" si="285"/>
        <v>0</v>
      </c>
      <c r="L301" s="74">
        <f t="shared" si="244"/>
        <v>0</v>
      </c>
    </row>
    <row r="302" spans="1:12" ht="15" x14ac:dyDescent="0.25">
      <c r="A302" s="18">
        <v>59114</v>
      </c>
      <c r="B302" t="s">
        <v>419</v>
      </c>
      <c r="D302" s="74">
        <v>0</v>
      </c>
      <c r="E302" s="74">
        <v>0</v>
      </c>
      <c r="F302" s="74">
        <v>0</v>
      </c>
      <c r="G302" s="74">
        <v>0</v>
      </c>
      <c r="H302" s="74">
        <f t="shared" ref="H302" si="287">G302</f>
        <v>0</v>
      </c>
      <c r="I302" s="74">
        <f t="shared" si="285"/>
        <v>0</v>
      </c>
      <c r="J302" s="74">
        <f t="shared" si="285"/>
        <v>0</v>
      </c>
      <c r="K302" s="74">
        <f t="shared" si="285"/>
        <v>0</v>
      </c>
      <c r="L302" s="74">
        <f t="shared" si="244"/>
        <v>0</v>
      </c>
    </row>
    <row r="303" spans="1:12" ht="15" x14ac:dyDescent="0.25">
      <c r="A303" s="18">
        <v>59117</v>
      </c>
      <c r="B303" t="s">
        <v>420</v>
      </c>
      <c r="D303" s="74">
        <v>0</v>
      </c>
      <c r="E303" s="74">
        <v>0</v>
      </c>
      <c r="F303" s="74">
        <v>0</v>
      </c>
      <c r="G303" s="74">
        <v>0</v>
      </c>
      <c r="H303" s="74">
        <f t="shared" ref="H303" si="288">G303</f>
        <v>0</v>
      </c>
      <c r="I303" s="74">
        <f t="shared" si="285"/>
        <v>0</v>
      </c>
      <c r="J303" s="74">
        <f t="shared" si="285"/>
        <v>0</v>
      </c>
      <c r="K303" s="74">
        <f t="shared" si="285"/>
        <v>0</v>
      </c>
      <c r="L303" s="74">
        <f t="shared" si="244"/>
        <v>0</v>
      </c>
    </row>
    <row r="304" spans="1:12" ht="15" x14ac:dyDescent="0.25">
      <c r="A304" s="18">
        <v>60077</v>
      </c>
      <c r="B304" t="s">
        <v>421</v>
      </c>
      <c r="D304" s="74">
        <v>0</v>
      </c>
      <c r="E304" s="74">
        <v>0</v>
      </c>
      <c r="F304" s="74">
        <v>0</v>
      </c>
      <c r="G304" s="74">
        <v>0</v>
      </c>
      <c r="H304" s="74">
        <f t="shared" ref="H304" si="289">G304</f>
        <v>0</v>
      </c>
      <c r="I304" s="74">
        <f t="shared" si="285"/>
        <v>0</v>
      </c>
      <c r="J304" s="74">
        <f t="shared" si="285"/>
        <v>0</v>
      </c>
      <c r="K304" s="74">
        <f t="shared" si="285"/>
        <v>0</v>
      </c>
      <c r="L304" s="74">
        <f t="shared" si="244"/>
        <v>0</v>
      </c>
    </row>
    <row r="305" spans="1:12" ht="15" x14ac:dyDescent="0.25">
      <c r="A305" s="18">
        <v>61150</v>
      </c>
      <c r="B305" t="s">
        <v>422</v>
      </c>
      <c r="D305" s="74">
        <v>0</v>
      </c>
      <c r="E305" s="74">
        <v>0</v>
      </c>
      <c r="F305" s="74">
        <v>0</v>
      </c>
      <c r="G305" s="74">
        <v>0</v>
      </c>
      <c r="H305" s="74">
        <f t="shared" ref="H305" si="290">G305</f>
        <v>0</v>
      </c>
      <c r="I305" s="74">
        <f t="shared" si="285"/>
        <v>0</v>
      </c>
      <c r="J305" s="74">
        <f t="shared" si="285"/>
        <v>0</v>
      </c>
      <c r="K305" s="74">
        <f t="shared" si="285"/>
        <v>0</v>
      </c>
      <c r="L305" s="74">
        <f t="shared" si="244"/>
        <v>0</v>
      </c>
    </row>
    <row r="306" spans="1:12" ht="15" x14ac:dyDescent="0.25">
      <c r="A306" s="18">
        <v>61151</v>
      </c>
      <c r="B306" t="s">
        <v>423</v>
      </c>
      <c r="D306" s="74">
        <v>0</v>
      </c>
      <c r="E306" s="74">
        <v>0</v>
      </c>
      <c r="F306" s="74">
        <v>0</v>
      </c>
      <c r="G306" s="74">
        <v>0</v>
      </c>
      <c r="H306" s="74">
        <f t="shared" ref="H306" si="291">G306</f>
        <v>0</v>
      </c>
      <c r="I306" s="74">
        <f t="shared" si="285"/>
        <v>0</v>
      </c>
      <c r="J306" s="74">
        <f t="shared" si="285"/>
        <v>0</v>
      </c>
      <c r="K306" s="74">
        <f t="shared" si="285"/>
        <v>0</v>
      </c>
      <c r="L306" s="74">
        <f t="shared" si="244"/>
        <v>0</v>
      </c>
    </row>
    <row r="307" spans="1:12" ht="15" x14ac:dyDescent="0.25">
      <c r="A307" s="18">
        <v>61154</v>
      </c>
      <c r="B307" t="s">
        <v>424</v>
      </c>
      <c r="D307" s="74">
        <v>0</v>
      </c>
      <c r="E307" s="74">
        <v>0</v>
      </c>
      <c r="F307" s="74">
        <v>0</v>
      </c>
      <c r="G307" s="74">
        <v>0</v>
      </c>
      <c r="H307" s="74">
        <f t="shared" ref="H307" si="292">G307</f>
        <v>0</v>
      </c>
      <c r="I307" s="74">
        <f t="shared" si="285"/>
        <v>0</v>
      </c>
      <c r="J307" s="74">
        <f t="shared" si="285"/>
        <v>0</v>
      </c>
      <c r="K307" s="74">
        <f t="shared" si="285"/>
        <v>0</v>
      </c>
      <c r="L307" s="74">
        <f t="shared" si="244"/>
        <v>0</v>
      </c>
    </row>
    <row r="308" spans="1:12" ht="15" x14ac:dyDescent="0.25">
      <c r="A308" s="18">
        <v>61156</v>
      </c>
      <c r="B308" t="s">
        <v>425</v>
      </c>
      <c r="D308" s="74">
        <v>0</v>
      </c>
      <c r="E308" s="74">
        <v>0</v>
      </c>
      <c r="F308" s="74">
        <v>0</v>
      </c>
      <c r="G308" s="74">
        <v>0</v>
      </c>
      <c r="H308" s="74">
        <f t="shared" ref="H308" si="293">G308</f>
        <v>0</v>
      </c>
      <c r="I308" s="74">
        <f t="shared" si="285"/>
        <v>0</v>
      </c>
      <c r="J308" s="74">
        <f t="shared" si="285"/>
        <v>0</v>
      </c>
      <c r="K308" s="74">
        <f t="shared" si="285"/>
        <v>0</v>
      </c>
      <c r="L308" s="74">
        <f t="shared" si="244"/>
        <v>0</v>
      </c>
    </row>
    <row r="309" spans="1:12" ht="15" x14ac:dyDescent="0.25">
      <c r="A309" s="18">
        <v>61157</v>
      </c>
      <c r="B309" t="s">
        <v>426</v>
      </c>
      <c r="D309" s="74">
        <v>0</v>
      </c>
      <c r="E309" s="74">
        <v>0</v>
      </c>
      <c r="F309" s="74">
        <v>0</v>
      </c>
      <c r="G309" s="74">
        <v>0</v>
      </c>
      <c r="H309" s="74">
        <f t="shared" ref="H309" si="294">G309</f>
        <v>0</v>
      </c>
      <c r="I309" s="74">
        <f t="shared" si="285"/>
        <v>0</v>
      </c>
      <c r="J309" s="74">
        <f t="shared" si="285"/>
        <v>0</v>
      </c>
      <c r="K309" s="74">
        <f t="shared" si="285"/>
        <v>0</v>
      </c>
      <c r="L309" s="74">
        <f t="shared" si="244"/>
        <v>0</v>
      </c>
    </row>
    <row r="310" spans="1:12" ht="15" x14ac:dyDescent="0.25">
      <c r="A310" s="18">
        <v>61158</v>
      </c>
      <c r="B310" t="s">
        <v>427</v>
      </c>
      <c r="D310" s="74">
        <v>0</v>
      </c>
      <c r="E310" s="74">
        <v>0</v>
      </c>
      <c r="F310" s="74">
        <v>0</v>
      </c>
      <c r="G310" s="74">
        <v>0</v>
      </c>
      <c r="H310" s="74">
        <f t="shared" ref="H310" si="295">G310</f>
        <v>0</v>
      </c>
      <c r="I310" s="74">
        <f t="shared" si="285"/>
        <v>0</v>
      </c>
      <c r="J310" s="74">
        <f t="shared" si="285"/>
        <v>0</v>
      </c>
      <c r="K310" s="74">
        <f t="shared" si="285"/>
        <v>0</v>
      </c>
      <c r="L310" s="74">
        <f t="shared" si="244"/>
        <v>0</v>
      </c>
    </row>
    <row r="311" spans="1:12" ht="15" x14ac:dyDescent="0.25">
      <c r="A311" s="18">
        <v>62070</v>
      </c>
      <c r="B311" t="s">
        <v>428</v>
      </c>
      <c r="C311" s="46">
        <v>2015</v>
      </c>
      <c r="D311" s="74">
        <v>0.68189999999999995</v>
      </c>
      <c r="E311" s="74">
        <v>0.68189999999999995</v>
      </c>
      <c r="F311" s="74">
        <v>0.68189999999999995</v>
      </c>
      <c r="G311" s="74">
        <v>0.68189999999999995</v>
      </c>
      <c r="H311" s="74">
        <f t="shared" ref="H311" si="296">G311</f>
        <v>0.68189999999999995</v>
      </c>
      <c r="I311" s="74">
        <f t="shared" si="285"/>
        <v>0.68189999999999995</v>
      </c>
      <c r="J311" s="74">
        <f t="shared" si="285"/>
        <v>0.68189999999999995</v>
      </c>
      <c r="K311" s="74">
        <f t="shared" si="285"/>
        <v>0.68189999999999995</v>
      </c>
      <c r="L311" s="74">
        <f t="shared" si="244"/>
        <v>0.68189999999999995</v>
      </c>
    </row>
    <row r="312" spans="1:12" ht="15" x14ac:dyDescent="0.25">
      <c r="A312" s="18">
        <v>62072</v>
      </c>
      <c r="B312" t="s">
        <v>429</v>
      </c>
      <c r="D312" s="74">
        <v>0</v>
      </c>
      <c r="E312" s="74">
        <v>0</v>
      </c>
      <c r="F312" s="74">
        <v>0</v>
      </c>
      <c r="G312" s="74">
        <v>0</v>
      </c>
      <c r="H312" s="74">
        <f t="shared" ref="H312" si="297">G312</f>
        <v>0</v>
      </c>
      <c r="I312" s="74">
        <f t="shared" si="285"/>
        <v>0</v>
      </c>
      <c r="J312" s="74">
        <f t="shared" si="285"/>
        <v>0</v>
      </c>
      <c r="K312" s="74">
        <f t="shared" si="285"/>
        <v>0</v>
      </c>
      <c r="L312" s="74">
        <f t="shared" si="244"/>
        <v>0</v>
      </c>
    </row>
    <row r="313" spans="1:12" ht="15" x14ac:dyDescent="0.25">
      <c r="A313" s="18">
        <v>63066</v>
      </c>
      <c r="B313" t="s">
        <v>430</v>
      </c>
      <c r="D313" s="74">
        <v>0</v>
      </c>
      <c r="E313" s="74">
        <v>0</v>
      </c>
      <c r="F313" s="74">
        <v>0</v>
      </c>
      <c r="G313" s="74">
        <v>0</v>
      </c>
      <c r="H313" s="74">
        <f t="shared" ref="H313:H314" si="298">G313</f>
        <v>0</v>
      </c>
      <c r="I313" s="74">
        <f t="shared" si="285"/>
        <v>0</v>
      </c>
      <c r="J313" s="74">
        <f t="shared" si="285"/>
        <v>0</v>
      </c>
      <c r="K313" s="74">
        <f t="shared" si="285"/>
        <v>0</v>
      </c>
      <c r="L313" s="74">
        <f t="shared" si="244"/>
        <v>0</v>
      </c>
    </row>
    <row r="314" spans="1:12" ht="15" x14ac:dyDescent="0.25">
      <c r="A314" s="18">
        <v>63067</v>
      </c>
      <c r="B314" t="s">
        <v>431</v>
      </c>
      <c r="C314">
        <v>2018</v>
      </c>
      <c r="D314" s="74">
        <v>0.6119</v>
      </c>
      <c r="E314" s="74">
        <v>0.6119</v>
      </c>
      <c r="F314" s="74">
        <v>0</v>
      </c>
      <c r="G314" s="74">
        <v>0</v>
      </c>
      <c r="H314" s="74">
        <f t="shared" si="298"/>
        <v>0</v>
      </c>
      <c r="I314" s="74">
        <f t="shared" si="285"/>
        <v>0</v>
      </c>
      <c r="J314" s="74">
        <f t="shared" si="285"/>
        <v>0</v>
      </c>
      <c r="K314" s="74">
        <f t="shared" si="285"/>
        <v>0</v>
      </c>
      <c r="L314" s="74">
        <f t="shared" si="244"/>
        <v>0</v>
      </c>
    </row>
    <row r="315" spans="1:12" ht="15" x14ac:dyDescent="0.25">
      <c r="A315" s="18">
        <v>64072</v>
      </c>
      <c r="B315" t="s">
        <v>432</v>
      </c>
      <c r="D315" s="74">
        <v>0</v>
      </c>
      <c r="E315" s="74">
        <v>0</v>
      </c>
      <c r="F315" s="74">
        <v>0</v>
      </c>
      <c r="G315" s="74">
        <v>0</v>
      </c>
      <c r="H315" s="74">
        <f t="shared" ref="H315" si="299">G315</f>
        <v>0</v>
      </c>
      <c r="I315" s="74">
        <f t="shared" si="285"/>
        <v>0</v>
      </c>
      <c r="J315" s="74">
        <f t="shared" si="285"/>
        <v>0</v>
      </c>
      <c r="K315" s="74">
        <f t="shared" si="285"/>
        <v>0</v>
      </c>
      <c r="L315" s="74">
        <f t="shared" si="244"/>
        <v>0</v>
      </c>
    </row>
    <row r="316" spans="1:12" ht="15" x14ac:dyDescent="0.25">
      <c r="A316" s="18">
        <v>64074</v>
      </c>
      <c r="B316" t="s">
        <v>433</v>
      </c>
      <c r="D316" s="74">
        <v>0</v>
      </c>
      <c r="E316" s="74">
        <v>0</v>
      </c>
      <c r="F316" s="74">
        <v>0</v>
      </c>
      <c r="G316" s="74">
        <v>0</v>
      </c>
      <c r="H316" s="74">
        <f t="shared" ref="H316:K331" si="300">G316</f>
        <v>0</v>
      </c>
      <c r="I316" s="74">
        <f t="shared" si="300"/>
        <v>0</v>
      </c>
      <c r="J316" s="74">
        <f t="shared" si="300"/>
        <v>0</v>
      </c>
      <c r="K316" s="74">
        <f t="shared" si="300"/>
        <v>0</v>
      </c>
      <c r="L316" s="74">
        <f t="shared" si="244"/>
        <v>0</v>
      </c>
    </row>
    <row r="317" spans="1:12" ht="15" x14ac:dyDescent="0.25">
      <c r="A317" s="18">
        <v>64075</v>
      </c>
      <c r="B317" t="s">
        <v>434</v>
      </c>
      <c r="D317" s="74">
        <v>0</v>
      </c>
      <c r="E317" s="74">
        <v>0</v>
      </c>
      <c r="F317" s="74">
        <v>0</v>
      </c>
      <c r="G317" s="74">
        <v>0</v>
      </c>
      <c r="H317" s="74">
        <f t="shared" ref="H317" si="301">G317</f>
        <v>0</v>
      </c>
      <c r="I317" s="74">
        <f t="shared" si="300"/>
        <v>0</v>
      </c>
      <c r="J317" s="74">
        <f t="shared" si="300"/>
        <v>0</v>
      </c>
      <c r="K317" s="74">
        <f t="shared" si="300"/>
        <v>0</v>
      </c>
      <c r="L317" s="74">
        <f t="shared" si="244"/>
        <v>0</v>
      </c>
    </row>
    <row r="318" spans="1:12" ht="15" x14ac:dyDescent="0.25">
      <c r="A318" s="18">
        <v>65096</v>
      </c>
      <c r="B318" t="s">
        <v>435</v>
      </c>
      <c r="D318" s="74">
        <v>0</v>
      </c>
      <c r="E318" s="74">
        <v>0</v>
      </c>
      <c r="F318" s="74">
        <v>0</v>
      </c>
      <c r="G318" s="74">
        <v>0</v>
      </c>
      <c r="H318" s="74">
        <f t="shared" ref="H318" si="302">G318</f>
        <v>0</v>
      </c>
      <c r="I318" s="74">
        <f t="shared" si="300"/>
        <v>0</v>
      </c>
      <c r="J318" s="74">
        <f t="shared" si="300"/>
        <v>0</v>
      </c>
      <c r="K318" s="74">
        <f t="shared" si="300"/>
        <v>0</v>
      </c>
      <c r="L318" s="74">
        <f t="shared" si="244"/>
        <v>0</v>
      </c>
    </row>
    <row r="319" spans="1:12" ht="15" x14ac:dyDescent="0.25">
      <c r="A319" s="18">
        <v>65098</v>
      </c>
      <c r="B319" t="s">
        <v>436</v>
      </c>
      <c r="D319" s="74">
        <v>0</v>
      </c>
      <c r="E319" s="74">
        <v>0</v>
      </c>
      <c r="F319" s="74">
        <v>0</v>
      </c>
      <c r="G319" s="74">
        <v>0</v>
      </c>
      <c r="H319" s="74">
        <f t="shared" ref="H319" si="303">G319</f>
        <v>0</v>
      </c>
      <c r="I319" s="74">
        <f t="shared" si="300"/>
        <v>0</v>
      </c>
      <c r="J319" s="74">
        <f t="shared" si="300"/>
        <v>0</v>
      </c>
      <c r="K319" s="74">
        <f t="shared" si="300"/>
        <v>0</v>
      </c>
      <c r="L319" s="74">
        <f t="shared" si="244"/>
        <v>0</v>
      </c>
    </row>
    <row r="320" spans="1:12" ht="15" x14ac:dyDescent="0.25">
      <c r="A320" s="18">
        <v>66102</v>
      </c>
      <c r="B320" t="s">
        <v>437</v>
      </c>
      <c r="D320" s="74">
        <v>0</v>
      </c>
      <c r="E320" s="74">
        <v>0</v>
      </c>
      <c r="F320" s="74">
        <v>0</v>
      </c>
      <c r="G320" s="74">
        <v>0</v>
      </c>
      <c r="H320" s="74">
        <f t="shared" ref="H320" si="304">G320</f>
        <v>0</v>
      </c>
      <c r="I320" s="74">
        <f t="shared" si="300"/>
        <v>0</v>
      </c>
      <c r="J320" s="74">
        <f t="shared" si="300"/>
        <v>0</v>
      </c>
      <c r="K320" s="74">
        <f t="shared" si="300"/>
        <v>0</v>
      </c>
      <c r="L320" s="74">
        <f t="shared" si="244"/>
        <v>0</v>
      </c>
    </row>
    <row r="321" spans="1:12" ht="15" x14ac:dyDescent="0.25">
      <c r="A321" s="18">
        <v>66103</v>
      </c>
      <c r="B321" t="s">
        <v>438</v>
      </c>
      <c r="D321" s="74">
        <v>0</v>
      </c>
      <c r="E321" s="74">
        <v>0</v>
      </c>
      <c r="F321" s="74">
        <v>0</v>
      </c>
      <c r="G321" s="74">
        <v>0</v>
      </c>
      <c r="H321" s="74">
        <f t="shared" ref="H321" si="305">G321</f>
        <v>0</v>
      </c>
      <c r="I321" s="74">
        <f t="shared" si="300"/>
        <v>0</v>
      </c>
      <c r="J321" s="74">
        <f t="shared" si="300"/>
        <v>0</v>
      </c>
      <c r="K321" s="74">
        <f t="shared" si="300"/>
        <v>0</v>
      </c>
      <c r="L321" s="74">
        <f t="shared" si="244"/>
        <v>0</v>
      </c>
    </row>
    <row r="322" spans="1:12" ht="15" x14ac:dyDescent="0.25">
      <c r="A322" s="18">
        <v>66104</v>
      </c>
      <c r="B322" t="s">
        <v>439</v>
      </c>
      <c r="D322" s="74">
        <v>0</v>
      </c>
      <c r="E322" s="74">
        <v>0</v>
      </c>
      <c r="F322" s="74">
        <v>0</v>
      </c>
      <c r="G322" s="74">
        <v>0</v>
      </c>
      <c r="H322" s="74">
        <f t="shared" ref="H322" si="306">G322</f>
        <v>0</v>
      </c>
      <c r="I322" s="74">
        <f t="shared" si="300"/>
        <v>0</v>
      </c>
      <c r="J322" s="74">
        <f t="shared" si="300"/>
        <v>0</v>
      </c>
      <c r="K322" s="74">
        <f t="shared" si="300"/>
        <v>0</v>
      </c>
      <c r="L322" s="74">
        <f t="shared" si="244"/>
        <v>0</v>
      </c>
    </row>
    <row r="323" spans="1:12" ht="15" x14ac:dyDescent="0.25">
      <c r="A323" s="18">
        <v>66105</v>
      </c>
      <c r="B323" t="s">
        <v>440</v>
      </c>
      <c r="D323" s="74">
        <v>0</v>
      </c>
      <c r="E323" s="74">
        <v>0</v>
      </c>
      <c r="F323" s="74">
        <v>0</v>
      </c>
      <c r="G323" s="74">
        <v>0</v>
      </c>
      <c r="H323" s="74">
        <f t="shared" ref="H323" si="307">G323</f>
        <v>0</v>
      </c>
      <c r="I323" s="74">
        <f t="shared" si="300"/>
        <v>0</v>
      </c>
      <c r="J323" s="74">
        <f t="shared" si="300"/>
        <v>0</v>
      </c>
      <c r="K323" s="74">
        <f t="shared" si="300"/>
        <v>0</v>
      </c>
      <c r="L323" s="74">
        <f t="shared" ref="L323:L386" si="308">K323</f>
        <v>0</v>
      </c>
    </row>
    <row r="324" spans="1:12" ht="15" x14ac:dyDescent="0.25">
      <c r="A324" s="18">
        <v>66107</v>
      </c>
      <c r="B324" t="s">
        <v>441</v>
      </c>
      <c r="D324" s="74">
        <v>0</v>
      </c>
      <c r="E324" s="74">
        <v>0</v>
      </c>
      <c r="F324" s="74">
        <v>0</v>
      </c>
      <c r="G324" s="74">
        <v>0</v>
      </c>
      <c r="H324" s="74">
        <f t="shared" ref="H324" si="309">G324</f>
        <v>0</v>
      </c>
      <c r="I324" s="74">
        <f t="shared" si="300"/>
        <v>0</v>
      </c>
      <c r="J324" s="74">
        <f t="shared" si="300"/>
        <v>0</v>
      </c>
      <c r="K324" s="74">
        <f t="shared" si="300"/>
        <v>0</v>
      </c>
      <c r="L324" s="74">
        <f t="shared" si="308"/>
        <v>0</v>
      </c>
    </row>
    <row r="325" spans="1:12" ht="15" x14ac:dyDescent="0.25">
      <c r="A325" s="18">
        <v>67055</v>
      </c>
      <c r="B325" t="s">
        <v>442</v>
      </c>
      <c r="C325">
        <v>2020</v>
      </c>
      <c r="D325" s="74">
        <v>0.70499999999999996</v>
      </c>
      <c r="E325" s="74">
        <v>0.70499999999999996</v>
      </c>
      <c r="F325" s="74">
        <v>0.70499999999999996</v>
      </c>
      <c r="G325" s="74">
        <v>0.70499999999999996</v>
      </c>
      <c r="H325" s="74">
        <f t="shared" ref="H325" si="310">G325</f>
        <v>0.70499999999999996</v>
      </c>
      <c r="I325" s="74">
        <f t="shared" si="300"/>
        <v>0.70499999999999996</v>
      </c>
      <c r="J325" s="74">
        <f t="shared" si="300"/>
        <v>0.70499999999999996</v>
      </c>
      <c r="K325" s="74">
        <f t="shared" si="300"/>
        <v>0.70499999999999996</v>
      </c>
      <c r="L325" s="74">
        <f t="shared" si="308"/>
        <v>0.70499999999999996</v>
      </c>
    </row>
    <row r="326" spans="1:12" ht="15" x14ac:dyDescent="0.25">
      <c r="A326" s="18">
        <v>67061</v>
      </c>
      <c r="B326" t="s">
        <v>443</v>
      </c>
      <c r="C326" s="46">
        <v>2015</v>
      </c>
      <c r="D326" s="74">
        <v>0</v>
      </c>
      <c r="E326" s="74">
        <v>1.0269999999999999</v>
      </c>
      <c r="F326" s="74">
        <v>0</v>
      </c>
      <c r="G326" s="74">
        <v>0</v>
      </c>
      <c r="H326" s="74">
        <f t="shared" ref="H326" si="311">G326</f>
        <v>0</v>
      </c>
      <c r="I326" s="74">
        <f t="shared" si="300"/>
        <v>0</v>
      </c>
      <c r="J326" s="74">
        <f t="shared" si="300"/>
        <v>0</v>
      </c>
      <c r="K326" s="74">
        <f t="shared" si="300"/>
        <v>0</v>
      </c>
      <c r="L326" s="74">
        <f t="shared" si="308"/>
        <v>0</v>
      </c>
    </row>
    <row r="327" spans="1:12" ht="15" x14ac:dyDescent="0.25">
      <c r="A327" s="18">
        <v>68070</v>
      </c>
      <c r="B327" t="s">
        <v>444</v>
      </c>
      <c r="D327" s="74">
        <v>0</v>
      </c>
      <c r="E327" s="74">
        <v>0</v>
      </c>
      <c r="F327" s="74">
        <v>0</v>
      </c>
      <c r="G327" s="74">
        <v>0</v>
      </c>
      <c r="H327" s="74">
        <f t="shared" ref="H327" si="312">G327</f>
        <v>0</v>
      </c>
      <c r="I327" s="74">
        <f t="shared" si="300"/>
        <v>0</v>
      </c>
      <c r="J327" s="74">
        <f t="shared" si="300"/>
        <v>0</v>
      </c>
      <c r="K327" s="74">
        <f t="shared" si="300"/>
        <v>0</v>
      </c>
      <c r="L327" s="74">
        <f t="shared" si="308"/>
        <v>0</v>
      </c>
    </row>
    <row r="328" spans="1:12" ht="15" x14ac:dyDescent="0.25">
      <c r="A328" s="18">
        <v>68071</v>
      </c>
      <c r="B328" t="s">
        <v>445</v>
      </c>
      <c r="D328" s="74">
        <v>0</v>
      </c>
      <c r="E328" s="74">
        <v>0</v>
      </c>
      <c r="F328" s="74">
        <v>0</v>
      </c>
      <c r="G328" s="74">
        <v>0</v>
      </c>
      <c r="H328" s="74">
        <f t="shared" ref="H328" si="313">G328</f>
        <v>0</v>
      </c>
      <c r="I328" s="74">
        <f t="shared" si="300"/>
        <v>0</v>
      </c>
      <c r="J328" s="74">
        <f t="shared" si="300"/>
        <v>0</v>
      </c>
      <c r="K328" s="74">
        <f t="shared" si="300"/>
        <v>0</v>
      </c>
      <c r="L328" s="74">
        <f t="shared" si="308"/>
        <v>0</v>
      </c>
    </row>
    <row r="329" spans="1:12" ht="15" x14ac:dyDescent="0.25">
      <c r="A329" s="18">
        <v>68072</v>
      </c>
      <c r="B329" t="s">
        <v>446</v>
      </c>
      <c r="D329" s="74">
        <v>0</v>
      </c>
      <c r="E329" s="74">
        <v>0</v>
      </c>
      <c r="F329" s="74">
        <v>0</v>
      </c>
      <c r="G329" s="74">
        <v>0</v>
      </c>
      <c r="H329" s="74">
        <f t="shared" ref="H329" si="314">G329</f>
        <v>0</v>
      </c>
      <c r="I329" s="74">
        <f t="shared" si="300"/>
        <v>0</v>
      </c>
      <c r="J329" s="74">
        <f t="shared" si="300"/>
        <v>0</v>
      </c>
      <c r="K329" s="74">
        <f t="shared" si="300"/>
        <v>0</v>
      </c>
      <c r="L329" s="74">
        <f t="shared" si="308"/>
        <v>0</v>
      </c>
    </row>
    <row r="330" spans="1:12" ht="15" x14ac:dyDescent="0.25">
      <c r="A330" s="18">
        <v>68073</v>
      </c>
      <c r="B330" t="s">
        <v>447</v>
      </c>
      <c r="D330" s="74">
        <v>0</v>
      </c>
      <c r="E330" s="74">
        <v>0</v>
      </c>
      <c r="F330" s="74">
        <v>0</v>
      </c>
      <c r="G330" s="74">
        <v>0</v>
      </c>
      <c r="H330" s="74">
        <f t="shared" ref="H330" si="315">G330</f>
        <v>0</v>
      </c>
      <c r="I330" s="74">
        <f t="shared" si="300"/>
        <v>0</v>
      </c>
      <c r="J330" s="74">
        <f t="shared" si="300"/>
        <v>0</v>
      </c>
      <c r="K330" s="74">
        <f t="shared" si="300"/>
        <v>0</v>
      </c>
      <c r="L330" s="74">
        <f t="shared" si="308"/>
        <v>0</v>
      </c>
    </row>
    <row r="331" spans="1:12" ht="15" x14ac:dyDescent="0.25">
      <c r="A331" s="18">
        <v>68074</v>
      </c>
      <c r="B331" t="s">
        <v>448</v>
      </c>
      <c r="D331" s="74">
        <v>0</v>
      </c>
      <c r="E331" s="74">
        <v>0</v>
      </c>
      <c r="F331" s="74">
        <v>0</v>
      </c>
      <c r="G331" s="74">
        <v>0</v>
      </c>
      <c r="H331" s="74">
        <f t="shared" ref="H331" si="316">G331</f>
        <v>0</v>
      </c>
      <c r="I331" s="74">
        <f t="shared" si="300"/>
        <v>0</v>
      </c>
      <c r="J331" s="74">
        <f t="shared" si="300"/>
        <v>0</v>
      </c>
      <c r="K331" s="74">
        <f t="shared" si="300"/>
        <v>0</v>
      </c>
      <c r="L331" s="74">
        <f t="shared" si="308"/>
        <v>0</v>
      </c>
    </row>
    <row r="332" spans="1:12" ht="15" x14ac:dyDescent="0.25">
      <c r="A332" s="18">
        <v>68075</v>
      </c>
      <c r="B332" t="s">
        <v>449</v>
      </c>
      <c r="D332" s="74">
        <v>0</v>
      </c>
      <c r="E332" s="74">
        <v>0</v>
      </c>
      <c r="F332" s="74">
        <v>0</v>
      </c>
      <c r="G332" s="74">
        <v>0</v>
      </c>
      <c r="H332" s="74">
        <f t="shared" ref="H332:K347" si="317">G332</f>
        <v>0</v>
      </c>
      <c r="I332" s="74">
        <f t="shared" si="317"/>
        <v>0</v>
      </c>
      <c r="J332" s="74">
        <f t="shared" si="317"/>
        <v>0</v>
      </c>
      <c r="K332" s="74">
        <f t="shared" si="317"/>
        <v>0</v>
      </c>
      <c r="L332" s="74">
        <f t="shared" si="308"/>
        <v>0</v>
      </c>
    </row>
    <row r="333" spans="1:12" ht="15" x14ac:dyDescent="0.25">
      <c r="A333" s="18">
        <v>69104</v>
      </c>
      <c r="B333" t="s">
        <v>450</v>
      </c>
      <c r="D333" s="74">
        <v>0</v>
      </c>
      <c r="E333" s="74">
        <v>0</v>
      </c>
      <c r="F333" s="74">
        <v>0</v>
      </c>
      <c r="G333" s="74">
        <v>0</v>
      </c>
      <c r="H333" s="74">
        <f t="shared" ref="H333" si="318">G333</f>
        <v>0</v>
      </c>
      <c r="I333" s="74">
        <f t="shared" si="317"/>
        <v>0</v>
      </c>
      <c r="J333" s="74">
        <f t="shared" si="317"/>
        <v>0</v>
      </c>
      <c r="K333" s="74">
        <f t="shared" si="317"/>
        <v>0</v>
      </c>
      <c r="L333" s="74">
        <f t="shared" si="308"/>
        <v>0</v>
      </c>
    </row>
    <row r="334" spans="1:12" ht="15" x14ac:dyDescent="0.25">
      <c r="A334" s="18">
        <v>69106</v>
      </c>
      <c r="B334" t="s">
        <v>451</v>
      </c>
      <c r="D334" s="74">
        <v>0</v>
      </c>
      <c r="E334" s="74">
        <v>0</v>
      </c>
      <c r="F334" s="74">
        <v>0</v>
      </c>
      <c r="G334" s="74">
        <v>0</v>
      </c>
      <c r="H334" s="74">
        <f t="shared" ref="H334" si="319">G334</f>
        <v>0</v>
      </c>
      <c r="I334" s="74">
        <f t="shared" si="317"/>
        <v>0</v>
      </c>
      <c r="J334" s="74">
        <f t="shared" si="317"/>
        <v>0</v>
      </c>
      <c r="K334" s="74">
        <f t="shared" si="317"/>
        <v>0</v>
      </c>
      <c r="L334" s="74">
        <f t="shared" si="308"/>
        <v>0</v>
      </c>
    </row>
    <row r="335" spans="1:12" ht="15" x14ac:dyDescent="0.25">
      <c r="A335" s="18">
        <v>69107</v>
      </c>
      <c r="B335" t="s">
        <v>452</v>
      </c>
      <c r="D335" s="74">
        <v>0</v>
      </c>
      <c r="E335" s="74">
        <v>0</v>
      </c>
      <c r="F335" s="74">
        <v>0</v>
      </c>
      <c r="G335" s="74">
        <v>0</v>
      </c>
      <c r="H335" s="74">
        <f t="shared" ref="H335" si="320">G335</f>
        <v>0</v>
      </c>
      <c r="I335" s="74">
        <f t="shared" si="317"/>
        <v>0</v>
      </c>
      <c r="J335" s="74">
        <f t="shared" si="317"/>
        <v>0</v>
      </c>
      <c r="K335" s="74">
        <f t="shared" si="317"/>
        <v>0</v>
      </c>
      <c r="L335" s="74">
        <f t="shared" si="308"/>
        <v>0</v>
      </c>
    </row>
    <row r="336" spans="1:12" ht="15" x14ac:dyDescent="0.25">
      <c r="A336" s="18">
        <v>69108</v>
      </c>
      <c r="B336" t="s">
        <v>453</v>
      </c>
      <c r="D336" s="74">
        <v>0</v>
      </c>
      <c r="E336" s="74">
        <v>0</v>
      </c>
      <c r="F336" s="74">
        <v>0</v>
      </c>
      <c r="G336" s="74">
        <v>0</v>
      </c>
      <c r="H336" s="74">
        <f t="shared" ref="H336" si="321">G336</f>
        <v>0</v>
      </c>
      <c r="I336" s="74">
        <f t="shared" si="317"/>
        <v>0</v>
      </c>
      <c r="J336" s="74">
        <f t="shared" si="317"/>
        <v>0</v>
      </c>
      <c r="K336" s="74">
        <f t="shared" si="317"/>
        <v>0</v>
      </c>
      <c r="L336" s="74">
        <f t="shared" si="308"/>
        <v>0</v>
      </c>
    </row>
    <row r="337" spans="1:12" ht="15" x14ac:dyDescent="0.25">
      <c r="A337" s="18">
        <v>69109</v>
      </c>
      <c r="B337" t="s">
        <v>454</v>
      </c>
      <c r="D337" s="74">
        <v>0</v>
      </c>
      <c r="E337" s="74">
        <v>0</v>
      </c>
      <c r="F337" s="74">
        <v>0</v>
      </c>
      <c r="G337" s="74">
        <v>0</v>
      </c>
      <c r="H337" s="74">
        <f t="shared" ref="H337" si="322">G337</f>
        <v>0</v>
      </c>
      <c r="I337" s="74">
        <f t="shared" si="317"/>
        <v>0</v>
      </c>
      <c r="J337" s="74">
        <f t="shared" si="317"/>
        <v>0</v>
      </c>
      <c r="K337" s="74">
        <f t="shared" si="317"/>
        <v>0</v>
      </c>
      <c r="L337" s="74">
        <f t="shared" si="308"/>
        <v>0</v>
      </c>
    </row>
    <row r="338" spans="1:12" ht="15" x14ac:dyDescent="0.25">
      <c r="A338" s="18">
        <v>70092</v>
      </c>
      <c r="B338" t="s">
        <v>455</v>
      </c>
      <c r="D338" s="74">
        <v>0</v>
      </c>
      <c r="E338" s="74">
        <v>0</v>
      </c>
      <c r="F338" s="74">
        <v>0</v>
      </c>
      <c r="G338" s="74">
        <v>0</v>
      </c>
      <c r="H338" s="74">
        <f t="shared" ref="H338" si="323">G338</f>
        <v>0</v>
      </c>
      <c r="I338" s="74">
        <f t="shared" si="317"/>
        <v>0</v>
      </c>
      <c r="J338" s="74">
        <f t="shared" si="317"/>
        <v>0</v>
      </c>
      <c r="K338" s="74">
        <f t="shared" si="317"/>
        <v>0</v>
      </c>
      <c r="L338" s="74">
        <f t="shared" si="308"/>
        <v>0</v>
      </c>
    </row>
    <row r="339" spans="1:12" ht="15" x14ac:dyDescent="0.25">
      <c r="A339" s="18">
        <v>70093</v>
      </c>
      <c r="B339" t="s">
        <v>456</v>
      </c>
      <c r="D339" s="74">
        <v>0</v>
      </c>
      <c r="E339" s="74">
        <v>0</v>
      </c>
      <c r="F339" s="74">
        <v>0</v>
      </c>
      <c r="G339" s="74">
        <v>0</v>
      </c>
      <c r="H339" s="74">
        <f t="shared" ref="H339" si="324">G339</f>
        <v>0</v>
      </c>
      <c r="I339" s="74">
        <f t="shared" si="317"/>
        <v>0</v>
      </c>
      <c r="J339" s="74">
        <f t="shared" si="317"/>
        <v>0</v>
      </c>
      <c r="K339" s="74">
        <f t="shared" si="317"/>
        <v>0</v>
      </c>
      <c r="L339" s="74">
        <f t="shared" si="308"/>
        <v>0</v>
      </c>
    </row>
    <row r="340" spans="1:12" ht="15" x14ac:dyDescent="0.25">
      <c r="A340" s="18">
        <v>71091</v>
      </c>
      <c r="B340" t="s">
        <v>457</v>
      </c>
      <c r="C340" s="46">
        <v>2015</v>
      </c>
      <c r="D340" s="74">
        <v>0.76619999999999999</v>
      </c>
      <c r="E340" s="74">
        <v>0.76619999999999999</v>
      </c>
      <c r="F340" s="74">
        <v>0.76619999999999999</v>
      </c>
      <c r="G340" s="74">
        <v>0.76619999999999999</v>
      </c>
      <c r="H340" s="74">
        <f t="shared" ref="H340" si="325">G340</f>
        <v>0.76619999999999999</v>
      </c>
      <c r="I340" s="74">
        <f t="shared" si="317"/>
        <v>0.76619999999999999</v>
      </c>
      <c r="J340" s="74">
        <f t="shared" si="317"/>
        <v>0.76619999999999999</v>
      </c>
      <c r="K340" s="74">
        <f t="shared" si="317"/>
        <v>0.76619999999999999</v>
      </c>
      <c r="L340" s="74">
        <f t="shared" si="308"/>
        <v>0.76619999999999999</v>
      </c>
    </row>
    <row r="341" spans="1:12" ht="15" x14ac:dyDescent="0.25">
      <c r="A341" s="18">
        <v>71092</v>
      </c>
      <c r="B341" t="s">
        <v>458</v>
      </c>
      <c r="D341" s="74">
        <v>0</v>
      </c>
      <c r="E341" s="74">
        <v>0</v>
      </c>
      <c r="F341" s="74">
        <v>0</v>
      </c>
      <c r="G341" s="74">
        <v>0</v>
      </c>
      <c r="H341" s="74">
        <f t="shared" ref="H341" si="326">G341</f>
        <v>0</v>
      </c>
      <c r="I341" s="74">
        <f t="shared" si="317"/>
        <v>0</v>
      </c>
      <c r="J341" s="74">
        <f t="shared" si="317"/>
        <v>0</v>
      </c>
      <c r="K341" s="74">
        <f t="shared" si="317"/>
        <v>0</v>
      </c>
      <c r="L341" s="74">
        <f t="shared" si="308"/>
        <v>0</v>
      </c>
    </row>
    <row r="342" spans="1:12" ht="15" x14ac:dyDescent="0.25">
      <c r="A342" s="18">
        <v>72066</v>
      </c>
      <c r="B342" t="s">
        <v>459</v>
      </c>
      <c r="D342" s="74">
        <v>0</v>
      </c>
      <c r="E342" s="74">
        <v>0</v>
      </c>
      <c r="F342" s="74">
        <v>0</v>
      </c>
      <c r="G342" s="74">
        <v>0</v>
      </c>
      <c r="H342" s="74">
        <f t="shared" ref="H342" si="327">G342</f>
        <v>0</v>
      </c>
      <c r="I342" s="74">
        <f t="shared" si="317"/>
        <v>0</v>
      </c>
      <c r="J342" s="74">
        <f t="shared" si="317"/>
        <v>0</v>
      </c>
      <c r="K342" s="74">
        <f t="shared" si="317"/>
        <v>0</v>
      </c>
      <c r="L342" s="74">
        <f t="shared" si="308"/>
        <v>0</v>
      </c>
    </row>
    <row r="343" spans="1:12" ht="15" x14ac:dyDescent="0.25">
      <c r="A343" s="18">
        <v>72068</v>
      </c>
      <c r="B343" t="s">
        <v>460</v>
      </c>
      <c r="C343">
        <v>2019</v>
      </c>
      <c r="D343" s="74">
        <v>0.71060000000000001</v>
      </c>
      <c r="E343" s="74">
        <v>0.71060000000000001</v>
      </c>
      <c r="F343" s="74">
        <v>0.71060000000000001</v>
      </c>
      <c r="G343" s="74">
        <v>0.71060000000000001</v>
      </c>
      <c r="H343" s="74">
        <f t="shared" ref="H343" si="328">G343</f>
        <v>0.71060000000000001</v>
      </c>
      <c r="I343" s="74">
        <f t="shared" si="317"/>
        <v>0.71060000000000001</v>
      </c>
      <c r="J343" s="74">
        <f t="shared" si="317"/>
        <v>0.71060000000000001</v>
      </c>
      <c r="K343" s="74">
        <f t="shared" si="317"/>
        <v>0.71060000000000001</v>
      </c>
      <c r="L343" s="74">
        <f t="shared" si="308"/>
        <v>0.71060000000000001</v>
      </c>
    </row>
    <row r="344" spans="1:12" ht="15" x14ac:dyDescent="0.25">
      <c r="A344" s="18">
        <v>72073</v>
      </c>
      <c r="B344" t="s">
        <v>461</v>
      </c>
      <c r="C344" s="46">
        <v>2015</v>
      </c>
      <c r="D344" s="74">
        <v>0.71540000000000004</v>
      </c>
      <c r="E344" s="74">
        <v>0.71540000000000004</v>
      </c>
      <c r="F344" s="74">
        <v>0.71540000000000004</v>
      </c>
      <c r="G344" s="74">
        <v>0.71540000000000004</v>
      </c>
      <c r="H344" s="74">
        <f t="shared" ref="H344" si="329">G344</f>
        <v>0.71540000000000004</v>
      </c>
      <c r="I344" s="74">
        <f t="shared" si="317"/>
        <v>0.71540000000000004</v>
      </c>
      <c r="J344" s="74">
        <f t="shared" si="317"/>
        <v>0.71540000000000004</v>
      </c>
      <c r="K344" s="74">
        <f t="shared" si="317"/>
        <v>0.71540000000000004</v>
      </c>
      <c r="L344" s="74">
        <f t="shared" si="308"/>
        <v>0.71540000000000004</v>
      </c>
    </row>
    <row r="345" spans="1:12" ht="15" x14ac:dyDescent="0.25">
      <c r="A345" s="18">
        <v>72074</v>
      </c>
      <c r="B345" t="s">
        <v>462</v>
      </c>
      <c r="C345">
        <v>2019</v>
      </c>
      <c r="D345" s="74">
        <v>0.76539999999999997</v>
      </c>
      <c r="E345" s="74">
        <v>0.76539999999999997</v>
      </c>
      <c r="F345" s="74">
        <v>0.76539999999999997</v>
      </c>
      <c r="G345" s="74">
        <v>0.76539999999999997</v>
      </c>
      <c r="H345" s="74">
        <f t="shared" ref="H345" si="330">G345</f>
        <v>0.76539999999999997</v>
      </c>
      <c r="I345" s="74">
        <f t="shared" si="317"/>
        <v>0.76539999999999997</v>
      </c>
      <c r="J345" s="74">
        <f t="shared" si="317"/>
        <v>0.76539999999999997</v>
      </c>
      <c r="K345" s="74">
        <f t="shared" si="317"/>
        <v>0.76539999999999997</v>
      </c>
      <c r="L345" s="74">
        <f t="shared" si="308"/>
        <v>0.76539999999999997</v>
      </c>
    </row>
    <row r="346" spans="1:12" ht="15" x14ac:dyDescent="0.25">
      <c r="A346" s="18">
        <v>73099</v>
      </c>
      <c r="B346" t="s">
        <v>463</v>
      </c>
      <c r="D346" s="74">
        <v>0</v>
      </c>
      <c r="E346" s="74">
        <v>0</v>
      </c>
      <c r="F346" s="74">
        <v>0</v>
      </c>
      <c r="G346" s="74">
        <v>0</v>
      </c>
      <c r="H346" s="74">
        <f t="shared" ref="H346" si="331">G346</f>
        <v>0</v>
      </c>
      <c r="I346" s="74">
        <f t="shared" si="317"/>
        <v>0</v>
      </c>
      <c r="J346" s="74">
        <f t="shared" si="317"/>
        <v>0</v>
      </c>
      <c r="K346" s="74">
        <f t="shared" si="317"/>
        <v>0</v>
      </c>
      <c r="L346" s="74">
        <f t="shared" si="308"/>
        <v>0</v>
      </c>
    </row>
    <row r="347" spans="1:12" ht="15" x14ac:dyDescent="0.25">
      <c r="A347" s="18">
        <v>73102</v>
      </c>
      <c r="B347" t="s">
        <v>464</v>
      </c>
      <c r="D347" s="74">
        <v>0</v>
      </c>
      <c r="E347" s="74">
        <v>0</v>
      </c>
      <c r="F347" s="74">
        <v>0</v>
      </c>
      <c r="G347" s="74">
        <v>0</v>
      </c>
      <c r="H347" s="74">
        <f t="shared" ref="H347" si="332">G347</f>
        <v>0</v>
      </c>
      <c r="I347" s="74">
        <f t="shared" si="317"/>
        <v>0</v>
      </c>
      <c r="J347" s="74">
        <f t="shared" si="317"/>
        <v>0</v>
      </c>
      <c r="K347" s="74">
        <f t="shared" si="317"/>
        <v>0</v>
      </c>
      <c r="L347" s="74">
        <f t="shared" si="308"/>
        <v>0</v>
      </c>
    </row>
    <row r="348" spans="1:12" ht="15" x14ac:dyDescent="0.25">
      <c r="A348" s="18">
        <v>73105</v>
      </c>
      <c r="B348" t="s">
        <v>465</v>
      </c>
      <c r="D348" s="74">
        <v>0</v>
      </c>
      <c r="E348" s="74">
        <v>0</v>
      </c>
      <c r="F348" s="74">
        <v>0</v>
      </c>
      <c r="G348" s="74">
        <v>0</v>
      </c>
      <c r="H348" s="74">
        <f t="shared" ref="H348:K363" si="333">G348</f>
        <v>0</v>
      </c>
      <c r="I348" s="74">
        <f t="shared" si="333"/>
        <v>0</v>
      </c>
      <c r="J348" s="74">
        <f t="shared" si="333"/>
        <v>0</v>
      </c>
      <c r="K348" s="74">
        <f t="shared" si="333"/>
        <v>0</v>
      </c>
      <c r="L348" s="74">
        <f t="shared" si="308"/>
        <v>0</v>
      </c>
    </row>
    <row r="349" spans="1:12" ht="15" x14ac:dyDescent="0.25">
      <c r="A349" s="18">
        <v>73106</v>
      </c>
      <c r="B349" t="s">
        <v>466</v>
      </c>
      <c r="D349" s="74">
        <v>0</v>
      </c>
      <c r="E349" s="74">
        <v>0</v>
      </c>
      <c r="F349" s="74">
        <v>0</v>
      </c>
      <c r="G349" s="74">
        <v>0</v>
      </c>
      <c r="H349" s="74">
        <f t="shared" ref="H349" si="334">G349</f>
        <v>0</v>
      </c>
      <c r="I349" s="74">
        <f t="shared" si="333"/>
        <v>0</v>
      </c>
      <c r="J349" s="74">
        <f t="shared" si="333"/>
        <v>0</v>
      </c>
      <c r="K349" s="74">
        <f t="shared" si="333"/>
        <v>0</v>
      </c>
      <c r="L349" s="74">
        <f t="shared" si="308"/>
        <v>0</v>
      </c>
    </row>
    <row r="350" spans="1:12" ht="15" x14ac:dyDescent="0.25">
      <c r="A350" s="18">
        <v>73108</v>
      </c>
      <c r="B350" t="s">
        <v>735</v>
      </c>
      <c r="D350" s="74">
        <v>0</v>
      </c>
      <c r="E350" s="74">
        <v>0</v>
      </c>
      <c r="F350" s="74">
        <v>0</v>
      </c>
      <c r="G350" s="74">
        <v>0</v>
      </c>
      <c r="H350" s="74">
        <f t="shared" ref="H350" si="335">G350</f>
        <v>0</v>
      </c>
      <c r="I350" s="74">
        <f t="shared" si="333"/>
        <v>0</v>
      </c>
      <c r="J350" s="74">
        <f t="shared" si="333"/>
        <v>0</v>
      </c>
      <c r="K350" s="74">
        <f t="shared" si="333"/>
        <v>0</v>
      </c>
      <c r="L350" s="74">
        <f t="shared" si="308"/>
        <v>0</v>
      </c>
    </row>
    <row r="351" spans="1:12" ht="15" x14ac:dyDescent="0.25">
      <c r="A351" s="18">
        <v>74187</v>
      </c>
      <c r="B351" t="s">
        <v>468</v>
      </c>
      <c r="D351" s="74">
        <v>0</v>
      </c>
      <c r="E351" s="74">
        <v>0</v>
      </c>
      <c r="F351" s="74">
        <v>0</v>
      </c>
      <c r="G351" s="74">
        <v>0</v>
      </c>
      <c r="H351" s="74">
        <f t="shared" ref="H351" si="336">G351</f>
        <v>0</v>
      </c>
      <c r="I351" s="74">
        <f t="shared" si="333"/>
        <v>0</v>
      </c>
      <c r="J351" s="74">
        <f t="shared" si="333"/>
        <v>0</v>
      </c>
      <c r="K351" s="74">
        <f t="shared" si="333"/>
        <v>0</v>
      </c>
      <c r="L351" s="74">
        <f t="shared" si="308"/>
        <v>0</v>
      </c>
    </row>
    <row r="352" spans="1:12" ht="15" x14ac:dyDescent="0.25">
      <c r="A352" s="18">
        <v>74190</v>
      </c>
      <c r="B352" t="s">
        <v>469</v>
      </c>
      <c r="D352" s="74">
        <v>0</v>
      </c>
      <c r="E352" s="74">
        <v>0</v>
      </c>
      <c r="F352" s="74">
        <v>0</v>
      </c>
      <c r="G352" s="74">
        <v>0</v>
      </c>
      <c r="H352" s="74">
        <f t="shared" ref="H352" si="337">G352</f>
        <v>0</v>
      </c>
      <c r="I352" s="74">
        <f t="shared" si="333"/>
        <v>0</v>
      </c>
      <c r="J352" s="74">
        <f t="shared" si="333"/>
        <v>0</v>
      </c>
      <c r="K352" s="74">
        <f t="shared" si="333"/>
        <v>0</v>
      </c>
      <c r="L352" s="74">
        <f t="shared" si="308"/>
        <v>0</v>
      </c>
    </row>
    <row r="353" spans="1:12" ht="15" x14ac:dyDescent="0.25">
      <c r="A353" s="18">
        <v>74194</v>
      </c>
      <c r="B353" t="s">
        <v>470</v>
      </c>
      <c r="D353" s="74">
        <v>0</v>
      </c>
      <c r="E353" s="74">
        <v>0</v>
      </c>
      <c r="F353" s="74">
        <v>0</v>
      </c>
      <c r="G353" s="74">
        <v>0</v>
      </c>
      <c r="H353" s="74">
        <f t="shared" ref="H353" si="338">G353</f>
        <v>0</v>
      </c>
      <c r="I353" s="74">
        <f t="shared" si="333"/>
        <v>0</v>
      </c>
      <c r="J353" s="74">
        <f t="shared" si="333"/>
        <v>0</v>
      </c>
      <c r="K353" s="74">
        <f t="shared" si="333"/>
        <v>0</v>
      </c>
      <c r="L353" s="74">
        <f t="shared" si="308"/>
        <v>0</v>
      </c>
    </row>
    <row r="354" spans="1:12" ht="15" x14ac:dyDescent="0.25">
      <c r="A354" s="18">
        <v>74195</v>
      </c>
      <c r="B354" t="s">
        <v>471</v>
      </c>
      <c r="D354" s="74">
        <v>0</v>
      </c>
      <c r="E354" s="74">
        <v>0</v>
      </c>
      <c r="F354" s="74">
        <v>0</v>
      </c>
      <c r="G354" s="74">
        <v>0</v>
      </c>
      <c r="H354" s="74">
        <f t="shared" ref="H354" si="339">G354</f>
        <v>0</v>
      </c>
      <c r="I354" s="74">
        <f t="shared" si="333"/>
        <v>0</v>
      </c>
      <c r="J354" s="74">
        <f t="shared" si="333"/>
        <v>0</v>
      </c>
      <c r="K354" s="74">
        <f t="shared" si="333"/>
        <v>0</v>
      </c>
      <c r="L354" s="74">
        <f t="shared" si="308"/>
        <v>0</v>
      </c>
    </row>
    <row r="355" spans="1:12" ht="15" x14ac:dyDescent="0.25">
      <c r="A355" s="18">
        <v>74197</v>
      </c>
      <c r="B355" t="s">
        <v>472</v>
      </c>
      <c r="D355" s="74">
        <v>0</v>
      </c>
      <c r="E355" s="74">
        <v>0</v>
      </c>
      <c r="F355" s="74">
        <v>0</v>
      </c>
      <c r="G355" s="74">
        <v>0</v>
      </c>
      <c r="H355" s="74">
        <f t="shared" ref="H355" si="340">G355</f>
        <v>0</v>
      </c>
      <c r="I355" s="74">
        <f t="shared" si="333"/>
        <v>0</v>
      </c>
      <c r="J355" s="74">
        <f t="shared" si="333"/>
        <v>0</v>
      </c>
      <c r="K355" s="74">
        <f t="shared" si="333"/>
        <v>0</v>
      </c>
      <c r="L355" s="74">
        <f t="shared" si="308"/>
        <v>0</v>
      </c>
    </row>
    <row r="356" spans="1:12" ht="15" x14ac:dyDescent="0.25">
      <c r="A356" s="18">
        <v>74201</v>
      </c>
      <c r="B356" t="s">
        <v>473</v>
      </c>
      <c r="D356" s="74">
        <v>0</v>
      </c>
      <c r="E356" s="74">
        <v>0</v>
      </c>
      <c r="F356" s="74">
        <v>0</v>
      </c>
      <c r="G356" s="74">
        <v>0</v>
      </c>
      <c r="H356" s="74">
        <f t="shared" ref="H356" si="341">G356</f>
        <v>0</v>
      </c>
      <c r="I356" s="74">
        <f t="shared" si="333"/>
        <v>0</v>
      </c>
      <c r="J356" s="74">
        <f t="shared" si="333"/>
        <v>0</v>
      </c>
      <c r="K356" s="74">
        <f t="shared" si="333"/>
        <v>0</v>
      </c>
      <c r="L356" s="74">
        <f t="shared" si="308"/>
        <v>0</v>
      </c>
    </row>
    <row r="357" spans="1:12" ht="15" x14ac:dyDescent="0.25">
      <c r="A357" s="18">
        <v>74202</v>
      </c>
      <c r="B357" t="s">
        <v>474</v>
      </c>
      <c r="D357" s="74">
        <v>0</v>
      </c>
      <c r="E357" s="74">
        <v>0</v>
      </c>
      <c r="F357" s="74">
        <v>0</v>
      </c>
      <c r="G357" s="74">
        <v>0</v>
      </c>
      <c r="H357" s="74">
        <f t="shared" ref="H357" si="342">G357</f>
        <v>0</v>
      </c>
      <c r="I357" s="74">
        <f t="shared" si="333"/>
        <v>0</v>
      </c>
      <c r="J357" s="74">
        <f t="shared" si="333"/>
        <v>0</v>
      </c>
      <c r="K357" s="74">
        <f t="shared" si="333"/>
        <v>0</v>
      </c>
      <c r="L357" s="74">
        <f t="shared" si="308"/>
        <v>0</v>
      </c>
    </row>
    <row r="358" spans="1:12" ht="15" x14ac:dyDescent="0.25">
      <c r="A358" s="18">
        <v>75084</v>
      </c>
      <c r="B358" t="s">
        <v>475</v>
      </c>
      <c r="C358" s="46">
        <v>2017</v>
      </c>
      <c r="D358" s="74">
        <v>0.62170000000000003</v>
      </c>
      <c r="E358" s="74">
        <v>0</v>
      </c>
      <c r="F358" s="74">
        <v>0</v>
      </c>
      <c r="G358" s="74">
        <v>0</v>
      </c>
      <c r="H358" s="74">
        <f t="shared" ref="H358" si="343">G358</f>
        <v>0</v>
      </c>
      <c r="I358" s="74">
        <f t="shared" si="333"/>
        <v>0</v>
      </c>
      <c r="J358" s="74">
        <f t="shared" si="333"/>
        <v>0</v>
      </c>
      <c r="K358" s="74">
        <f t="shared" si="333"/>
        <v>0</v>
      </c>
      <c r="L358" s="74">
        <f t="shared" si="308"/>
        <v>0</v>
      </c>
    </row>
    <row r="359" spans="1:12" ht="15" x14ac:dyDescent="0.25">
      <c r="A359" s="18">
        <v>75085</v>
      </c>
      <c r="B359" t="s">
        <v>476</v>
      </c>
      <c r="D359" s="74">
        <v>0</v>
      </c>
      <c r="E359" s="74">
        <v>0</v>
      </c>
      <c r="F359" s="74">
        <v>0</v>
      </c>
      <c r="G359" s="74">
        <v>0</v>
      </c>
      <c r="H359" s="74">
        <f t="shared" ref="H359" si="344">G359</f>
        <v>0</v>
      </c>
      <c r="I359" s="74">
        <f t="shared" si="333"/>
        <v>0</v>
      </c>
      <c r="J359" s="74">
        <f t="shared" si="333"/>
        <v>0</v>
      </c>
      <c r="K359" s="74">
        <f t="shared" si="333"/>
        <v>0</v>
      </c>
      <c r="L359" s="74">
        <f t="shared" si="308"/>
        <v>0</v>
      </c>
    </row>
    <row r="360" spans="1:12" ht="15" x14ac:dyDescent="0.25">
      <c r="A360" s="18">
        <v>75086</v>
      </c>
      <c r="B360" t="s">
        <v>477</v>
      </c>
      <c r="D360" s="74">
        <v>0</v>
      </c>
      <c r="E360" s="74">
        <v>0</v>
      </c>
      <c r="F360" s="74">
        <v>0</v>
      </c>
      <c r="G360" s="74">
        <v>0</v>
      </c>
      <c r="H360" s="74">
        <f t="shared" ref="H360" si="345">G360</f>
        <v>0</v>
      </c>
      <c r="I360" s="74">
        <f t="shared" si="333"/>
        <v>0</v>
      </c>
      <c r="J360" s="74">
        <f t="shared" si="333"/>
        <v>0</v>
      </c>
      <c r="K360" s="74">
        <f t="shared" si="333"/>
        <v>0</v>
      </c>
      <c r="L360" s="74">
        <f t="shared" si="308"/>
        <v>0</v>
      </c>
    </row>
    <row r="361" spans="1:12" ht="15" x14ac:dyDescent="0.25">
      <c r="A361" s="18">
        <v>75087</v>
      </c>
      <c r="B361" t="s">
        <v>478</v>
      </c>
      <c r="D361" s="74">
        <v>0</v>
      </c>
      <c r="E361" s="74">
        <v>0</v>
      </c>
      <c r="F361" s="74">
        <v>0</v>
      </c>
      <c r="G361" s="74">
        <v>0</v>
      </c>
      <c r="H361" s="74">
        <f t="shared" ref="H361" si="346">G361</f>
        <v>0</v>
      </c>
      <c r="I361" s="74">
        <f t="shared" si="333"/>
        <v>0</v>
      </c>
      <c r="J361" s="74">
        <f t="shared" si="333"/>
        <v>0</v>
      </c>
      <c r="K361" s="74">
        <f t="shared" si="333"/>
        <v>0</v>
      </c>
      <c r="L361" s="74">
        <f t="shared" si="308"/>
        <v>0</v>
      </c>
    </row>
    <row r="362" spans="1:12" ht="15" x14ac:dyDescent="0.25">
      <c r="A362" s="18">
        <v>76081</v>
      </c>
      <c r="B362" t="s">
        <v>479</v>
      </c>
      <c r="D362" s="74">
        <v>0</v>
      </c>
      <c r="E362" s="74">
        <v>0</v>
      </c>
      <c r="F362" s="74">
        <v>0</v>
      </c>
      <c r="G362" s="74">
        <v>0</v>
      </c>
      <c r="H362" s="74">
        <f t="shared" ref="H362" si="347">G362</f>
        <v>0</v>
      </c>
      <c r="I362" s="74">
        <f t="shared" si="333"/>
        <v>0</v>
      </c>
      <c r="J362" s="74">
        <f t="shared" si="333"/>
        <v>0</v>
      </c>
      <c r="K362" s="74">
        <f t="shared" si="333"/>
        <v>0</v>
      </c>
      <c r="L362" s="74">
        <f t="shared" si="308"/>
        <v>0</v>
      </c>
    </row>
    <row r="363" spans="1:12" ht="15" x14ac:dyDescent="0.25">
      <c r="A363" s="18">
        <v>76082</v>
      </c>
      <c r="B363" t="s">
        <v>480</v>
      </c>
      <c r="D363" s="74">
        <v>0</v>
      </c>
      <c r="E363" s="74">
        <v>0</v>
      </c>
      <c r="F363" s="74">
        <v>0</v>
      </c>
      <c r="G363" s="74">
        <v>0</v>
      </c>
      <c r="H363" s="74">
        <f t="shared" ref="H363" si="348">G363</f>
        <v>0</v>
      </c>
      <c r="I363" s="74">
        <f t="shared" si="333"/>
        <v>0</v>
      </c>
      <c r="J363" s="74">
        <f t="shared" si="333"/>
        <v>0</v>
      </c>
      <c r="K363" s="74">
        <f t="shared" si="333"/>
        <v>0</v>
      </c>
      <c r="L363" s="74">
        <f t="shared" si="308"/>
        <v>0</v>
      </c>
    </row>
    <row r="364" spans="1:12" ht="15" x14ac:dyDescent="0.25">
      <c r="A364" s="18">
        <v>76083</v>
      </c>
      <c r="B364" t="s">
        <v>481</v>
      </c>
      <c r="D364" s="74">
        <v>0</v>
      </c>
      <c r="E364" s="74">
        <v>0</v>
      </c>
      <c r="F364" s="74">
        <v>0</v>
      </c>
      <c r="G364" s="74">
        <v>0</v>
      </c>
      <c r="H364" s="74">
        <f t="shared" ref="H364:K379" si="349">G364</f>
        <v>0</v>
      </c>
      <c r="I364" s="74">
        <f t="shared" si="349"/>
        <v>0</v>
      </c>
      <c r="J364" s="74">
        <f t="shared" si="349"/>
        <v>0</v>
      </c>
      <c r="K364" s="74">
        <f t="shared" si="349"/>
        <v>0</v>
      </c>
      <c r="L364" s="74">
        <f t="shared" si="308"/>
        <v>0</v>
      </c>
    </row>
    <row r="365" spans="1:12" ht="15" x14ac:dyDescent="0.25">
      <c r="A365" s="18">
        <v>77100</v>
      </c>
      <c r="B365" t="s">
        <v>482</v>
      </c>
      <c r="D365" s="74">
        <v>0</v>
      </c>
      <c r="E365" s="74">
        <v>0</v>
      </c>
      <c r="F365" s="74">
        <v>0</v>
      </c>
      <c r="G365" s="74">
        <v>0</v>
      </c>
      <c r="H365" s="74">
        <f t="shared" ref="H365" si="350">G365</f>
        <v>0</v>
      </c>
      <c r="I365" s="74">
        <f t="shared" si="349"/>
        <v>0</v>
      </c>
      <c r="J365" s="74">
        <f t="shared" si="349"/>
        <v>0</v>
      </c>
      <c r="K365" s="74">
        <f t="shared" si="349"/>
        <v>0</v>
      </c>
      <c r="L365" s="74">
        <f t="shared" si="308"/>
        <v>0</v>
      </c>
    </row>
    <row r="366" spans="1:12" ht="15" x14ac:dyDescent="0.25">
      <c r="A366" s="18">
        <v>77101</v>
      </c>
      <c r="B366" t="s">
        <v>483</v>
      </c>
      <c r="D366" s="74">
        <v>0</v>
      </c>
      <c r="E366" s="74">
        <v>0</v>
      </c>
      <c r="F366" s="74">
        <v>0</v>
      </c>
      <c r="G366" s="74">
        <v>0</v>
      </c>
      <c r="H366" s="74">
        <f t="shared" ref="H366" si="351">G366</f>
        <v>0</v>
      </c>
      <c r="I366" s="74">
        <f t="shared" si="349"/>
        <v>0</v>
      </c>
      <c r="J366" s="74">
        <f t="shared" si="349"/>
        <v>0</v>
      </c>
      <c r="K366" s="74">
        <f t="shared" si="349"/>
        <v>0</v>
      </c>
      <c r="L366" s="74">
        <f t="shared" si="308"/>
        <v>0</v>
      </c>
    </row>
    <row r="367" spans="1:12" ht="15" x14ac:dyDescent="0.25">
      <c r="A367" s="18">
        <v>77102</v>
      </c>
      <c r="B367" t="s">
        <v>484</v>
      </c>
      <c r="D367" s="74">
        <v>0</v>
      </c>
      <c r="E367" s="74">
        <v>0</v>
      </c>
      <c r="F367" s="74">
        <v>0</v>
      </c>
      <c r="G367" s="74">
        <v>0</v>
      </c>
      <c r="H367" s="74">
        <f t="shared" ref="H367" si="352">G367</f>
        <v>0</v>
      </c>
      <c r="I367" s="74">
        <f t="shared" si="349"/>
        <v>0</v>
      </c>
      <c r="J367" s="74">
        <f t="shared" si="349"/>
        <v>0</v>
      </c>
      <c r="K367" s="74">
        <f t="shared" si="349"/>
        <v>0</v>
      </c>
      <c r="L367" s="74">
        <f t="shared" si="308"/>
        <v>0</v>
      </c>
    </row>
    <row r="368" spans="1:12" ht="15" x14ac:dyDescent="0.25">
      <c r="A368" s="18">
        <v>77103</v>
      </c>
      <c r="B368" t="s">
        <v>485</v>
      </c>
      <c r="D368" s="74">
        <v>0</v>
      </c>
      <c r="E368" s="74">
        <v>0</v>
      </c>
      <c r="F368" s="74">
        <v>0</v>
      </c>
      <c r="G368" s="74">
        <v>0</v>
      </c>
      <c r="H368" s="74">
        <f t="shared" ref="H368" si="353">G368</f>
        <v>0</v>
      </c>
      <c r="I368" s="74">
        <f t="shared" si="349"/>
        <v>0</v>
      </c>
      <c r="J368" s="74">
        <f t="shared" si="349"/>
        <v>0</v>
      </c>
      <c r="K368" s="74">
        <f t="shared" si="349"/>
        <v>0</v>
      </c>
      <c r="L368" s="74">
        <f t="shared" si="308"/>
        <v>0</v>
      </c>
    </row>
    <row r="369" spans="1:12" ht="15" x14ac:dyDescent="0.25">
      <c r="A369" s="18">
        <v>77104</v>
      </c>
      <c r="B369" t="s">
        <v>486</v>
      </c>
      <c r="C369" s="46">
        <v>2015</v>
      </c>
      <c r="D369" s="74">
        <v>0.86439999999999995</v>
      </c>
      <c r="E369" s="74">
        <v>0.86439999999999995</v>
      </c>
      <c r="F369" s="74">
        <v>0.86439999999999995</v>
      </c>
      <c r="G369" s="74">
        <v>0.86439999999999995</v>
      </c>
      <c r="H369" s="74">
        <f t="shared" ref="H369" si="354">G369</f>
        <v>0.86439999999999995</v>
      </c>
      <c r="I369" s="74">
        <f t="shared" si="349"/>
        <v>0.86439999999999995</v>
      </c>
      <c r="J369" s="74">
        <f t="shared" si="349"/>
        <v>0.86439999999999995</v>
      </c>
      <c r="K369" s="74">
        <f t="shared" si="349"/>
        <v>0.86439999999999995</v>
      </c>
      <c r="L369" s="74">
        <f t="shared" si="308"/>
        <v>0.86439999999999995</v>
      </c>
    </row>
    <row r="370" spans="1:12" ht="15" x14ac:dyDescent="0.25">
      <c r="A370" s="18">
        <v>78001</v>
      </c>
      <c r="B370" t="s">
        <v>487</v>
      </c>
      <c r="C370" s="46">
        <v>2016</v>
      </c>
      <c r="D370" s="74">
        <v>0.96599999999999997</v>
      </c>
      <c r="E370" s="74">
        <v>0.96599999999999997</v>
      </c>
      <c r="F370" s="74">
        <v>0.96599999999999997</v>
      </c>
      <c r="G370" s="74">
        <v>0.96599999999999997</v>
      </c>
      <c r="H370" s="74">
        <f t="shared" ref="H370" si="355">G370</f>
        <v>0.96599999999999997</v>
      </c>
      <c r="I370" s="74">
        <f t="shared" si="349"/>
        <v>0.96599999999999997</v>
      </c>
      <c r="J370" s="74">
        <f t="shared" si="349"/>
        <v>0.96599999999999997</v>
      </c>
      <c r="K370" s="74">
        <f t="shared" si="349"/>
        <v>0.96599999999999997</v>
      </c>
      <c r="L370" s="74">
        <f t="shared" si="308"/>
        <v>0.96599999999999997</v>
      </c>
    </row>
    <row r="371" spans="1:12" ht="15" x14ac:dyDescent="0.25">
      <c r="A371" s="18">
        <v>78002</v>
      </c>
      <c r="B371" t="s">
        <v>488</v>
      </c>
      <c r="C371" s="46">
        <v>2015</v>
      </c>
      <c r="D371" s="74">
        <v>0</v>
      </c>
      <c r="E371" s="74">
        <v>1.1029</v>
      </c>
      <c r="F371" s="74">
        <v>1.1029</v>
      </c>
      <c r="G371" s="74">
        <v>1.1029</v>
      </c>
      <c r="H371" s="74">
        <f t="shared" ref="H371" si="356">G371</f>
        <v>1.1029</v>
      </c>
      <c r="I371" s="74">
        <f t="shared" si="349"/>
        <v>1.1029</v>
      </c>
      <c r="J371" s="74">
        <f t="shared" si="349"/>
        <v>1.1029</v>
      </c>
      <c r="K371" s="74">
        <f t="shared" si="349"/>
        <v>1.1029</v>
      </c>
      <c r="L371" s="74">
        <f t="shared" si="308"/>
        <v>1.1029</v>
      </c>
    </row>
    <row r="372" spans="1:12" ht="15" x14ac:dyDescent="0.25">
      <c r="A372" s="18">
        <v>78003</v>
      </c>
      <c r="B372" t="s">
        <v>489</v>
      </c>
      <c r="C372" s="72">
        <v>2023</v>
      </c>
      <c r="D372" s="74">
        <v>0</v>
      </c>
      <c r="E372" s="74">
        <v>0.4546</v>
      </c>
      <c r="F372" s="74">
        <v>0.4546</v>
      </c>
      <c r="G372" s="74">
        <v>0.4546</v>
      </c>
      <c r="H372" s="74">
        <f t="shared" ref="H372" si="357">G372</f>
        <v>0.4546</v>
      </c>
      <c r="I372" s="74">
        <f t="shared" si="349"/>
        <v>0.4546</v>
      </c>
      <c r="J372" s="74">
        <f t="shared" si="349"/>
        <v>0.4546</v>
      </c>
      <c r="K372" s="74">
        <f t="shared" si="349"/>
        <v>0.4546</v>
      </c>
      <c r="L372" s="74">
        <f t="shared" si="308"/>
        <v>0.4546</v>
      </c>
    </row>
    <row r="373" spans="1:12" ht="15" x14ac:dyDescent="0.25">
      <c r="A373" s="18">
        <v>78004</v>
      </c>
      <c r="B373" t="s">
        <v>490</v>
      </c>
      <c r="D373" s="74">
        <v>0</v>
      </c>
      <c r="E373" s="74">
        <v>0</v>
      </c>
      <c r="F373" s="74">
        <v>0</v>
      </c>
      <c r="G373" s="74">
        <v>0</v>
      </c>
      <c r="H373" s="74">
        <f t="shared" ref="H373" si="358">G373</f>
        <v>0</v>
      </c>
      <c r="I373" s="74">
        <f t="shared" si="349"/>
        <v>0</v>
      </c>
      <c r="J373" s="74">
        <f t="shared" si="349"/>
        <v>0</v>
      </c>
      <c r="K373" s="74">
        <f t="shared" si="349"/>
        <v>0</v>
      </c>
      <c r="L373" s="74">
        <f t="shared" si="308"/>
        <v>0</v>
      </c>
    </row>
    <row r="374" spans="1:12" ht="15" x14ac:dyDescent="0.25">
      <c r="A374" s="18">
        <v>78005</v>
      </c>
      <c r="B374" t="s">
        <v>491</v>
      </c>
      <c r="C374" s="46">
        <v>2015</v>
      </c>
      <c r="D374" s="74">
        <v>0.69779999999999998</v>
      </c>
      <c r="E374" s="74">
        <v>0.69779999999999998</v>
      </c>
      <c r="F374" s="74">
        <v>0.69779999999999998</v>
      </c>
      <c r="G374" s="74">
        <v>0.69779999999999998</v>
      </c>
      <c r="H374" s="74">
        <f t="shared" ref="H374" si="359">G374</f>
        <v>0.69779999999999998</v>
      </c>
      <c r="I374" s="74">
        <f t="shared" si="349"/>
        <v>0.69779999999999998</v>
      </c>
      <c r="J374" s="74">
        <f t="shared" si="349"/>
        <v>0.69779999999999998</v>
      </c>
      <c r="K374" s="74">
        <f t="shared" si="349"/>
        <v>0.69779999999999998</v>
      </c>
      <c r="L374" s="74">
        <f t="shared" si="308"/>
        <v>0.69779999999999998</v>
      </c>
    </row>
    <row r="375" spans="1:12" ht="15" x14ac:dyDescent="0.25">
      <c r="A375" s="18">
        <v>78009</v>
      </c>
      <c r="B375" t="s">
        <v>492</v>
      </c>
      <c r="D375" s="74">
        <v>0</v>
      </c>
      <c r="E375" s="74">
        <v>0</v>
      </c>
      <c r="F375" s="74">
        <v>0</v>
      </c>
      <c r="G375" s="74">
        <v>0</v>
      </c>
      <c r="H375" s="74">
        <f t="shared" ref="H375" si="360">G375</f>
        <v>0</v>
      </c>
      <c r="I375" s="74">
        <f t="shared" si="349"/>
        <v>0</v>
      </c>
      <c r="J375" s="74">
        <f t="shared" si="349"/>
        <v>0</v>
      </c>
      <c r="K375" s="74">
        <f t="shared" si="349"/>
        <v>0</v>
      </c>
      <c r="L375" s="74">
        <f t="shared" si="308"/>
        <v>0</v>
      </c>
    </row>
    <row r="376" spans="1:12" ht="15" x14ac:dyDescent="0.25">
      <c r="A376" s="18">
        <v>78012</v>
      </c>
      <c r="B376" t="s">
        <v>493</v>
      </c>
      <c r="C376" s="46">
        <v>2015</v>
      </c>
      <c r="D376" s="74">
        <v>0.77810000000000001</v>
      </c>
      <c r="E376" s="74">
        <v>0.77810000000000001</v>
      </c>
      <c r="F376" s="74">
        <v>0.77810000000000001</v>
      </c>
      <c r="G376" s="74">
        <v>0.77810000000000001</v>
      </c>
      <c r="H376" s="74">
        <f t="shared" ref="H376" si="361">G376</f>
        <v>0.77810000000000001</v>
      </c>
      <c r="I376" s="74">
        <f t="shared" si="349"/>
        <v>0.77810000000000001</v>
      </c>
      <c r="J376" s="74">
        <f t="shared" si="349"/>
        <v>0.77810000000000001</v>
      </c>
      <c r="K376" s="74">
        <f t="shared" si="349"/>
        <v>0.77810000000000001</v>
      </c>
      <c r="L376" s="74">
        <f t="shared" si="308"/>
        <v>0.77810000000000001</v>
      </c>
    </row>
    <row r="377" spans="1:12" ht="15" x14ac:dyDescent="0.25">
      <c r="A377" s="18">
        <v>79077</v>
      </c>
      <c r="B377" t="s">
        <v>494</v>
      </c>
      <c r="D377" s="74">
        <v>0</v>
      </c>
      <c r="E377" s="74">
        <v>0</v>
      </c>
      <c r="F377" s="74">
        <v>0</v>
      </c>
      <c r="G377" s="74">
        <v>0</v>
      </c>
      <c r="H377" s="74">
        <f t="shared" ref="H377" si="362">G377</f>
        <v>0</v>
      </c>
      <c r="I377" s="74">
        <f t="shared" si="349"/>
        <v>0</v>
      </c>
      <c r="J377" s="74">
        <f t="shared" si="349"/>
        <v>0</v>
      </c>
      <c r="K377" s="74">
        <f t="shared" si="349"/>
        <v>0</v>
      </c>
      <c r="L377" s="74">
        <f t="shared" si="308"/>
        <v>0</v>
      </c>
    </row>
    <row r="378" spans="1:12" ht="15" x14ac:dyDescent="0.25">
      <c r="A378" s="18">
        <v>79078</v>
      </c>
      <c r="B378" t="s">
        <v>495</v>
      </c>
      <c r="D378" s="74">
        <v>0</v>
      </c>
      <c r="E378" s="74">
        <v>0</v>
      </c>
      <c r="F378" s="74">
        <v>0</v>
      </c>
      <c r="G378" s="74">
        <v>0</v>
      </c>
      <c r="H378" s="74">
        <f t="shared" ref="H378" si="363">G378</f>
        <v>0</v>
      </c>
      <c r="I378" s="74">
        <f t="shared" si="349"/>
        <v>0</v>
      </c>
      <c r="J378" s="74">
        <f t="shared" si="349"/>
        <v>0</v>
      </c>
      <c r="K378" s="74">
        <f t="shared" si="349"/>
        <v>0</v>
      </c>
      <c r="L378" s="74">
        <f t="shared" si="308"/>
        <v>0</v>
      </c>
    </row>
    <row r="379" spans="1:12" ht="15" x14ac:dyDescent="0.25">
      <c r="A379" s="18">
        <v>80116</v>
      </c>
      <c r="B379" t="s">
        <v>496</v>
      </c>
      <c r="D379" s="74">
        <v>0</v>
      </c>
      <c r="E379" s="74">
        <v>0</v>
      </c>
      <c r="F379" s="74">
        <v>0</v>
      </c>
      <c r="G379" s="74">
        <v>0</v>
      </c>
      <c r="H379" s="74">
        <f t="shared" ref="H379" si="364">G379</f>
        <v>0</v>
      </c>
      <c r="I379" s="74">
        <f t="shared" si="349"/>
        <v>0</v>
      </c>
      <c r="J379" s="74">
        <f t="shared" si="349"/>
        <v>0</v>
      </c>
      <c r="K379" s="74">
        <f t="shared" si="349"/>
        <v>0</v>
      </c>
      <c r="L379" s="74">
        <f t="shared" si="308"/>
        <v>0</v>
      </c>
    </row>
    <row r="380" spans="1:12" ht="15" x14ac:dyDescent="0.25">
      <c r="A380" s="18">
        <v>80118</v>
      </c>
      <c r="B380" t="s">
        <v>497</v>
      </c>
      <c r="D380" s="74">
        <v>0</v>
      </c>
      <c r="E380" s="74">
        <v>0</v>
      </c>
      <c r="F380" s="74">
        <v>0</v>
      </c>
      <c r="G380" s="74">
        <v>0</v>
      </c>
      <c r="H380" s="74">
        <f t="shared" ref="H380:K395" si="365">G380</f>
        <v>0</v>
      </c>
      <c r="I380" s="74">
        <f t="shared" si="365"/>
        <v>0</v>
      </c>
      <c r="J380" s="74">
        <f t="shared" si="365"/>
        <v>0</v>
      </c>
      <c r="K380" s="74">
        <f t="shared" si="365"/>
        <v>0</v>
      </c>
      <c r="L380" s="74">
        <f t="shared" si="308"/>
        <v>0</v>
      </c>
    </row>
    <row r="381" spans="1:12" ht="15" x14ac:dyDescent="0.25">
      <c r="A381" s="18">
        <v>80119</v>
      </c>
      <c r="B381" t="s">
        <v>498</v>
      </c>
      <c r="D381" s="74">
        <v>0</v>
      </c>
      <c r="E381" s="74">
        <v>0</v>
      </c>
      <c r="F381" s="74">
        <v>0</v>
      </c>
      <c r="G381" s="74">
        <v>0</v>
      </c>
      <c r="H381" s="74">
        <f t="shared" ref="H381" si="366">G381</f>
        <v>0</v>
      </c>
      <c r="I381" s="74">
        <f t="shared" si="365"/>
        <v>0</v>
      </c>
      <c r="J381" s="74">
        <f t="shared" si="365"/>
        <v>0</v>
      </c>
      <c r="K381" s="74">
        <f t="shared" si="365"/>
        <v>0</v>
      </c>
      <c r="L381" s="74">
        <f t="shared" si="308"/>
        <v>0</v>
      </c>
    </row>
    <row r="382" spans="1:12" ht="15" x14ac:dyDescent="0.25">
      <c r="A382" s="18">
        <v>80121</v>
      </c>
      <c r="B382" t="s">
        <v>499</v>
      </c>
      <c r="D382" s="74">
        <v>0</v>
      </c>
      <c r="E382" s="74">
        <v>0</v>
      </c>
      <c r="F382" s="74">
        <v>0</v>
      </c>
      <c r="G382" s="74">
        <v>0</v>
      </c>
      <c r="H382" s="74">
        <f t="shared" ref="H382" si="367">G382</f>
        <v>0</v>
      </c>
      <c r="I382" s="74">
        <f t="shared" si="365"/>
        <v>0</v>
      </c>
      <c r="J382" s="74">
        <f t="shared" si="365"/>
        <v>0</v>
      </c>
      <c r="K382" s="74">
        <f t="shared" si="365"/>
        <v>0</v>
      </c>
      <c r="L382" s="74">
        <f t="shared" si="308"/>
        <v>0</v>
      </c>
    </row>
    <row r="383" spans="1:12" ht="15" x14ac:dyDescent="0.25">
      <c r="A383" s="18">
        <v>80122</v>
      </c>
      <c r="B383" t="s">
        <v>500</v>
      </c>
      <c r="C383" s="46">
        <v>2015</v>
      </c>
      <c r="D383" s="74">
        <v>0.76490000000000002</v>
      </c>
      <c r="E383" s="74">
        <v>0.76490000000000002</v>
      </c>
      <c r="F383" s="74">
        <v>0.76490000000000002</v>
      </c>
      <c r="G383" s="74">
        <v>0.76490000000000002</v>
      </c>
      <c r="H383" s="74">
        <f t="shared" ref="H383" si="368">G383</f>
        <v>0.76490000000000002</v>
      </c>
      <c r="I383" s="74">
        <f t="shared" si="365"/>
        <v>0.76490000000000002</v>
      </c>
      <c r="J383" s="74">
        <f t="shared" si="365"/>
        <v>0.76490000000000002</v>
      </c>
      <c r="K383" s="74">
        <f t="shared" si="365"/>
        <v>0.76490000000000002</v>
      </c>
      <c r="L383" s="74">
        <f t="shared" si="308"/>
        <v>0.76490000000000002</v>
      </c>
    </row>
    <row r="384" spans="1:12" ht="15" x14ac:dyDescent="0.25">
      <c r="A384" s="18">
        <v>80125</v>
      </c>
      <c r="B384" t="s">
        <v>501</v>
      </c>
      <c r="C384" s="46">
        <v>2015</v>
      </c>
      <c r="D384" s="74">
        <v>0</v>
      </c>
      <c r="E384" s="74">
        <v>0</v>
      </c>
      <c r="F384" s="74">
        <v>0</v>
      </c>
      <c r="G384" s="74">
        <v>0</v>
      </c>
      <c r="H384" s="74">
        <f t="shared" ref="H384" si="369">G384</f>
        <v>0</v>
      </c>
      <c r="I384" s="74">
        <f t="shared" si="365"/>
        <v>0</v>
      </c>
      <c r="J384" s="74">
        <f t="shared" si="365"/>
        <v>0</v>
      </c>
      <c r="K384" s="74">
        <f t="shared" si="365"/>
        <v>0</v>
      </c>
      <c r="L384" s="74">
        <f t="shared" si="308"/>
        <v>0</v>
      </c>
    </row>
    <row r="385" spans="1:12" ht="15" x14ac:dyDescent="0.25">
      <c r="A385" s="18">
        <v>81094</v>
      </c>
      <c r="B385" t="s">
        <v>502</v>
      </c>
      <c r="D385" s="74">
        <v>0.61450000000000005</v>
      </c>
      <c r="E385" s="74">
        <v>0</v>
      </c>
      <c r="F385" s="74">
        <v>0</v>
      </c>
      <c r="G385" s="74">
        <v>0</v>
      </c>
      <c r="H385" s="74">
        <f t="shared" ref="H385" si="370">G385</f>
        <v>0</v>
      </c>
      <c r="I385" s="74">
        <f t="shared" si="365"/>
        <v>0</v>
      </c>
      <c r="J385" s="74">
        <f t="shared" si="365"/>
        <v>0</v>
      </c>
      <c r="K385" s="74">
        <f t="shared" si="365"/>
        <v>0</v>
      </c>
      <c r="L385" s="74">
        <f t="shared" si="308"/>
        <v>0</v>
      </c>
    </row>
    <row r="386" spans="1:12" ht="15" x14ac:dyDescent="0.25">
      <c r="A386" s="18">
        <v>81095</v>
      </c>
      <c r="B386" t="s">
        <v>503</v>
      </c>
      <c r="D386" s="74">
        <v>0</v>
      </c>
      <c r="E386" s="74">
        <v>0</v>
      </c>
      <c r="F386" s="74">
        <v>0</v>
      </c>
      <c r="G386" s="74">
        <v>0</v>
      </c>
      <c r="H386" s="74">
        <f t="shared" ref="H386" si="371">G386</f>
        <v>0</v>
      </c>
      <c r="I386" s="74">
        <f t="shared" si="365"/>
        <v>0</v>
      </c>
      <c r="J386" s="74">
        <f t="shared" si="365"/>
        <v>0</v>
      </c>
      <c r="K386" s="74">
        <f t="shared" si="365"/>
        <v>0</v>
      </c>
      <c r="L386" s="74">
        <f t="shared" si="308"/>
        <v>0</v>
      </c>
    </row>
    <row r="387" spans="1:12" ht="15" x14ac:dyDescent="0.25">
      <c r="A387" s="18">
        <v>81096</v>
      </c>
      <c r="B387" t="s">
        <v>504</v>
      </c>
      <c r="D387" s="74">
        <v>0</v>
      </c>
      <c r="E387" s="74">
        <v>0</v>
      </c>
      <c r="F387" s="74">
        <v>0</v>
      </c>
      <c r="G387" s="74">
        <v>0</v>
      </c>
      <c r="H387" s="74">
        <f t="shared" ref="H387" si="372">G387</f>
        <v>0</v>
      </c>
      <c r="I387" s="74">
        <f t="shared" si="365"/>
        <v>0</v>
      </c>
      <c r="J387" s="74">
        <f t="shared" si="365"/>
        <v>0</v>
      </c>
      <c r="K387" s="74">
        <f t="shared" si="365"/>
        <v>0</v>
      </c>
      <c r="L387" s="74">
        <f t="shared" ref="L387:L450" si="373">K387</f>
        <v>0</v>
      </c>
    </row>
    <row r="388" spans="1:12" ht="15" x14ac:dyDescent="0.25">
      <c r="A388" s="18">
        <v>81097</v>
      </c>
      <c r="B388" t="s">
        <v>505</v>
      </c>
      <c r="D388" s="74">
        <v>0</v>
      </c>
      <c r="E388" s="74">
        <v>0</v>
      </c>
      <c r="F388" s="74">
        <v>0</v>
      </c>
      <c r="G388" s="74">
        <v>0</v>
      </c>
      <c r="H388" s="74">
        <f t="shared" ref="H388" si="374">G388</f>
        <v>0</v>
      </c>
      <c r="I388" s="74">
        <f t="shared" si="365"/>
        <v>0</v>
      </c>
      <c r="J388" s="74">
        <f t="shared" si="365"/>
        <v>0</v>
      </c>
      <c r="K388" s="74">
        <f t="shared" si="365"/>
        <v>0</v>
      </c>
      <c r="L388" s="74">
        <f t="shared" si="373"/>
        <v>0</v>
      </c>
    </row>
    <row r="389" spans="1:12" ht="15" x14ac:dyDescent="0.25">
      <c r="A389" s="18">
        <v>82100</v>
      </c>
      <c r="B389" t="s">
        <v>506</v>
      </c>
      <c r="D389" s="74">
        <v>0</v>
      </c>
      <c r="E389" s="74">
        <v>0</v>
      </c>
      <c r="F389" s="74">
        <v>0</v>
      </c>
      <c r="G389" s="74">
        <v>0</v>
      </c>
      <c r="H389" s="74">
        <f t="shared" ref="H389" si="375">G389</f>
        <v>0</v>
      </c>
      <c r="I389" s="74">
        <f t="shared" si="365"/>
        <v>0</v>
      </c>
      <c r="J389" s="74">
        <f t="shared" si="365"/>
        <v>0</v>
      </c>
      <c r="K389" s="74">
        <f t="shared" si="365"/>
        <v>0</v>
      </c>
      <c r="L389" s="74">
        <f t="shared" si="373"/>
        <v>0</v>
      </c>
    </row>
    <row r="390" spans="1:12" ht="15" x14ac:dyDescent="0.25">
      <c r="A390" s="18">
        <v>82101</v>
      </c>
      <c r="B390" t="s">
        <v>507</v>
      </c>
      <c r="D390" s="74">
        <v>0</v>
      </c>
      <c r="E390" s="74">
        <v>0</v>
      </c>
      <c r="F390" s="74">
        <v>0</v>
      </c>
      <c r="G390" s="74">
        <v>0</v>
      </c>
      <c r="H390" s="74">
        <f t="shared" ref="H390" si="376">G390</f>
        <v>0</v>
      </c>
      <c r="I390" s="74">
        <f t="shared" si="365"/>
        <v>0</v>
      </c>
      <c r="J390" s="74">
        <f t="shared" si="365"/>
        <v>0</v>
      </c>
      <c r="K390" s="74">
        <f t="shared" si="365"/>
        <v>0</v>
      </c>
      <c r="L390" s="74">
        <f t="shared" si="373"/>
        <v>0</v>
      </c>
    </row>
    <row r="391" spans="1:12" ht="15" x14ac:dyDescent="0.25">
      <c r="A391" s="18">
        <v>82105</v>
      </c>
      <c r="B391" t="s">
        <v>508</v>
      </c>
      <c r="D391" s="74">
        <v>0</v>
      </c>
      <c r="E391" s="74">
        <v>0</v>
      </c>
      <c r="F391" s="74">
        <v>0</v>
      </c>
      <c r="G391" s="74">
        <v>0</v>
      </c>
      <c r="H391" s="74">
        <f t="shared" ref="H391" si="377">G391</f>
        <v>0</v>
      </c>
      <c r="I391" s="74">
        <f t="shared" si="365"/>
        <v>0</v>
      </c>
      <c r="J391" s="74">
        <f t="shared" si="365"/>
        <v>0</v>
      </c>
      <c r="K391" s="74">
        <f t="shared" si="365"/>
        <v>0</v>
      </c>
      <c r="L391" s="74">
        <f t="shared" si="373"/>
        <v>0</v>
      </c>
    </row>
    <row r="392" spans="1:12" ht="15" x14ac:dyDescent="0.25">
      <c r="A392" s="18">
        <v>82108</v>
      </c>
      <c r="B392" t="s">
        <v>509</v>
      </c>
      <c r="D392" s="74">
        <v>0</v>
      </c>
      <c r="E392" s="74">
        <v>0</v>
      </c>
      <c r="F392" s="74">
        <v>0</v>
      </c>
      <c r="G392" s="74">
        <v>0</v>
      </c>
      <c r="H392" s="74">
        <f t="shared" ref="H392" si="378">G392</f>
        <v>0</v>
      </c>
      <c r="I392" s="74">
        <f t="shared" si="365"/>
        <v>0</v>
      </c>
      <c r="J392" s="74">
        <f t="shared" si="365"/>
        <v>0</v>
      </c>
      <c r="K392" s="74">
        <f t="shared" si="365"/>
        <v>0</v>
      </c>
      <c r="L392" s="74">
        <f t="shared" si="373"/>
        <v>0</v>
      </c>
    </row>
    <row r="393" spans="1:12" ht="15" x14ac:dyDescent="0.25">
      <c r="A393" s="18">
        <v>83001</v>
      </c>
      <c r="B393" t="s">
        <v>510</v>
      </c>
      <c r="D393" s="74">
        <v>0</v>
      </c>
      <c r="E393" s="74">
        <v>0</v>
      </c>
      <c r="F393" s="74">
        <v>0</v>
      </c>
      <c r="G393" s="74">
        <v>0</v>
      </c>
      <c r="H393" s="74">
        <f t="shared" ref="H393" si="379">G393</f>
        <v>0</v>
      </c>
      <c r="I393" s="74">
        <f t="shared" si="365"/>
        <v>0</v>
      </c>
      <c r="J393" s="74">
        <f t="shared" si="365"/>
        <v>0</v>
      </c>
      <c r="K393" s="74">
        <f t="shared" si="365"/>
        <v>0</v>
      </c>
      <c r="L393" s="74">
        <f t="shared" si="373"/>
        <v>0</v>
      </c>
    </row>
    <row r="394" spans="1:12" ht="15" x14ac:dyDescent="0.25">
      <c r="A394" s="18">
        <v>83002</v>
      </c>
      <c r="B394" t="s">
        <v>511</v>
      </c>
      <c r="D394" s="74">
        <v>0</v>
      </c>
      <c r="E394" s="74">
        <v>0</v>
      </c>
      <c r="F394" s="74">
        <v>0</v>
      </c>
      <c r="G394" s="74">
        <v>0</v>
      </c>
      <c r="H394" s="74">
        <f t="shared" ref="H394" si="380">G394</f>
        <v>0</v>
      </c>
      <c r="I394" s="74">
        <f t="shared" si="365"/>
        <v>0</v>
      </c>
      <c r="J394" s="74">
        <f t="shared" si="365"/>
        <v>0</v>
      </c>
      <c r="K394" s="74">
        <f t="shared" si="365"/>
        <v>0</v>
      </c>
      <c r="L394" s="74">
        <f t="shared" si="373"/>
        <v>0</v>
      </c>
    </row>
    <row r="395" spans="1:12" ht="15" x14ac:dyDescent="0.25">
      <c r="A395" s="18">
        <v>83003</v>
      </c>
      <c r="B395" t="s">
        <v>512</v>
      </c>
      <c r="D395" s="74">
        <v>0</v>
      </c>
      <c r="E395" s="74">
        <v>0</v>
      </c>
      <c r="F395" s="74">
        <v>0</v>
      </c>
      <c r="G395" s="74">
        <v>0</v>
      </c>
      <c r="H395" s="74">
        <f t="shared" ref="H395" si="381">G395</f>
        <v>0</v>
      </c>
      <c r="I395" s="74">
        <f t="shared" si="365"/>
        <v>0</v>
      </c>
      <c r="J395" s="74">
        <f t="shared" si="365"/>
        <v>0</v>
      </c>
      <c r="K395" s="74">
        <f t="shared" si="365"/>
        <v>0</v>
      </c>
      <c r="L395" s="74">
        <f t="shared" si="373"/>
        <v>0</v>
      </c>
    </row>
    <row r="396" spans="1:12" ht="15" x14ac:dyDescent="0.25">
      <c r="A396" s="18">
        <v>83005</v>
      </c>
      <c r="B396" t="s">
        <v>513</v>
      </c>
      <c r="D396" s="74">
        <v>0</v>
      </c>
      <c r="E396" s="74">
        <v>0</v>
      </c>
      <c r="F396" s="74">
        <v>0</v>
      </c>
      <c r="G396" s="74">
        <v>0</v>
      </c>
      <c r="H396" s="74">
        <f t="shared" ref="H396:K411" si="382">G396</f>
        <v>0</v>
      </c>
      <c r="I396" s="74">
        <f t="shared" si="382"/>
        <v>0</v>
      </c>
      <c r="J396" s="74">
        <f t="shared" si="382"/>
        <v>0</v>
      </c>
      <c r="K396" s="74">
        <f t="shared" si="382"/>
        <v>0</v>
      </c>
      <c r="L396" s="74">
        <f t="shared" si="373"/>
        <v>0</v>
      </c>
    </row>
    <row r="397" spans="1:12" ht="15" x14ac:dyDescent="0.25">
      <c r="A397" s="18">
        <v>84001</v>
      </c>
      <c r="B397" t="s">
        <v>514</v>
      </c>
      <c r="D397" s="74">
        <v>0</v>
      </c>
      <c r="E397" s="74">
        <v>0</v>
      </c>
      <c r="F397" s="74">
        <v>0</v>
      </c>
      <c r="G397" s="74">
        <v>0</v>
      </c>
      <c r="H397" s="74">
        <f t="shared" ref="H397" si="383">G397</f>
        <v>0</v>
      </c>
      <c r="I397" s="74">
        <f t="shared" si="382"/>
        <v>0</v>
      </c>
      <c r="J397" s="74">
        <f t="shared" si="382"/>
        <v>0</v>
      </c>
      <c r="K397" s="74">
        <f t="shared" si="382"/>
        <v>0</v>
      </c>
      <c r="L397" s="74">
        <f t="shared" si="373"/>
        <v>0</v>
      </c>
    </row>
    <row r="398" spans="1:12" ht="15" x14ac:dyDescent="0.25">
      <c r="A398" s="18">
        <v>84002</v>
      </c>
      <c r="B398" t="s">
        <v>515</v>
      </c>
      <c r="C398" s="46">
        <v>2015</v>
      </c>
      <c r="D398" s="74">
        <v>0</v>
      </c>
      <c r="E398" s="74">
        <v>1.0569</v>
      </c>
      <c r="F398" s="74">
        <v>1.0569</v>
      </c>
      <c r="G398" s="74">
        <v>1.0569</v>
      </c>
      <c r="H398" s="74">
        <f t="shared" ref="H398" si="384">G398</f>
        <v>1.0569</v>
      </c>
      <c r="I398" s="74">
        <f t="shared" si="382"/>
        <v>1.0569</v>
      </c>
      <c r="J398" s="74">
        <f t="shared" si="382"/>
        <v>1.0569</v>
      </c>
      <c r="K398" s="74">
        <f t="shared" si="382"/>
        <v>1.0569</v>
      </c>
      <c r="L398" s="74">
        <f t="shared" si="373"/>
        <v>1.0569</v>
      </c>
    </row>
    <row r="399" spans="1:12" ht="15" x14ac:dyDescent="0.25">
      <c r="A399" s="18">
        <v>84003</v>
      </c>
      <c r="B399" t="s">
        <v>516</v>
      </c>
      <c r="D399" s="74">
        <v>0</v>
      </c>
      <c r="E399" s="74">
        <v>0</v>
      </c>
      <c r="F399" s="74">
        <v>0</v>
      </c>
      <c r="G399" s="74">
        <v>0</v>
      </c>
      <c r="H399" s="74">
        <f t="shared" ref="H399" si="385">G399</f>
        <v>0</v>
      </c>
      <c r="I399" s="74">
        <f t="shared" si="382"/>
        <v>0</v>
      </c>
      <c r="J399" s="74">
        <f t="shared" si="382"/>
        <v>0</v>
      </c>
      <c r="K399" s="74">
        <f t="shared" si="382"/>
        <v>0</v>
      </c>
      <c r="L399" s="74">
        <f t="shared" si="373"/>
        <v>0</v>
      </c>
    </row>
    <row r="400" spans="1:12" ht="15" x14ac:dyDescent="0.25">
      <c r="A400" s="18">
        <v>84004</v>
      </c>
      <c r="B400" t="s">
        <v>517</v>
      </c>
      <c r="C400" s="46">
        <v>2015</v>
      </c>
      <c r="D400" s="74">
        <v>0.95650000000000002</v>
      </c>
      <c r="E400" s="74">
        <v>0.95650000000000002</v>
      </c>
      <c r="F400" s="74">
        <v>0.95650000000000002</v>
      </c>
      <c r="G400" s="74">
        <v>0.95650000000000002</v>
      </c>
      <c r="H400" s="74">
        <f t="shared" ref="H400" si="386">G400</f>
        <v>0.95650000000000002</v>
      </c>
      <c r="I400" s="74">
        <f t="shared" si="382"/>
        <v>0.95650000000000002</v>
      </c>
      <c r="J400" s="74">
        <f t="shared" si="382"/>
        <v>0.95650000000000002</v>
      </c>
      <c r="K400" s="74">
        <f t="shared" si="382"/>
        <v>0.95650000000000002</v>
      </c>
      <c r="L400" s="74">
        <f t="shared" si="373"/>
        <v>0.95650000000000002</v>
      </c>
    </row>
    <row r="401" spans="1:12" ht="15" x14ac:dyDescent="0.25">
      <c r="A401" s="18">
        <v>84005</v>
      </c>
      <c r="B401" t="s">
        <v>518</v>
      </c>
      <c r="D401" s="74">
        <v>0</v>
      </c>
      <c r="E401" s="74">
        <v>0</v>
      </c>
      <c r="F401" s="74">
        <v>0</v>
      </c>
      <c r="G401" s="74">
        <v>0</v>
      </c>
      <c r="H401" s="74">
        <f t="shared" ref="H401" si="387">G401</f>
        <v>0</v>
      </c>
      <c r="I401" s="74">
        <f t="shared" si="382"/>
        <v>0</v>
      </c>
      <c r="J401" s="74">
        <f t="shared" si="382"/>
        <v>0</v>
      </c>
      <c r="K401" s="74">
        <f t="shared" si="382"/>
        <v>0</v>
      </c>
      <c r="L401" s="74">
        <f t="shared" si="373"/>
        <v>0</v>
      </c>
    </row>
    <row r="402" spans="1:12" ht="15" x14ac:dyDescent="0.25">
      <c r="A402" s="18">
        <v>84006</v>
      </c>
      <c r="B402" t="s">
        <v>519</v>
      </c>
      <c r="D402" s="74">
        <v>0</v>
      </c>
      <c r="E402" s="74">
        <v>0</v>
      </c>
      <c r="F402" s="74">
        <v>0</v>
      </c>
      <c r="G402" s="74">
        <v>0</v>
      </c>
      <c r="H402" s="74">
        <f t="shared" ref="H402" si="388">G402</f>
        <v>0</v>
      </c>
      <c r="I402" s="74">
        <f t="shared" si="382"/>
        <v>0</v>
      </c>
      <c r="J402" s="74">
        <f t="shared" si="382"/>
        <v>0</v>
      </c>
      <c r="K402" s="74">
        <f t="shared" si="382"/>
        <v>0</v>
      </c>
      <c r="L402" s="74">
        <f t="shared" si="373"/>
        <v>0</v>
      </c>
    </row>
    <row r="403" spans="1:12" ht="15" x14ac:dyDescent="0.25">
      <c r="A403" s="18">
        <v>85043</v>
      </c>
      <c r="B403" t="s">
        <v>520</v>
      </c>
      <c r="C403">
        <v>2018</v>
      </c>
      <c r="D403" s="74">
        <v>0</v>
      </c>
      <c r="E403" s="74">
        <v>0</v>
      </c>
      <c r="F403" s="74">
        <v>0</v>
      </c>
      <c r="G403" s="74">
        <v>0</v>
      </c>
      <c r="H403" s="74">
        <f t="shared" ref="H403" si="389">G403</f>
        <v>0</v>
      </c>
      <c r="I403" s="74">
        <f t="shared" si="382"/>
        <v>0</v>
      </c>
      <c r="J403" s="74">
        <f t="shared" si="382"/>
        <v>0</v>
      </c>
      <c r="K403" s="74">
        <f t="shared" si="382"/>
        <v>0</v>
      </c>
      <c r="L403" s="74">
        <f t="shared" si="373"/>
        <v>0</v>
      </c>
    </row>
    <row r="404" spans="1:12" ht="15" x14ac:dyDescent="0.25">
      <c r="A404" s="18">
        <v>85044</v>
      </c>
      <c r="B404" t="s">
        <v>521</v>
      </c>
      <c r="C404" s="46">
        <v>2015</v>
      </c>
      <c r="D404" s="74">
        <v>0.7117</v>
      </c>
      <c r="E404" s="74">
        <v>0.7117</v>
      </c>
      <c r="F404" s="74">
        <v>0.7117</v>
      </c>
      <c r="G404" s="74">
        <v>0.7117</v>
      </c>
      <c r="H404" s="74">
        <f t="shared" ref="H404" si="390">G404</f>
        <v>0.7117</v>
      </c>
      <c r="I404" s="74">
        <f t="shared" si="382"/>
        <v>0.7117</v>
      </c>
      <c r="J404" s="74">
        <f t="shared" si="382"/>
        <v>0.7117</v>
      </c>
      <c r="K404" s="74">
        <f t="shared" si="382"/>
        <v>0.7117</v>
      </c>
      <c r="L404" s="74">
        <f t="shared" si="373"/>
        <v>0.7117</v>
      </c>
    </row>
    <row r="405" spans="1:12" ht="15" x14ac:dyDescent="0.25">
      <c r="A405" s="18">
        <v>85045</v>
      </c>
      <c r="B405" t="s">
        <v>522</v>
      </c>
      <c r="D405" s="74">
        <v>0</v>
      </c>
      <c r="E405" s="74">
        <v>0</v>
      </c>
      <c r="F405" s="74">
        <v>0</v>
      </c>
      <c r="G405" s="74">
        <v>0</v>
      </c>
      <c r="H405" s="74">
        <f t="shared" ref="H405" si="391">G405</f>
        <v>0</v>
      </c>
      <c r="I405" s="74">
        <f t="shared" si="382"/>
        <v>0</v>
      </c>
      <c r="J405" s="74">
        <f t="shared" si="382"/>
        <v>0</v>
      </c>
      <c r="K405" s="74">
        <f t="shared" si="382"/>
        <v>0</v>
      </c>
      <c r="L405" s="74">
        <f t="shared" si="373"/>
        <v>0</v>
      </c>
    </row>
    <row r="406" spans="1:12" ht="15" x14ac:dyDescent="0.25">
      <c r="A406" s="18">
        <v>85046</v>
      </c>
      <c r="B406" t="s">
        <v>523</v>
      </c>
      <c r="D406" s="74">
        <v>0</v>
      </c>
      <c r="E406" s="74">
        <v>0.44400000000000001</v>
      </c>
      <c r="F406" s="74">
        <v>0.44400000000000001</v>
      </c>
      <c r="G406" s="74">
        <v>0.44400000000000001</v>
      </c>
      <c r="H406" s="74">
        <f t="shared" ref="H406" si="392">G406</f>
        <v>0.44400000000000001</v>
      </c>
      <c r="I406" s="74">
        <f t="shared" si="382"/>
        <v>0.44400000000000001</v>
      </c>
      <c r="J406" s="74">
        <f t="shared" si="382"/>
        <v>0.44400000000000001</v>
      </c>
      <c r="K406" s="74">
        <f t="shared" si="382"/>
        <v>0.44400000000000001</v>
      </c>
      <c r="L406" s="74">
        <f t="shared" si="373"/>
        <v>0.44400000000000001</v>
      </c>
    </row>
    <row r="407" spans="1:12" ht="15" x14ac:dyDescent="0.25">
      <c r="A407" s="18">
        <v>85048</v>
      </c>
      <c r="B407" t="s">
        <v>524</v>
      </c>
      <c r="D407" s="74">
        <v>0</v>
      </c>
      <c r="E407" s="74">
        <v>0</v>
      </c>
      <c r="F407" s="74">
        <v>0</v>
      </c>
      <c r="G407" s="74">
        <v>0</v>
      </c>
      <c r="H407" s="74">
        <f t="shared" ref="H407" si="393">G407</f>
        <v>0</v>
      </c>
      <c r="I407" s="74">
        <f t="shared" si="382"/>
        <v>0</v>
      </c>
      <c r="J407" s="74">
        <f t="shared" si="382"/>
        <v>0</v>
      </c>
      <c r="K407" s="74">
        <f t="shared" si="382"/>
        <v>0</v>
      </c>
      <c r="L407" s="74">
        <f t="shared" si="373"/>
        <v>0</v>
      </c>
    </row>
    <row r="408" spans="1:12" ht="15" x14ac:dyDescent="0.25">
      <c r="A408" s="18">
        <v>85049</v>
      </c>
      <c r="B408" t="s">
        <v>525</v>
      </c>
      <c r="C408" s="46">
        <v>2017</v>
      </c>
      <c r="D408" s="74">
        <v>0</v>
      </c>
      <c r="E408" s="74">
        <v>0.39119999999999999</v>
      </c>
      <c r="F408" s="74">
        <v>0.39119999999999999</v>
      </c>
      <c r="G408" s="74">
        <v>0.39119999999999999</v>
      </c>
      <c r="H408" s="74">
        <f t="shared" ref="H408" si="394">G408</f>
        <v>0.39119999999999999</v>
      </c>
      <c r="I408" s="74">
        <f t="shared" si="382"/>
        <v>0.39119999999999999</v>
      </c>
      <c r="J408" s="74">
        <f t="shared" si="382"/>
        <v>0.39119999999999999</v>
      </c>
      <c r="K408" s="74">
        <f t="shared" si="382"/>
        <v>0.39119999999999999</v>
      </c>
      <c r="L408" s="74">
        <f t="shared" si="373"/>
        <v>0.39119999999999999</v>
      </c>
    </row>
    <row r="409" spans="1:12" ht="15" x14ac:dyDescent="0.25">
      <c r="A409" s="18">
        <v>86100</v>
      </c>
      <c r="B409" t="s">
        <v>527</v>
      </c>
      <c r="D409" s="74">
        <v>0</v>
      </c>
      <c r="E409" s="74">
        <v>0</v>
      </c>
      <c r="F409" s="74">
        <v>0</v>
      </c>
      <c r="G409" s="74">
        <v>0</v>
      </c>
      <c r="H409" s="74">
        <f t="shared" ref="H409" si="395">G409</f>
        <v>0</v>
      </c>
      <c r="I409" s="74">
        <f t="shared" si="382"/>
        <v>0</v>
      </c>
      <c r="J409" s="74">
        <f t="shared" si="382"/>
        <v>0</v>
      </c>
      <c r="K409" s="74">
        <f t="shared" si="382"/>
        <v>0</v>
      </c>
      <c r="L409" s="74">
        <f t="shared" si="373"/>
        <v>0</v>
      </c>
    </row>
    <row r="410" spans="1:12" ht="15" x14ac:dyDescent="0.25">
      <c r="A410" s="18">
        <v>87083</v>
      </c>
      <c r="B410" t="s">
        <v>528</v>
      </c>
      <c r="D410" s="74">
        <v>0</v>
      </c>
      <c r="E410" s="74">
        <v>0</v>
      </c>
      <c r="F410" s="74">
        <v>0</v>
      </c>
      <c r="G410" s="74">
        <v>0</v>
      </c>
      <c r="H410" s="74">
        <f t="shared" ref="H410" si="396">G410</f>
        <v>0</v>
      </c>
      <c r="I410" s="74">
        <f t="shared" si="382"/>
        <v>0</v>
      </c>
      <c r="J410" s="74">
        <f t="shared" si="382"/>
        <v>0</v>
      </c>
      <c r="K410" s="74">
        <f t="shared" si="382"/>
        <v>0</v>
      </c>
      <c r="L410" s="74">
        <f t="shared" si="373"/>
        <v>0</v>
      </c>
    </row>
    <row r="411" spans="1:12" ht="15" x14ac:dyDescent="0.25">
      <c r="A411" s="18">
        <v>88072</v>
      </c>
      <c r="B411" t="s">
        <v>529</v>
      </c>
      <c r="D411" s="74">
        <v>0</v>
      </c>
      <c r="E411" s="74">
        <v>0</v>
      </c>
      <c r="F411" s="74">
        <v>0</v>
      </c>
      <c r="G411" s="74">
        <v>0</v>
      </c>
      <c r="H411" s="74">
        <f t="shared" ref="H411" si="397">G411</f>
        <v>0</v>
      </c>
      <c r="I411" s="74">
        <f t="shared" si="382"/>
        <v>0</v>
      </c>
      <c r="J411" s="74">
        <f t="shared" si="382"/>
        <v>0</v>
      </c>
      <c r="K411" s="74">
        <f t="shared" si="382"/>
        <v>0</v>
      </c>
      <c r="L411" s="74">
        <f t="shared" si="373"/>
        <v>0</v>
      </c>
    </row>
    <row r="412" spans="1:12" ht="15" x14ac:dyDescent="0.25">
      <c r="A412" s="18">
        <v>88073</v>
      </c>
      <c r="B412" t="s">
        <v>530</v>
      </c>
      <c r="D412" s="74">
        <v>0</v>
      </c>
      <c r="E412" s="74">
        <v>0</v>
      </c>
      <c r="F412" s="74">
        <v>0</v>
      </c>
      <c r="G412" s="74">
        <v>0</v>
      </c>
      <c r="H412" s="74">
        <f t="shared" ref="H412:K427" si="398">G412</f>
        <v>0</v>
      </c>
      <c r="I412" s="74">
        <f t="shared" si="398"/>
        <v>0</v>
      </c>
      <c r="J412" s="74">
        <f t="shared" si="398"/>
        <v>0</v>
      </c>
      <c r="K412" s="74">
        <f t="shared" si="398"/>
        <v>0</v>
      </c>
      <c r="L412" s="74">
        <f t="shared" si="373"/>
        <v>0</v>
      </c>
    </row>
    <row r="413" spans="1:12" ht="15" x14ac:dyDescent="0.25">
      <c r="A413" s="18">
        <v>88075</v>
      </c>
      <c r="B413" t="s">
        <v>531</v>
      </c>
      <c r="D413" s="74">
        <v>0</v>
      </c>
      <c r="E413" s="74">
        <v>0</v>
      </c>
      <c r="F413" s="74">
        <v>0</v>
      </c>
      <c r="G413" s="74">
        <v>0</v>
      </c>
      <c r="H413" s="74">
        <f t="shared" ref="H413" si="399">G413</f>
        <v>0</v>
      </c>
      <c r="I413" s="74">
        <f t="shared" si="398"/>
        <v>0</v>
      </c>
      <c r="J413" s="74">
        <f t="shared" si="398"/>
        <v>0</v>
      </c>
      <c r="K413" s="74">
        <f t="shared" si="398"/>
        <v>0</v>
      </c>
      <c r="L413" s="74">
        <f t="shared" si="373"/>
        <v>0</v>
      </c>
    </row>
    <row r="414" spans="1:12" ht="15" x14ac:dyDescent="0.25">
      <c r="A414" s="18">
        <v>88080</v>
      </c>
      <c r="B414" t="s">
        <v>532</v>
      </c>
      <c r="D414" s="74">
        <v>0</v>
      </c>
      <c r="E414" s="74">
        <v>0</v>
      </c>
      <c r="F414" s="74">
        <v>0</v>
      </c>
      <c r="G414" s="74">
        <v>0</v>
      </c>
      <c r="H414" s="74">
        <f t="shared" ref="H414" si="400">G414</f>
        <v>0</v>
      </c>
      <c r="I414" s="74">
        <f t="shared" si="398"/>
        <v>0</v>
      </c>
      <c r="J414" s="74">
        <f t="shared" si="398"/>
        <v>0</v>
      </c>
      <c r="K414" s="74">
        <f t="shared" si="398"/>
        <v>0</v>
      </c>
      <c r="L414" s="74">
        <f t="shared" si="373"/>
        <v>0</v>
      </c>
    </row>
    <row r="415" spans="1:12" ht="15" x14ac:dyDescent="0.25">
      <c r="A415" s="18">
        <v>88081</v>
      </c>
      <c r="B415" t="s">
        <v>533</v>
      </c>
      <c r="D415" s="74">
        <v>0</v>
      </c>
      <c r="E415" s="74">
        <v>0</v>
      </c>
      <c r="F415" s="74">
        <v>0</v>
      </c>
      <c r="G415" s="74">
        <v>0</v>
      </c>
      <c r="H415" s="74">
        <f t="shared" ref="H415" si="401">G415</f>
        <v>0</v>
      </c>
      <c r="I415" s="74">
        <f t="shared" si="398"/>
        <v>0</v>
      </c>
      <c r="J415" s="74">
        <f t="shared" si="398"/>
        <v>0</v>
      </c>
      <c r="K415" s="74">
        <f t="shared" si="398"/>
        <v>0</v>
      </c>
      <c r="L415" s="74">
        <f t="shared" si="373"/>
        <v>0</v>
      </c>
    </row>
    <row r="416" spans="1:12" ht="15" x14ac:dyDescent="0.25">
      <c r="A416" s="18">
        <v>89080</v>
      </c>
      <c r="B416" t="s">
        <v>534</v>
      </c>
      <c r="D416" s="74">
        <v>0</v>
      </c>
      <c r="E416" s="74">
        <v>0</v>
      </c>
      <c r="F416" s="74">
        <v>0</v>
      </c>
      <c r="G416" s="74">
        <v>0</v>
      </c>
      <c r="H416" s="74">
        <f t="shared" ref="H416" si="402">G416</f>
        <v>0</v>
      </c>
      <c r="I416" s="74">
        <f t="shared" si="398"/>
        <v>0</v>
      </c>
      <c r="J416" s="74">
        <f t="shared" si="398"/>
        <v>0</v>
      </c>
      <c r="K416" s="74">
        <f t="shared" si="398"/>
        <v>0</v>
      </c>
      <c r="L416" s="74">
        <f t="shared" si="373"/>
        <v>0</v>
      </c>
    </row>
    <row r="417" spans="1:12" ht="15" x14ac:dyDescent="0.25">
      <c r="A417" s="18">
        <v>89087</v>
      </c>
      <c r="B417" t="s">
        <v>535</v>
      </c>
      <c r="D417" s="74">
        <v>0</v>
      </c>
      <c r="E417" s="74">
        <v>0</v>
      </c>
      <c r="F417" s="74">
        <v>0</v>
      </c>
      <c r="G417" s="74">
        <v>0</v>
      </c>
      <c r="H417" s="74">
        <f t="shared" ref="H417" si="403">G417</f>
        <v>0</v>
      </c>
      <c r="I417" s="74">
        <f t="shared" si="398"/>
        <v>0</v>
      </c>
      <c r="J417" s="74">
        <f t="shared" si="398"/>
        <v>0</v>
      </c>
      <c r="K417" s="74">
        <f t="shared" si="398"/>
        <v>0</v>
      </c>
      <c r="L417" s="74">
        <f t="shared" si="373"/>
        <v>0</v>
      </c>
    </row>
    <row r="418" spans="1:12" ht="15" x14ac:dyDescent="0.25">
      <c r="A418" s="18">
        <v>89088</v>
      </c>
      <c r="B418" t="s">
        <v>536</v>
      </c>
      <c r="D418" s="74">
        <v>0</v>
      </c>
      <c r="E418" s="74">
        <v>0</v>
      </c>
      <c r="F418" s="74">
        <v>0</v>
      </c>
      <c r="G418" s="74">
        <v>0</v>
      </c>
      <c r="H418" s="74">
        <f t="shared" ref="H418" si="404">G418</f>
        <v>0</v>
      </c>
      <c r="I418" s="74">
        <f t="shared" si="398"/>
        <v>0</v>
      </c>
      <c r="J418" s="74">
        <f t="shared" si="398"/>
        <v>0</v>
      </c>
      <c r="K418" s="74">
        <f t="shared" si="398"/>
        <v>0</v>
      </c>
      <c r="L418" s="74">
        <f t="shared" si="373"/>
        <v>0</v>
      </c>
    </row>
    <row r="419" spans="1:12" ht="15" x14ac:dyDescent="0.25">
      <c r="A419" s="18">
        <v>89089</v>
      </c>
      <c r="B419" t="s">
        <v>537</v>
      </c>
      <c r="D419" s="74">
        <v>0</v>
      </c>
      <c r="E419" s="74">
        <v>0</v>
      </c>
      <c r="F419" s="74">
        <v>0</v>
      </c>
      <c r="G419" s="74">
        <v>0</v>
      </c>
      <c r="H419" s="74">
        <f t="shared" ref="H419" si="405">G419</f>
        <v>0</v>
      </c>
      <c r="I419" s="74">
        <f t="shared" si="398"/>
        <v>0</v>
      </c>
      <c r="J419" s="74">
        <f t="shared" si="398"/>
        <v>0</v>
      </c>
      <c r="K419" s="74">
        <f t="shared" si="398"/>
        <v>0</v>
      </c>
      <c r="L419" s="74">
        <f t="shared" si="373"/>
        <v>0</v>
      </c>
    </row>
    <row r="420" spans="1:12" ht="15" x14ac:dyDescent="0.25">
      <c r="A420" s="18">
        <v>90075</v>
      </c>
      <c r="B420" t="s">
        <v>538</v>
      </c>
      <c r="C420" s="46">
        <v>2016</v>
      </c>
      <c r="D420" s="74">
        <v>0.64290000000000003</v>
      </c>
      <c r="E420" s="74">
        <v>0.64290000000000003</v>
      </c>
      <c r="F420" s="74">
        <v>0.64290000000000003</v>
      </c>
      <c r="G420" s="74">
        <v>0.64290000000000003</v>
      </c>
      <c r="H420" s="74">
        <f t="shared" ref="H420" si="406">G420</f>
        <v>0.64290000000000003</v>
      </c>
      <c r="I420" s="74">
        <f t="shared" si="398"/>
        <v>0.64290000000000003</v>
      </c>
      <c r="J420" s="74">
        <f t="shared" si="398"/>
        <v>0.64290000000000003</v>
      </c>
      <c r="K420" s="74">
        <f t="shared" si="398"/>
        <v>0.64290000000000003</v>
      </c>
      <c r="L420" s="74">
        <f t="shared" si="373"/>
        <v>0.64290000000000003</v>
      </c>
    </row>
    <row r="421" spans="1:12" ht="15" x14ac:dyDescent="0.25">
      <c r="A421" s="18">
        <v>90076</v>
      </c>
      <c r="B421" t="s">
        <v>539</v>
      </c>
      <c r="D421" s="74">
        <v>0</v>
      </c>
      <c r="E421" s="74">
        <v>0</v>
      </c>
      <c r="F421" s="74">
        <v>0</v>
      </c>
      <c r="G421" s="74">
        <v>0</v>
      </c>
      <c r="H421" s="74">
        <f t="shared" ref="H421" si="407">G421</f>
        <v>0</v>
      </c>
      <c r="I421" s="74">
        <f t="shared" si="398"/>
        <v>0</v>
      </c>
      <c r="J421" s="74">
        <f t="shared" si="398"/>
        <v>0</v>
      </c>
      <c r="K421" s="74">
        <f t="shared" si="398"/>
        <v>0</v>
      </c>
      <c r="L421" s="74">
        <f t="shared" si="373"/>
        <v>0</v>
      </c>
    </row>
    <row r="422" spans="1:12" ht="15" x14ac:dyDescent="0.25">
      <c r="A422" s="18">
        <v>90077</v>
      </c>
      <c r="B422" t="s">
        <v>540</v>
      </c>
      <c r="D422" s="74">
        <v>0</v>
      </c>
      <c r="E422" s="74">
        <v>0</v>
      </c>
      <c r="F422" s="74">
        <v>0</v>
      </c>
      <c r="G422" s="74">
        <v>0</v>
      </c>
      <c r="H422" s="74">
        <f t="shared" ref="H422" si="408">G422</f>
        <v>0</v>
      </c>
      <c r="I422" s="74">
        <f t="shared" si="398"/>
        <v>0</v>
      </c>
      <c r="J422" s="74">
        <f t="shared" si="398"/>
        <v>0</v>
      </c>
      <c r="K422" s="74">
        <f t="shared" si="398"/>
        <v>0</v>
      </c>
      <c r="L422" s="74">
        <f t="shared" si="373"/>
        <v>0</v>
      </c>
    </row>
    <row r="423" spans="1:12" ht="15" x14ac:dyDescent="0.25">
      <c r="A423" s="18">
        <v>90078</v>
      </c>
      <c r="B423" t="s">
        <v>541</v>
      </c>
      <c r="D423" s="74">
        <v>0</v>
      </c>
      <c r="E423" s="74">
        <v>0</v>
      </c>
      <c r="F423" s="74">
        <v>0</v>
      </c>
      <c r="G423" s="74">
        <v>0</v>
      </c>
      <c r="H423" s="74">
        <f t="shared" ref="H423" si="409">G423</f>
        <v>0</v>
      </c>
      <c r="I423" s="74">
        <f t="shared" si="398"/>
        <v>0</v>
      </c>
      <c r="J423" s="74">
        <f t="shared" si="398"/>
        <v>0</v>
      </c>
      <c r="K423" s="74">
        <f t="shared" si="398"/>
        <v>0</v>
      </c>
      <c r="L423" s="74">
        <f t="shared" si="373"/>
        <v>0</v>
      </c>
    </row>
    <row r="424" spans="1:12" ht="15" x14ac:dyDescent="0.25">
      <c r="A424" s="18">
        <v>91091</v>
      </c>
      <c r="B424" t="s">
        <v>542</v>
      </c>
      <c r="D424" s="74">
        <v>0</v>
      </c>
      <c r="E424" s="74">
        <v>0</v>
      </c>
      <c r="F424" s="74">
        <v>0</v>
      </c>
      <c r="G424" s="74">
        <v>0</v>
      </c>
      <c r="H424" s="74">
        <f t="shared" ref="H424" si="410">G424</f>
        <v>0</v>
      </c>
      <c r="I424" s="74">
        <f t="shared" si="398"/>
        <v>0</v>
      </c>
      <c r="J424" s="74">
        <f t="shared" si="398"/>
        <v>0</v>
      </c>
      <c r="K424" s="74">
        <f t="shared" si="398"/>
        <v>0</v>
      </c>
      <c r="L424" s="74">
        <f t="shared" si="373"/>
        <v>0</v>
      </c>
    </row>
    <row r="425" spans="1:12" ht="15" x14ac:dyDescent="0.25">
      <c r="A425" s="18">
        <v>91092</v>
      </c>
      <c r="B425" t="s">
        <v>543</v>
      </c>
      <c r="D425" s="74">
        <v>0.75570000000000004</v>
      </c>
      <c r="E425" s="74">
        <v>0.75570000000000004</v>
      </c>
      <c r="F425" s="74">
        <v>0.75570000000000004</v>
      </c>
      <c r="G425" s="74">
        <v>0.75570000000000004</v>
      </c>
      <c r="H425" s="74">
        <f t="shared" ref="H425" si="411">G425</f>
        <v>0.75570000000000004</v>
      </c>
      <c r="I425" s="74">
        <f t="shared" si="398"/>
        <v>0.75570000000000004</v>
      </c>
      <c r="J425" s="74">
        <f t="shared" si="398"/>
        <v>0.75570000000000004</v>
      </c>
      <c r="K425" s="74">
        <f t="shared" si="398"/>
        <v>0.75570000000000004</v>
      </c>
      <c r="L425" s="74">
        <f t="shared" si="373"/>
        <v>0.75570000000000004</v>
      </c>
    </row>
    <row r="426" spans="1:12" ht="15" x14ac:dyDescent="0.25">
      <c r="A426" s="18">
        <v>91093</v>
      </c>
      <c r="B426" t="s">
        <v>544</v>
      </c>
      <c r="D426" s="74">
        <v>0</v>
      </c>
      <c r="E426" s="74">
        <v>0</v>
      </c>
      <c r="F426" s="74">
        <v>0</v>
      </c>
      <c r="G426" s="74">
        <v>0</v>
      </c>
      <c r="H426" s="74">
        <f t="shared" ref="H426" si="412">G426</f>
        <v>0</v>
      </c>
      <c r="I426" s="74">
        <f t="shared" si="398"/>
        <v>0</v>
      </c>
      <c r="J426" s="74">
        <f t="shared" si="398"/>
        <v>0</v>
      </c>
      <c r="K426" s="74">
        <f t="shared" si="398"/>
        <v>0</v>
      </c>
      <c r="L426" s="74">
        <f t="shared" si="373"/>
        <v>0</v>
      </c>
    </row>
    <row r="427" spans="1:12" ht="15" x14ac:dyDescent="0.25">
      <c r="A427" s="18">
        <v>91095</v>
      </c>
      <c r="B427" t="s">
        <v>545</v>
      </c>
      <c r="D427" s="74">
        <v>0.68140000000000001</v>
      </c>
      <c r="E427" s="74">
        <v>0.68140000000000001</v>
      </c>
      <c r="F427" s="74">
        <v>0.68140000000000001</v>
      </c>
      <c r="G427" s="74">
        <v>0.68140000000000001</v>
      </c>
      <c r="H427" s="74">
        <f t="shared" ref="H427" si="413">G427</f>
        <v>0.68140000000000001</v>
      </c>
      <c r="I427" s="74">
        <f t="shared" si="398"/>
        <v>0.68140000000000001</v>
      </c>
      <c r="J427" s="74">
        <f t="shared" si="398"/>
        <v>0.68140000000000001</v>
      </c>
      <c r="K427" s="74">
        <f t="shared" si="398"/>
        <v>0.68140000000000001</v>
      </c>
      <c r="L427" s="74">
        <f t="shared" si="373"/>
        <v>0.68140000000000001</v>
      </c>
    </row>
    <row r="428" spans="1:12" ht="15" x14ac:dyDescent="0.25">
      <c r="A428" s="18">
        <v>92087</v>
      </c>
      <c r="B428" t="s">
        <v>1174</v>
      </c>
      <c r="D428" s="74">
        <v>0</v>
      </c>
      <c r="E428" s="74">
        <v>0</v>
      </c>
      <c r="F428" s="74">
        <v>0</v>
      </c>
      <c r="G428" s="74">
        <v>0</v>
      </c>
      <c r="H428" s="74">
        <f t="shared" ref="H428:K443" si="414">G428</f>
        <v>0</v>
      </c>
      <c r="I428" s="74">
        <f t="shared" si="414"/>
        <v>0</v>
      </c>
      <c r="J428" s="74">
        <f t="shared" si="414"/>
        <v>0</v>
      </c>
      <c r="K428" s="74">
        <f t="shared" si="414"/>
        <v>0</v>
      </c>
      <c r="L428" s="74">
        <f t="shared" si="373"/>
        <v>0</v>
      </c>
    </row>
    <row r="429" spans="1:12" ht="15" x14ac:dyDescent="0.25">
      <c r="A429" s="18">
        <v>92088</v>
      </c>
      <c r="B429" t="s">
        <v>547</v>
      </c>
      <c r="D429" s="74">
        <v>0</v>
      </c>
      <c r="E429" s="74">
        <v>0</v>
      </c>
      <c r="F429" s="74">
        <v>0</v>
      </c>
      <c r="G429" s="74">
        <v>0</v>
      </c>
      <c r="H429" s="74">
        <f t="shared" ref="H429" si="415">G429</f>
        <v>0</v>
      </c>
      <c r="I429" s="74">
        <f t="shared" si="414"/>
        <v>0</v>
      </c>
      <c r="J429" s="74">
        <f t="shared" si="414"/>
        <v>0</v>
      </c>
      <c r="K429" s="74">
        <f t="shared" si="414"/>
        <v>0</v>
      </c>
      <c r="L429" s="74">
        <f t="shared" si="373"/>
        <v>0</v>
      </c>
    </row>
    <row r="430" spans="1:12" ht="15" x14ac:dyDescent="0.25">
      <c r="A430" s="18">
        <v>92089</v>
      </c>
      <c r="B430" t="s">
        <v>548</v>
      </c>
      <c r="D430" s="74">
        <v>0</v>
      </c>
      <c r="E430" s="74">
        <v>0</v>
      </c>
      <c r="F430" s="74">
        <v>0</v>
      </c>
      <c r="G430" s="74">
        <v>0</v>
      </c>
      <c r="H430" s="74">
        <f t="shared" ref="H430" si="416">G430</f>
        <v>0</v>
      </c>
      <c r="I430" s="74">
        <f t="shared" si="414"/>
        <v>0</v>
      </c>
      <c r="J430" s="74">
        <f t="shared" si="414"/>
        <v>0</v>
      </c>
      <c r="K430" s="74">
        <f t="shared" si="414"/>
        <v>0</v>
      </c>
      <c r="L430" s="74">
        <f t="shared" si="373"/>
        <v>0</v>
      </c>
    </row>
    <row r="431" spans="1:12" ht="15" x14ac:dyDescent="0.25">
      <c r="A431" s="18">
        <v>92090</v>
      </c>
      <c r="B431" t="s">
        <v>549</v>
      </c>
      <c r="D431" s="74">
        <v>0</v>
      </c>
      <c r="E431" s="74">
        <v>0</v>
      </c>
      <c r="F431" s="74">
        <v>0</v>
      </c>
      <c r="G431" s="74">
        <v>0</v>
      </c>
      <c r="H431" s="74">
        <f t="shared" ref="H431" si="417">G431</f>
        <v>0</v>
      </c>
      <c r="I431" s="74">
        <f t="shared" si="414"/>
        <v>0</v>
      </c>
      <c r="J431" s="74">
        <f t="shared" si="414"/>
        <v>0</v>
      </c>
      <c r="K431" s="74">
        <f t="shared" si="414"/>
        <v>0</v>
      </c>
      <c r="L431" s="74">
        <f t="shared" si="373"/>
        <v>0</v>
      </c>
    </row>
    <row r="432" spans="1:12" ht="15" x14ac:dyDescent="0.25">
      <c r="A432" s="18">
        <v>92091</v>
      </c>
      <c r="B432" t="s">
        <v>550</v>
      </c>
      <c r="D432" s="74">
        <v>0</v>
      </c>
      <c r="E432" s="74">
        <v>0</v>
      </c>
      <c r="F432" s="74">
        <v>0</v>
      </c>
      <c r="G432" s="74">
        <v>0</v>
      </c>
      <c r="H432" s="74">
        <f t="shared" ref="H432" si="418">G432</f>
        <v>0</v>
      </c>
      <c r="I432" s="74">
        <f t="shared" si="414"/>
        <v>0</v>
      </c>
      <c r="J432" s="74">
        <f t="shared" si="414"/>
        <v>0</v>
      </c>
      <c r="K432" s="74">
        <f t="shared" si="414"/>
        <v>0</v>
      </c>
      <c r="L432" s="74">
        <f t="shared" si="373"/>
        <v>0</v>
      </c>
    </row>
    <row r="433" spans="1:12" ht="15" x14ac:dyDescent="0.25">
      <c r="A433" s="18">
        <v>93120</v>
      </c>
      <c r="B433" t="s">
        <v>551</v>
      </c>
      <c r="D433" s="74">
        <v>0</v>
      </c>
      <c r="E433" s="74">
        <v>0</v>
      </c>
      <c r="F433" s="74">
        <v>0</v>
      </c>
      <c r="G433" s="74">
        <v>0</v>
      </c>
      <c r="H433" s="74">
        <f t="shared" ref="H433" si="419">G433</f>
        <v>0</v>
      </c>
      <c r="I433" s="74">
        <f t="shared" si="414"/>
        <v>0</v>
      </c>
      <c r="J433" s="74">
        <f t="shared" si="414"/>
        <v>0</v>
      </c>
      <c r="K433" s="74">
        <f t="shared" si="414"/>
        <v>0</v>
      </c>
      <c r="L433" s="74">
        <f t="shared" si="373"/>
        <v>0</v>
      </c>
    </row>
    <row r="434" spans="1:12" ht="15" x14ac:dyDescent="0.25">
      <c r="A434" s="18">
        <v>93121</v>
      </c>
      <c r="B434" t="s">
        <v>552</v>
      </c>
      <c r="D434" s="74">
        <v>0</v>
      </c>
      <c r="E434" s="74">
        <v>0</v>
      </c>
      <c r="F434" s="74">
        <v>0</v>
      </c>
      <c r="G434" s="74">
        <v>0</v>
      </c>
      <c r="H434" s="74">
        <f t="shared" ref="H434" si="420">G434</f>
        <v>0</v>
      </c>
      <c r="I434" s="74">
        <f t="shared" si="414"/>
        <v>0</v>
      </c>
      <c r="J434" s="74">
        <f t="shared" si="414"/>
        <v>0</v>
      </c>
      <c r="K434" s="74">
        <f t="shared" si="414"/>
        <v>0</v>
      </c>
      <c r="L434" s="74">
        <f t="shared" si="373"/>
        <v>0</v>
      </c>
    </row>
    <row r="435" spans="1:12" ht="15" x14ac:dyDescent="0.25">
      <c r="A435" s="18">
        <v>93123</v>
      </c>
      <c r="B435" t="s">
        <v>553</v>
      </c>
      <c r="D435" s="74">
        <v>0</v>
      </c>
      <c r="E435" s="74">
        <v>0</v>
      </c>
      <c r="F435" s="74">
        <v>0</v>
      </c>
      <c r="G435" s="74">
        <v>0</v>
      </c>
      <c r="H435" s="74">
        <f t="shared" ref="H435" si="421">G435</f>
        <v>0</v>
      </c>
      <c r="I435" s="74">
        <f t="shared" si="414"/>
        <v>0</v>
      </c>
      <c r="J435" s="74">
        <f t="shared" si="414"/>
        <v>0</v>
      </c>
      <c r="K435" s="74">
        <f t="shared" si="414"/>
        <v>0</v>
      </c>
      <c r="L435" s="74">
        <f t="shared" si="373"/>
        <v>0</v>
      </c>
    </row>
    <row r="436" spans="1:12" ht="15" x14ac:dyDescent="0.25">
      <c r="A436" s="18">
        <v>93124</v>
      </c>
      <c r="B436" t="s">
        <v>554</v>
      </c>
      <c r="D436" s="74">
        <v>0</v>
      </c>
      <c r="E436" s="74">
        <v>0</v>
      </c>
      <c r="F436" s="74">
        <v>0</v>
      </c>
      <c r="G436" s="74">
        <v>0</v>
      </c>
      <c r="H436" s="74">
        <f t="shared" ref="H436" si="422">G436</f>
        <v>0</v>
      </c>
      <c r="I436" s="74">
        <f t="shared" si="414"/>
        <v>0</v>
      </c>
      <c r="J436" s="74">
        <f t="shared" si="414"/>
        <v>0</v>
      </c>
      <c r="K436" s="74">
        <f t="shared" si="414"/>
        <v>0</v>
      </c>
      <c r="L436" s="74">
        <f t="shared" si="373"/>
        <v>0</v>
      </c>
    </row>
    <row r="437" spans="1:12" ht="15" x14ac:dyDescent="0.25">
      <c r="A437" s="18">
        <v>94076</v>
      </c>
      <c r="B437" t="s">
        <v>555</v>
      </c>
      <c r="C437" s="46">
        <v>2015</v>
      </c>
      <c r="D437" s="74">
        <v>0.76049999999999995</v>
      </c>
      <c r="E437" s="74">
        <v>0.76049999999999995</v>
      </c>
      <c r="F437" s="74">
        <v>0.76049999999999995</v>
      </c>
      <c r="G437" s="74">
        <v>0.76049999999999995</v>
      </c>
      <c r="H437" s="74">
        <f t="shared" ref="H437" si="423">G437</f>
        <v>0.76049999999999995</v>
      </c>
      <c r="I437" s="74">
        <f t="shared" si="414"/>
        <v>0.76049999999999995</v>
      </c>
      <c r="J437" s="74">
        <f t="shared" si="414"/>
        <v>0.76049999999999995</v>
      </c>
      <c r="K437" s="74">
        <f t="shared" si="414"/>
        <v>0.76049999999999995</v>
      </c>
      <c r="L437" s="74">
        <f t="shared" si="373"/>
        <v>0.76049999999999995</v>
      </c>
    </row>
    <row r="438" spans="1:12" ht="15" x14ac:dyDescent="0.25">
      <c r="A438" s="18">
        <v>94078</v>
      </c>
      <c r="B438" t="s">
        <v>556</v>
      </c>
      <c r="D438" s="74">
        <v>0</v>
      </c>
      <c r="E438" s="74">
        <v>0</v>
      </c>
      <c r="F438" s="74">
        <v>0</v>
      </c>
      <c r="G438" s="74">
        <v>0</v>
      </c>
      <c r="H438" s="74">
        <f t="shared" ref="H438" si="424">G438</f>
        <v>0</v>
      </c>
      <c r="I438" s="74">
        <f t="shared" si="414"/>
        <v>0</v>
      </c>
      <c r="J438" s="74">
        <f t="shared" si="414"/>
        <v>0</v>
      </c>
      <c r="K438" s="74">
        <f t="shared" si="414"/>
        <v>0</v>
      </c>
      <c r="L438" s="74">
        <f t="shared" si="373"/>
        <v>0</v>
      </c>
    </row>
    <row r="439" spans="1:12" ht="15" x14ac:dyDescent="0.25">
      <c r="A439" s="18">
        <v>94083</v>
      </c>
      <c r="B439" t="s">
        <v>557</v>
      </c>
      <c r="D439" s="74">
        <v>0</v>
      </c>
      <c r="E439" s="74">
        <v>0</v>
      </c>
      <c r="F439" s="74">
        <v>0</v>
      </c>
      <c r="G439" s="74">
        <v>0</v>
      </c>
      <c r="H439" s="74">
        <f t="shared" ref="H439" si="425">G439</f>
        <v>0</v>
      </c>
      <c r="I439" s="74">
        <f t="shared" si="414"/>
        <v>0</v>
      </c>
      <c r="J439" s="74">
        <f t="shared" si="414"/>
        <v>0</v>
      </c>
      <c r="K439" s="74">
        <f t="shared" si="414"/>
        <v>0</v>
      </c>
      <c r="L439" s="74">
        <f t="shared" si="373"/>
        <v>0</v>
      </c>
    </row>
    <row r="440" spans="1:12" ht="15" x14ac:dyDescent="0.25">
      <c r="A440" s="18">
        <v>94086</v>
      </c>
      <c r="B440" t="s">
        <v>558</v>
      </c>
      <c r="D440" s="74">
        <v>0</v>
      </c>
      <c r="E440" s="74">
        <v>0</v>
      </c>
      <c r="F440" s="74">
        <v>0</v>
      </c>
      <c r="G440" s="74">
        <v>0</v>
      </c>
      <c r="H440" s="74">
        <f t="shared" ref="H440" si="426">G440</f>
        <v>0</v>
      </c>
      <c r="I440" s="74">
        <f t="shared" si="414"/>
        <v>0</v>
      </c>
      <c r="J440" s="74">
        <f t="shared" si="414"/>
        <v>0</v>
      </c>
      <c r="K440" s="74">
        <f t="shared" si="414"/>
        <v>0</v>
      </c>
      <c r="L440" s="74">
        <f t="shared" si="373"/>
        <v>0</v>
      </c>
    </row>
    <row r="441" spans="1:12" ht="15" x14ac:dyDescent="0.25">
      <c r="A441" s="18">
        <v>94087</v>
      </c>
      <c r="B441" t="s">
        <v>559</v>
      </c>
      <c r="D441" s="74">
        <v>0</v>
      </c>
      <c r="E441" s="74">
        <v>0</v>
      </c>
      <c r="F441" s="74">
        <v>0</v>
      </c>
      <c r="G441" s="74">
        <v>0</v>
      </c>
      <c r="H441" s="74">
        <f t="shared" ref="H441" si="427">G441</f>
        <v>0</v>
      </c>
      <c r="I441" s="74">
        <f t="shared" si="414"/>
        <v>0</v>
      </c>
      <c r="J441" s="74">
        <f t="shared" si="414"/>
        <v>0</v>
      </c>
      <c r="K441" s="74">
        <f t="shared" si="414"/>
        <v>0</v>
      </c>
      <c r="L441" s="74">
        <f t="shared" si="373"/>
        <v>0</v>
      </c>
    </row>
    <row r="442" spans="1:12" ht="15" x14ac:dyDescent="0.25">
      <c r="A442" s="18">
        <v>95059</v>
      </c>
      <c r="B442" t="s">
        <v>560</v>
      </c>
      <c r="D442" s="74">
        <v>0</v>
      </c>
      <c r="E442" s="74">
        <v>0</v>
      </c>
      <c r="F442" s="74">
        <v>0</v>
      </c>
      <c r="G442" s="74">
        <v>0</v>
      </c>
      <c r="H442" s="74">
        <f t="shared" ref="H442" si="428">G442</f>
        <v>0</v>
      </c>
      <c r="I442" s="74">
        <f t="shared" si="414"/>
        <v>0</v>
      </c>
      <c r="J442" s="74">
        <f t="shared" si="414"/>
        <v>0</v>
      </c>
      <c r="K442" s="74">
        <f t="shared" si="414"/>
        <v>0</v>
      </c>
      <c r="L442" s="74">
        <f t="shared" si="373"/>
        <v>0</v>
      </c>
    </row>
    <row r="443" spans="1:12" ht="15" x14ac:dyDescent="0.25">
      <c r="A443" s="18">
        <v>96088</v>
      </c>
      <c r="B443" t="s">
        <v>561</v>
      </c>
      <c r="D443" s="74">
        <v>0.67130000000000001</v>
      </c>
      <c r="E443" s="74">
        <v>0.67130000000000001</v>
      </c>
      <c r="F443" s="74">
        <v>0.67130000000000001</v>
      </c>
      <c r="G443" s="74">
        <v>0.67130000000000001</v>
      </c>
      <c r="H443" s="74">
        <f t="shared" ref="H443" si="429">G443</f>
        <v>0.67130000000000001</v>
      </c>
      <c r="I443" s="74">
        <f t="shared" si="414"/>
        <v>0.67130000000000001</v>
      </c>
      <c r="J443" s="74">
        <f t="shared" si="414"/>
        <v>0.67130000000000001</v>
      </c>
      <c r="K443" s="74">
        <f t="shared" si="414"/>
        <v>0.67130000000000001</v>
      </c>
      <c r="L443" s="74">
        <f t="shared" si="373"/>
        <v>0.67130000000000001</v>
      </c>
    </row>
    <row r="444" spans="1:12" ht="15" x14ac:dyDescent="0.25">
      <c r="A444" s="18">
        <v>96089</v>
      </c>
      <c r="B444" t="s">
        <v>562</v>
      </c>
      <c r="C444" s="46">
        <v>2015</v>
      </c>
      <c r="D444" s="74">
        <v>0</v>
      </c>
      <c r="E444" s="74">
        <v>1.2229000000000001</v>
      </c>
      <c r="F444" s="74">
        <v>1.2229000000000001</v>
      </c>
      <c r="G444" s="74">
        <v>1.2229000000000001</v>
      </c>
      <c r="H444" s="74">
        <f t="shared" ref="H444:K459" si="430">G444</f>
        <v>1.2229000000000001</v>
      </c>
      <c r="I444" s="74">
        <f t="shared" si="430"/>
        <v>1.2229000000000001</v>
      </c>
      <c r="J444" s="74">
        <f t="shared" si="430"/>
        <v>1.2229000000000001</v>
      </c>
      <c r="K444" s="74">
        <f t="shared" si="430"/>
        <v>1.2229000000000001</v>
      </c>
      <c r="L444" s="74">
        <f t="shared" si="373"/>
        <v>1.2229000000000001</v>
      </c>
    </row>
    <row r="445" spans="1:12" ht="15" x14ac:dyDescent="0.25">
      <c r="A445" s="18">
        <v>96090</v>
      </c>
      <c r="B445" t="s">
        <v>563</v>
      </c>
      <c r="D445" s="74">
        <v>0</v>
      </c>
      <c r="E445" s="74">
        <v>0</v>
      </c>
      <c r="F445" s="74">
        <v>0</v>
      </c>
      <c r="G445" s="74">
        <v>0</v>
      </c>
      <c r="H445" s="74">
        <f t="shared" ref="H445" si="431">G445</f>
        <v>0</v>
      </c>
      <c r="I445" s="74">
        <f t="shared" si="430"/>
        <v>0</v>
      </c>
      <c r="J445" s="74">
        <f t="shared" si="430"/>
        <v>0</v>
      </c>
      <c r="K445" s="74">
        <f t="shared" si="430"/>
        <v>0</v>
      </c>
      <c r="L445" s="74">
        <f t="shared" si="373"/>
        <v>0</v>
      </c>
    </row>
    <row r="446" spans="1:12" ht="15" x14ac:dyDescent="0.25">
      <c r="A446" s="18">
        <v>96091</v>
      </c>
      <c r="B446" t="s">
        <v>564</v>
      </c>
      <c r="D446" s="74">
        <v>0</v>
      </c>
      <c r="E446" s="74">
        <v>0</v>
      </c>
      <c r="F446" s="74">
        <v>0</v>
      </c>
      <c r="G446" s="74">
        <v>0</v>
      </c>
      <c r="H446" s="74">
        <f t="shared" ref="H446" si="432">G446</f>
        <v>0</v>
      </c>
      <c r="I446" s="74">
        <f t="shared" si="430"/>
        <v>0</v>
      </c>
      <c r="J446" s="74">
        <f t="shared" si="430"/>
        <v>0</v>
      </c>
      <c r="K446" s="74">
        <f t="shared" si="430"/>
        <v>0</v>
      </c>
      <c r="L446" s="74">
        <f t="shared" si="373"/>
        <v>0</v>
      </c>
    </row>
    <row r="447" spans="1:12" ht="15" x14ac:dyDescent="0.25">
      <c r="A447" s="18">
        <v>96092</v>
      </c>
      <c r="B447" t="s">
        <v>565</v>
      </c>
      <c r="D447" s="74">
        <v>0</v>
      </c>
      <c r="E447" s="74">
        <v>0</v>
      </c>
      <c r="F447" s="74">
        <v>0</v>
      </c>
      <c r="G447" s="74">
        <v>0</v>
      </c>
      <c r="H447" s="74">
        <f t="shared" ref="H447" si="433">G447</f>
        <v>0</v>
      </c>
      <c r="I447" s="74">
        <f t="shared" si="430"/>
        <v>0</v>
      </c>
      <c r="J447" s="74">
        <f t="shared" si="430"/>
        <v>0</v>
      </c>
      <c r="K447" s="74">
        <f t="shared" si="430"/>
        <v>0</v>
      </c>
      <c r="L447" s="74">
        <f t="shared" si="373"/>
        <v>0</v>
      </c>
    </row>
    <row r="448" spans="1:12" ht="15" x14ac:dyDescent="0.25">
      <c r="A448" s="18">
        <v>96093</v>
      </c>
      <c r="B448" t="s">
        <v>566</v>
      </c>
      <c r="D448" s="74">
        <v>0</v>
      </c>
      <c r="E448" s="74">
        <v>0</v>
      </c>
      <c r="F448" s="74">
        <v>0</v>
      </c>
      <c r="G448" s="74">
        <v>0</v>
      </c>
      <c r="H448" s="74">
        <f t="shared" ref="H448" si="434">G448</f>
        <v>0</v>
      </c>
      <c r="I448" s="74">
        <f t="shared" si="430"/>
        <v>0</v>
      </c>
      <c r="J448" s="74">
        <f t="shared" si="430"/>
        <v>0</v>
      </c>
      <c r="K448" s="74">
        <f t="shared" si="430"/>
        <v>0</v>
      </c>
      <c r="L448" s="74">
        <f t="shared" si="373"/>
        <v>0</v>
      </c>
    </row>
    <row r="449" spans="1:12" ht="15" x14ac:dyDescent="0.25">
      <c r="A449" s="18">
        <v>96094</v>
      </c>
      <c r="B449" t="s">
        <v>567</v>
      </c>
      <c r="D449" s="74">
        <v>0</v>
      </c>
      <c r="E449" s="74">
        <v>0</v>
      </c>
      <c r="F449" s="74">
        <v>0</v>
      </c>
      <c r="G449" s="74">
        <v>0</v>
      </c>
      <c r="H449" s="74">
        <f t="shared" ref="H449" si="435">G449</f>
        <v>0</v>
      </c>
      <c r="I449" s="74">
        <f t="shared" si="430"/>
        <v>0</v>
      </c>
      <c r="J449" s="74">
        <f t="shared" si="430"/>
        <v>0</v>
      </c>
      <c r="K449" s="74">
        <f t="shared" si="430"/>
        <v>0</v>
      </c>
      <c r="L449" s="74">
        <f t="shared" si="373"/>
        <v>0</v>
      </c>
    </row>
    <row r="450" spans="1:12" ht="15" x14ac:dyDescent="0.25">
      <c r="A450" s="18">
        <v>96095</v>
      </c>
      <c r="B450" t="s">
        <v>568</v>
      </c>
      <c r="D450" s="74">
        <v>0</v>
      </c>
      <c r="E450" s="74">
        <v>0</v>
      </c>
      <c r="F450" s="74">
        <v>0</v>
      </c>
      <c r="G450" s="74">
        <v>0</v>
      </c>
      <c r="H450" s="74">
        <f t="shared" ref="H450" si="436">G450</f>
        <v>0</v>
      </c>
      <c r="I450" s="74">
        <f t="shared" si="430"/>
        <v>0</v>
      </c>
      <c r="J450" s="74">
        <f t="shared" si="430"/>
        <v>0</v>
      </c>
      <c r="K450" s="74">
        <f t="shared" si="430"/>
        <v>0</v>
      </c>
      <c r="L450" s="74">
        <f t="shared" si="373"/>
        <v>0</v>
      </c>
    </row>
    <row r="451" spans="1:12" ht="15" x14ac:dyDescent="0.25">
      <c r="A451" s="18">
        <v>96098</v>
      </c>
      <c r="B451" t="s">
        <v>569</v>
      </c>
      <c r="D451" s="74">
        <v>0</v>
      </c>
      <c r="E451" s="74">
        <v>0</v>
      </c>
      <c r="F451" s="74">
        <v>0</v>
      </c>
      <c r="G451" s="74">
        <v>0</v>
      </c>
      <c r="H451" s="74">
        <f t="shared" ref="H451" si="437">G451</f>
        <v>0</v>
      </c>
      <c r="I451" s="74">
        <f t="shared" si="430"/>
        <v>0</v>
      </c>
      <c r="J451" s="74">
        <f t="shared" si="430"/>
        <v>0</v>
      </c>
      <c r="K451" s="74">
        <f t="shared" si="430"/>
        <v>0</v>
      </c>
      <c r="L451" s="74">
        <f t="shared" ref="L451:L514" si="438">K451</f>
        <v>0</v>
      </c>
    </row>
    <row r="452" spans="1:12" ht="15" x14ac:dyDescent="0.25">
      <c r="A452" s="18">
        <v>96099</v>
      </c>
      <c r="B452" t="s">
        <v>570</v>
      </c>
      <c r="D452" s="74">
        <v>0</v>
      </c>
      <c r="E452" s="74">
        <v>0</v>
      </c>
      <c r="F452" s="74">
        <v>0</v>
      </c>
      <c r="G452" s="74">
        <v>0</v>
      </c>
      <c r="H452" s="74">
        <f t="shared" ref="H452" si="439">G452</f>
        <v>0</v>
      </c>
      <c r="I452" s="74">
        <f t="shared" si="430"/>
        <v>0</v>
      </c>
      <c r="J452" s="74">
        <f t="shared" si="430"/>
        <v>0</v>
      </c>
      <c r="K452" s="74">
        <f t="shared" si="430"/>
        <v>0</v>
      </c>
      <c r="L452" s="74">
        <f t="shared" si="438"/>
        <v>0</v>
      </c>
    </row>
    <row r="453" spans="1:12" ht="15" x14ac:dyDescent="0.25">
      <c r="A453" s="18">
        <v>96101</v>
      </c>
      <c r="B453" t="s">
        <v>571</v>
      </c>
      <c r="D453" s="74">
        <v>0</v>
      </c>
      <c r="E453" s="74">
        <v>0</v>
      </c>
      <c r="F453" s="74">
        <v>0</v>
      </c>
      <c r="G453" s="74">
        <v>0</v>
      </c>
      <c r="H453" s="74">
        <f t="shared" ref="H453" si="440">G453</f>
        <v>0</v>
      </c>
      <c r="I453" s="74">
        <f t="shared" si="430"/>
        <v>0</v>
      </c>
      <c r="J453" s="74">
        <f t="shared" si="430"/>
        <v>0</v>
      </c>
      <c r="K453" s="74">
        <f t="shared" si="430"/>
        <v>0</v>
      </c>
      <c r="L453" s="74">
        <f t="shared" si="438"/>
        <v>0</v>
      </c>
    </row>
    <row r="454" spans="1:12" ht="15" x14ac:dyDescent="0.25">
      <c r="A454" s="18">
        <v>96102</v>
      </c>
      <c r="B454" t="s">
        <v>572</v>
      </c>
      <c r="D454" s="74">
        <v>0</v>
      </c>
      <c r="E454" s="74">
        <v>0</v>
      </c>
      <c r="F454" s="74">
        <v>0</v>
      </c>
      <c r="G454" s="74">
        <v>0</v>
      </c>
      <c r="H454" s="74">
        <f t="shared" ref="H454" si="441">G454</f>
        <v>0</v>
      </c>
      <c r="I454" s="74">
        <f t="shared" si="430"/>
        <v>0</v>
      </c>
      <c r="J454" s="74">
        <f t="shared" si="430"/>
        <v>0</v>
      </c>
      <c r="K454" s="74">
        <f t="shared" si="430"/>
        <v>0</v>
      </c>
      <c r="L454" s="74">
        <f t="shared" si="438"/>
        <v>0</v>
      </c>
    </row>
    <row r="455" spans="1:12" ht="15" x14ac:dyDescent="0.25">
      <c r="A455" s="18">
        <v>96103</v>
      </c>
      <c r="B455" t="s">
        <v>573</v>
      </c>
      <c r="C455" s="46">
        <v>2015</v>
      </c>
      <c r="D455" s="74">
        <v>0.80789999999999995</v>
      </c>
      <c r="E455" s="74">
        <v>0.80789999999999995</v>
      </c>
      <c r="F455" s="74">
        <v>0.80789999999999995</v>
      </c>
      <c r="G455" s="74">
        <v>0.80789999999999995</v>
      </c>
      <c r="H455" s="74">
        <f t="shared" ref="H455" si="442">G455</f>
        <v>0.80789999999999995</v>
      </c>
      <c r="I455" s="74">
        <f t="shared" si="430"/>
        <v>0.80789999999999995</v>
      </c>
      <c r="J455" s="74">
        <f t="shared" si="430"/>
        <v>0.80789999999999995</v>
      </c>
      <c r="K455" s="74">
        <f t="shared" si="430"/>
        <v>0.80789999999999995</v>
      </c>
      <c r="L455" s="74">
        <f t="shared" si="438"/>
        <v>0.80789999999999995</v>
      </c>
    </row>
    <row r="456" spans="1:12" ht="15" x14ac:dyDescent="0.25">
      <c r="A456" s="18">
        <v>96104</v>
      </c>
      <c r="B456" t="s">
        <v>574</v>
      </c>
      <c r="C456" s="46">
        <v>2015</v>
      </c>
      <c r="D456" s="74">
        <v>0.96799999999999997</v>
      </c>
      <c r="E456" s="74">
        <v>0.96799999999999997</v>
      </c>
      <c r="F456" s="74">
        <v>0.96799999999999997</v>
      </c>
      <c r="G456" s="74">
        <v>0.96799999999999997</v>
      </c>
      <c r="H456" s="74">
        <f t="shared" ref="H456" si="443">G456</f>
        <v>0.96799999999999997</v>
      </c>
      <c r="I456" s="74">
        <f t="shared" si="430"/>
        <v>0.96799999999999997</v>
      </c>
      <c r="J456" s="74">
        <f t="shared" si="430"/>
        <v>0.96799999999999997</v>
      </c>
      <c r="K456" s="74">
        <f t="shared" si="430"/>
        <v>0.96799999999999997</v>
      </c>
      <c r="L456" s="74">
        <f t="shared" si="438"/>
        <v>0.96799999999999997</v>
      </c>
    </row>
    <row r="457" spans="1:12" ht="15" x14ac:dyDescent="0.25">
      <c r="A457" s="18">
        <v>96106</v>
      </c>
      <c r="B457" t="s">
        <v>575</v>
      </c>
      <c r="D457" s="74">
        <v>0</v>
      </c>
      <c r="E457" s="74">
        <v>0</v>
      </c>
      <c r="F457" s="74">
        <v>0</v>
      </c>
      <c r="G457" s="74">
        <v>0</v>
      </c>
      <c r="H457" s="74">
        <f t="shared" ref="H457" si="444">G457</f>
        <v>0</v>
      </c>
      <c r="I457" s="74">
        <f t="shared" si="430"/>
        <v>0</v>
      </c>
      <c r="J457" s="74">
        <f t="shared" si="430"/>
        <v>0</v>
      </c>
      <c r="K457" s="74">
        <f t="shared" si="430"/>
        <v>0</v>
      </c>
      <c r="L457" s="74">
        <f t="shared" si="438"/>
        <v>0</v>
      </c>
    </row>
    <row r="458" spans="1:12" ht="15" x14ac:dyDescent="0.25">
      <c r="A458" s="18">
        <v>96107</v>
      </c>
      <c r="B458" t="s">
        <v>576</v>
      </c>
      <c r="D458" s="74">
        <v>0</v>
      </c>
      <c r="E458" s="74">
        <v>0</v>
      </c>
      <c r="F458" s="74">
        <v>0</v>
      </c>
      <c r="G458" s="74">
        <v>0</v>
      </c>
      <c r="H458" s="74">
        <f t="shared" ref="H458" si="445">G458</f>
        <v>0</v>
      </c>
      <c r="I458" s="74">
        <f t="shared" si="430"/>
        <v>0</v>
      </c>
      <c r="J458" s="74">
        <f t="shared" si="430"/>
        <v>0</v>
      </c>
      <c r="K458" s="74">
        <f t="shared" si="430"/>
        <v>0</v>
      </c>
      <c r="L458" s="74">
        <f t="shared" si="438"/>
        <v>0</v>
      </c>
    </row>
    <row r="459" spans="1:12" ht="15" x14ac:dyDescent="0.25">
      <c r="A459" s="18">
        <v>96109</v>
      </c>
      <c r="B459" t="s">
        <v>736</v>
      </c>
      <c r="C459" s="46">
        <v>2015</v>
      </c>
      <c r="D459" s="74">
        <v>0</v>
      </c>
      <c r="E459" s="74">
        <v>1.2652000000000001</v>
      </c>
      <c r="F459" s="74">
        <v>1.2652000000000001</v>
      </c>
      <c r="G459" s="74">
        <v>1.2652000000000001</v>
      </c>
      <c r="H459" s="74">
        <f t="shared" ref="H459" si="446">G459</f>
        <v>1.2652000000000001</v>
      </c>
      <c r="I459" s="74">
        <f t="shared" si="430"/>
        <v>1.2652000000000001</v>
      </c>
      <c r="J459" s="74">
        <f t="shared" si="430"/>
        <v>1.2652000000000001</v>
      </c>
      <c r="K459" s="74">
        <f t="shared" si="430"/>
        <v>1.2652000000000001</v>
      </c>
      <c r="L459" s="74">
        <f t="shared" si="438"/>
        <v>1.2652000000000001</v>
      </c>
    </row>
    <row r="460" spans="1:12" ht="15" x14ac:dyDescent="0.25">
      <c r="A460" s="18">
        <v>96110</v>
      </c>
      <c r="B460" t="s">
        <v>578</v>
      </c>
      <c r="C460" s="46">
        <v>2015</v>
      </c>
      <c r="D460" s="74">
        <v>0</v>
      </c>
      <c r="E460" s="74">
        <v>1.1491</v>
      </c>
      <c r="F460" s="74">
        <v>1.1491</v>
      </c>
      <c r="G460" s="74">
        <v>1.1491</v>
      </c>
      <c r="H460" s="74">
        <f t="shared" ref="H460:K474" si="447">G460</f>
        <v>1.1491</v>
      </c>
      <c r="I460" s="74">
        <f t="shared" si="447"/>
        <v>1.1491</v>
      </c>
      <c r="J460" s="74">
        <f t="shared" si="447"/>
        <v>1.1491</v>
      </c>
      <c r="K460" s="74">
        <f t="shared" si="447"/>
        <v>1.1491</v>
      </c>
      <c r="L460" s="74">
        <f t="shared" si="438"/>
        <v>1.1491</v>
      </c>
    </row>
    <row r="461" spans="1:12" ht="15" x14ac:dyDescent="0.25">
      <c r="A461" s="18">
        <v>96111</v>
      </c>
      <c r="B461" t="s">
        <v>579</v>
      </c>
      <c r="C461" s="46">
        <v>2015</v>
      </c>
      <c r="D461" s="74">
        <v>1.0046999999999999</v>
      </c>
      <c r="E461" s="74">
        <v>1.0046999999999999</v>
      </c>
      <c r="F461" s="74">
        <v>1.0046999999999999</v>
      </c>
      <c r="G461" s="74">
        <v>1.0046999999999999</v>
      </c>
      <c r="H461" s="74">
        <f t="shared" ref="H461" si="448">G461</f>
        <v>1.0046999999999999</v>
      </c>
      <c r="I461" s="74">
        <f t="shared" si="447"/>
        <v>1.0046999999999999</v>
      </c>
      <c r="J461" s="74">
        <f t="shared" si="447"/>
        <v>1.0046999999999999</v>
      </c>
      <c r="K461" s="74">
        <f t="shared" si="447"/>
        <v>1.0046999999999999</v>
      </c>
      <c r="L461" s="74">
        <f t="shared" si="438"/>
        <v>1.0046999999999999</v>
      </c>
    </row>
    <row r="462" spans="1:12" ht="15" x14ac:dyDescent="0.25">
      <c r="A462" s="18">
        <v>96112</v>
      </c>
      <c r="B462" t="s">
        <v>580</v>
      </c>
      <c r="C462" s="46">
        <v>2017</v>
      </c>
      <c r="D462" s="74">
        <v>0.75829999999999997</v>
      </c>
      <c r="E462" s="74">
        <v>0.75829999999999997</v>
      </c>
      <c r="F462" s="74">
        <v>0.75829999999999997</v>
      </c>
      <c r="G462" s="74">
        <v>0.75829999999999997</v>
      </c>
      <c r="H462" s="74">
        <f t="shared" ref="H462" si="449">G462</f>
        <v>0.75829999999999997</v>
      </c>
      <c r="I462" s="74">
        <f t="shared" si="447"/>
        <v>0.75829999999999997</v>
      </c>
      <c r="J462" s="74">
        <f t="shared" si="447"/>
        <v>0.75829999999999997</v>
      </c>
      <c r="K462" s="74">
        <f t="shared" si="447"/>
        <v>0.75829999999999997</v>
      </c>
      <c r="L462" s="74">
        <f t="shared" si="438"/>
        <v>0.75829999999999997</v>
      </c>
    </row>
    <row r="463" spans="1:12" ht="15" x14ac:dyDescent="0.25">
      <c r="A463" s="18">
        <v>96113</v>
      </c>
      <c r="B463" t="s">
        <v>581</v>
      </c>
      <c r="D463" s="74">
        <v>0</v>
      </c>
      <c r="E463" s="74">
        <v>0</v>
      </c>
      <c r="F463" s="74">
        <v>0</v>
      </c>
      <c r="G463" s="74">
        <v>0</v>
      </c>
      <c r="H463" s="74">
        <f t="shared" ref="H463" si="450">G463</f>
        <v>0</v>
      </c>
      <c r="I463" s="74">
        <f t="shared" si="447"/>
        <v>0</v>
      </c>
      <c r="J463" s="74">
        <f t="shared" si="447"/>
        <v>0</v>
      </c>
      <c r="K463" s="74">
        <f t="shared" si="447"/>
        <v>0</v>
      </c>
      <c r="L463" s="74">
        <f t="shared" si="438"/>
        <v>0</v>
      </c>
    </row>
    <row r="464" spans="1:12" ht="15" x14ac:dyDescent="0.25">
      <c r="A464" s="18">
        <v>96114</v>
      </c>
      <c r="B464" t="s">
        <v>582</v>
      </c>
      <c r="D464" s="74">
        <v>0</v>
      </c>
      <c r="E464" s="74">
        <v>0</v>
      </c>
      <c r="F464" s="74">
        <v>0</v>
      </c>
      <c r="G464" s="74">
        <v>0</v>
      </c>
      <c r="H464" s="74">
        <f t="shared" ref="H464" si="451">G464</f>
        <v>0</v>
      </c>
      <c r="I464" s="74">
        <f t="shared" si="447"/>
        <v>0</v>
      </c>
      <c r="J464" s="74">
        <f t="shared" si="447"/>
        <v>0</v>
      </c>
      <c r="K464" s="74">
        <f t="shared" si="447"/>
        <v>0</v>
      </c>
      <c r="L464" s="74">
        <f t="shared" si="438"/>
        <v>0</v>
      </c>
    </row>
    <row r="465" spans="1:12" ht="15" x14ac:dyDescent="0.25">
      <c r="A465" s="18">
        <v>96119</v>
      </c>
      <c r="B465" t="s">
        <v>583</v>
      </c>
      <c r="C465" s="46">
        <v>2017</v>
      </c>
      <c r="D465" s="74">
        <v>0.64390000000000003</v>
      </c>
      <c r="E465" s="74">
        <v>0.64390000000000003</v>
      </c>
      <c r="F465" s="74">
        <v>0.64390000000000003</v>
      </c>
      <c r="G465" s="74">
        <v>0.64390000000000003</v>
      </c>
      <c r="H465" s="74">
        <f t="shared" ref="H465" si="452">G465</f>
        <v>0.64390000000000003</v>
      </c>
      <c r="I465" s="74">
        <f t="shared" si="447"/>
        <v>0.64390000000000003</v>
      </c>
      <c r="J465" s="74">
        <f t="shared" si="447"/>
        <v>0.64390000000000003</v>
      </c>
      <c r="K465" s="74">
        <f t="shared" si="447"/>
        <v>0.64390000000000003</v>
      </c>
      <c r="L465" s="74">
        <f t="shared" si="438"/>
        <v>0.64390000000000003</v>
      </c>
    </row>
    <row r="466" spans="1:12" ht="15" x14ac:dyDescent="0.25">
      <c r="A466" s="18">
        <v>96901</v>
      </c>
      <c r="B466" t="s">
        <v>1041</v>
      </c>
      <c r="D466" s="74">
        <v>0</v>
      </c>
      <c r="E466" s="74">
        <v>0.4713</v>
      </c>
      <c r="F466" s="74">
        <v>0</v>
      </c>
      <c r="G466" s="74">
        <v>0</v>
      </c>
      <c r="H466" s="74">
        <f t="shared" ref="H466" si="453">G466</f>
        <v>0</v>
      </c>
      <c r="I466" s="74">
        <f t="shared" si="447"/>
        <v>0</v>
      </c>
      <c r="J466" s="74">
        <f t="shared" si="447"/>
        <v>0</v>
      </c>
      <c r="K466" s="74">
        <f t="shared" si="447"/>
        <v>0</v>
      </c>
      <c r="L466" s="74">
        <f t="shared" si="438"/>
        <v>0</v>
      </c>
    </row>
    <row r="467" spans="1:12" s="73" customFormat="1" ht="15" x14ac:dyDescent="0.25">
      <c r="A467" s="18">
        <v>97116</v>
      </c>
      <c r="B467" t="s">
        <v>158</v>
      </c>
      <c r="C467" s="72" t="s">
        <v>1032</v>
      </c>
      <c r="D467" s="74">
        <v>0.67310000000000003</v>
      </c>
      <c r="E467" s="74">
        <v>0</v>
      </c>
      <c r="F467" s="74">
        <v>0</v>
      </c>
      <c r="G467" s="74">
        <v>0</v>
      </c>
      <c r="H467" s="76">
        <f t="shared" ref="H467" si="454">G467</f>
        <v>0</v>
      </c>
      <c r="I467" s="74">
        <f t="shared" si="447"/>
        <v>0</v>
      </c>
      <c r="J467" s="74">
        <f t="shared" si="447"/>
        <v>0</v>
      </c>
      <c r="K467" s="74">
        <f t="shared" si="447"/>
        <v>0</v>
      </c>
      <c r="L467" s="74">
        <f t="shared" si="438"/>
        <v>0</v>
      </c>
    </row>
    <row r="468" spans="1:12" s="73" customFormat="1" ht="15" x14ac:dyDescent="0.25">
      <c r="A468" s="18">
        <v>97118</v>
      </c>
      <c r="B468" t="s">
        <v>585</v>
      </c>
      <c r="D468" s="74">
        <v>0</v>
      </c>
      <c r="E468" s="74">
        <v>0</v>
      </c>
      <c r="F468" s="74">
        <v>0</v>
      </c>
      <c r="G468" s="74">
        <v>0</v>
      </c>
      <c r="H468" s="76">
        <f t="shared" ref="H468" si="455">G468</f>
        <v>0</v>
      </c>
      <c r="I468" s="74">
        <f t="shared" si="447"/>
        <v>0</v>
      </c>
      <c r="J468" s="74">
        <f t="shared" si="447"/>
        <v>0</v>
      </c>
      <c r="K468" s="74">
        <f t="shared" si="447"/>
        <v>0</v>
      </c>
      <c r="L468" s="74">
        <f t="shared" si="438"/>
        <v>0</v>
      </c>
    </row>
    <row r="469" spans="1:12" s="73" customFormat="1" ht="15" x14ac:dyDescent="0.25">
      <c r="A469" s="18">
        <v>97119</v>
      </c>
      <c r="B469" t="s">
        <v>586</v>
      </c>
      <c r="C469" s="72">
        <v>2015</v>
      </c>
      <c r="D469" s="74">
        <v>0.66700000000000004</v>
      </c>
      <c r="E469" s="74">
        <v>0.66700000000000004</v>
      </c>
      <c r="F469" s="74">
        <v>0.66700000000000004</v>
      </c>
      <c r="G469" s="74">
        <v>0.66700000000000004</v>
      </c>
      <c r="H469" s="76">
        <f t="shared" ref="H469" si="456">G469</f>
        <v>0.66700000000000004</v>
      </c>
      <c r="I469" s="74">
        <f t="shared" si="447"/>
        <v>0.66700000000000004</v>
      </c>
      <c r="J469" s="74">
        <f t="shared" si="447"/>
        <v>0.66700000000000004</v>
      </c>
      <c r="K469" s="74">
        <f t="shared" si="447"/>
        <v>0.66700000000000004</v>
      </c>
      <c r="L469" s="74">
        <f t="shared" si="438"/>
        <v>0.66700000000000004</v>
      </c>
    </row>
    <row r="470" spans="1:12" ht="15" x14ac:dyDescent="0.25">
      <c r="A470" s="18">
        <v>97122</v>
      </c>
      <c r="B470" t="s">
        <v>587</v>
      </c>
      <c r="D470" s="74">
        <v>0</v>
      </c>
      <c r="E470" s="74">
        <v>0</v>
      </c>
      <c r="F470" s="74">
        <v>0</v>
      </c>
      <c r="G470" s="74">
        <v>0</v>
      </c>
      <c r="H470" s="74">
        <f t="shared" ref="H470" si="457">G470</f>
        <v>0</v>
      </c>
      <c r="I470" s="74">
        <f t="shared" si="447"/>
        <v>0</v>
      </c>
      <c r="J470" s="74">
        <f t="shared" si="447"/>
        <v>0</v>
      </c>
      <c r="K470" s="74">
        <f t="shared" si="447"/>
        <v>0</v>
      </c>
      <c r="L470" s="74">
        <f t="shared" si="438"/>
        <v>0</v>
      </c>
    </row>
    <row r="471" spans="1:12" s="73" customFormat="1" ht="15" x14ac:dyDescent="0.25">
      <c r="A471" s="18">
        <v>97127</v>
      </c>
      <c r="B471" t="s">
        <v>588</v>
      </c>
      <c r="C471" s="73">
        <v>2019</v>
      </c>
      <c r="D471" s="74">
        <v>0</v>
      </c>
      <c r="E471" s="74">
        <v>0</v>
      </c>
      <c r="F471" s="74">
        <v>0</v>
      </c>
      <c r="G471" s="74">
        <v>0</v>
      </c>
      <c r="H471" s="76">
        <f t="shared" ref="H471" si="458">G471</f>
        <v>0</v>
      </c>
      <c r="I471" s="74">
        <f t="shared" si="447"/>
        <v>0</v>
      </c>
      <c r="J471" s="74">
        <f t="shared" si="447"/>
        <v>0</v>
      </c>
      <c r="K471" s="74">
        <f t="shared" si="447"/>
        <v>0</v>
      </c>
      <c r="L471" s="74">
        <f t="shared" si="438"/>
        <v>0</v>
      </c>
    </row>
    <row r="472" spans="1:12" ht="15" x14ac:dyDescent="0.25">
      <c r="A472" s="18">
        <v>97129</v>
      </c>
      <c r="B472" t="s">
        <v>589</v>
      </c>
      <c r="D472" s="74">
        <v>0</v>
      </c>
      <c r="E472" s="74">
        <v>0</v>
      </c>
      <c r="F472" s="74">
        <v>0</v>
      </c>
      <c r="G472" s="74">
        <v>0</v>
      </c>
      <c r="H472" s="74">
        <f t="shared" ref="H472" si="459">G472</f>
        <v>0</v>
      </c>
      <c r="I472" s="74">
        <f t="shared" si="447"/>
        <v>0</v>
      </c>
      <c r="J472" s="74">
        <f t="shared" si="447"/>
        <v>0</v>
      </c>
      <c r="K472" s="74">
        <f t="shared" si="447"/>
        <v>0</v>
      </c>
      <c r="L472" s="74">
        <f t="shared" si="438"/>
        <v>0</v>
      </c>
    </row>
    <row r="473" spans="1:12" s="73" customFormat="1" ht="15" x14ac:dyDescent="0.25">
      <c r="A473" s="18">
        <v>97130</v>
      </c>
      <c r="B473" t="s">
        <v>590</v>
      </c>
      <c r="C473" s="72">
        <v>2015</v>
      </c>
      <c r="D473" s="74">
        <v>0.65359999999999996</v>
      </c>
      <c r="E473" s="74">
        <v>0.65359999999999996</v>
      </c>
      <c r="F473" s="74">
        <v>0.65359999999999996</v>
      </c>
      <c r="G473" s="74">
        <v>0.65359999999999996</v>
      </c>
      <c r="H473" s="76">
        <f t="shared" ref="H473" si="460">G473</f>
        <v>0.65359999999999996</v>
      </c>
      <c r="I473" s="74">
        <f t="shared" si="447"/>
        <v>0.65359999999999996</v>
      </c>
      <c r="J473" s="74">
        <f t="shared" si="447"/>
        <v>0.65359999999999996</v>
      </c>
      <c r="K473" s="74">
        <f t="shared" si="447"/>
        <v>0.65359999999999996</v>
      </c>
      <c r="L473" s="74">
        <f t="shared" si="438"/>
        <v>0.65359999999999996</v>
      </c>
    </row>
    <row r="474" spans="1:12" ht="15" x14ac:dyDescent="0.25">
      <c r="A474" s="18">
        <v>97131</v>
      </c>
      <c r="B474" t="s">
        <v>591</v>
      </c>
      <c r="D474" s="74">
        <v>0</v>
      </c>
      <c r="E474" s="74">
        <v>0</v>
      </c>
      <c r="F474" s="74">
        <v>0</v>
      </c>
      <c r="G474" s="74">
        <v>0</v>
      </c>
      <c r="H474" s="74">
        <f t="shared" ref="H474" si="461">G474</f>
        <v>0</v>
      </c>
      <c r="I474" s="74">
        <f t="shared" si="447"/>
        <v>0</v>
      </c>
      <c r="J474" s="74">
        <f t="shared" si="447"/>
        <v>0</v>
      </c>
      <c r="K474" s="74">
        <f t="shared" si="447"/>
        <v>0</v>
      </c>
      <c r="L474" s="74">
        <f t="shared" si="438"/>
        <v>0</v>
      </c>
    </row>
    <row r="475" spans="1:12" ht="15" x14ac:dyDescent="0.25">
      <c r="A475" s="18">
        <v>98080</v>
      </c>
      <c r="B475" t="s">
        <v>592</v>
      </c>
      <c r="D475" s="74">
        <v>0</v>
      </c>
      <c r="E475" s="74">
        <v>0</v>
      </c>
      <c r="F475" s="74">
        <v>0</v>
      </c>
      <c r="G475" s="74">
        <v>0</v>
      </c>
      <c r="H475" s="74">
        <f t="shared" ref="H475:K489" si="462">G475</f>
        <v>0</v>
      </c>
      <c r="I475" s="74">
        <f t="shared" si="462"/>
        <v>0</v>
      </c>
      <c r="J475" s="74">
        <f t="shared" si="462"/>
        <v>0</v>
      </c>
      <c r="K475" s="74">
        <f t="shared" si="462"/>
        <v>0</v>
      </c>
      <c r="L475" s="74">
        <f t="shared" si="438"/>
        <v>0</v>
      </c>
    </row>
    <row r="476" spans="1:12" ht="15" x14ac:dyDescent="0.25">
      <c r="A476" s="18">
        <v>99082</v>
      </c>
      <c r="B476" t="s">
        <v>594</v>
      </c>
      <c r="D476" s="74">
        <v>0</v>
      </c>
      <c r="E476" s="74">
        <v>0</v>
      </c>
      <c r="F476" s="74">
        <v>0</v>
      </c>
      <c r="G476" s="74">
        <v>0</v>
      </c>
      <c r="H476" s="74">
        <f t="shared" ref="H476" si="463">G476</f>
        <v>0</v>
      </c>
      <c r="I476" s="74">
        <f t="shared" si="462"/>
        <v>0</v>
      </c>
      <c r="J476" s="74">
        <f t="shared" si="462"/>
        <v>0</v>
      </c>
      <c r="K476" s="74">
        <f t="shared" si="462"/>
        <v>0</v>
      </c>
      <c r="L476" s="74">
        <f t="shared" si="438"/>
        <v>0</v>
      </c>
    </row>
    <row r="477" spans="1:12" ht="15" x14ac:dyDescent="0.25">
      <c r="A477" s="18">
        <v>100059</v>
      </c>
      <c r="B477" t="s">
        <v>595</v>
      </c>
      <c r="D477" s="74">
        <v>0</v>
      </c>
      <c r="E477" s="74">
        <v>0</v>
      </c>
      <c r="F477" s="74">
        <v>0</v>
      </c>
      <c r="G477" s="74">
        <v>0</v>
      </c>
      <c r="H477" s="74">
        <f t="shared" ref="H477" si="464">G477</f>
        <v>0</v>
      </c>
      <c r="I477" s="74">
        <f t="shared" si="462"/>
        <v>0</v>
      </c>
      <c r="J477" s="74">
        <f t="shared" si="462"/>
        <v>0</v>
      </c>
      <c r="K477" s="74">
        <f t="shared" si="462"/>
        <v>0</v>
      </c>
      <c r="L477" s="74">
        <f t="shared" si="438"/>
        <v>0</v>
      </c>
    </row>
    <row r="478" spans="1:12" ht="15" x14ac:dyDescent="0.25">
      <c r="A478" s="18">
        <v>100060</v>
      </c>
      <c r="B478" t="s">
        <v>596</v>
      </c>
      <c r="C478" s="46">
        <v>2016</v>
      </c>
      <c r="D478" s="74">
        <v>0.60099999999999998</v>
      </c>
      <c r="E478" s="74">
        <v>0.60099999999999998</v>
      </c>
      <c r="F478" s="74">
        <v>0.60099999999999998</v>
      </c>
      <c r="G478" s="74">
        <v>0.60099999999999998</v>
      </c>
      <c r="H478" s="74">
        <f t="shared" ref="H478" si="465">G478</f>
        <v>0.60099999999999998</v>
      </c>
      <c r="I478" s="74">
        <f t="shared" si="462"/>
        <v>0.60099999999999998</v>
      </c>
      <c r="J478" s="74">
        <f t="shared" si="462"/>
        <v>0.60099999999999998</v>
      </c>
      <c r="K478" s="74">
        <f t="shared" si="462"/>
        <v>0.60099999999999998</v>
      </c>
      <c r="L478" s="74">
        <f t="shared" si="438"/>
        <v>0.60099999999999998</v>
      </c>
    </row>
    <row r="479" spans="1:12" ht="15" x14ac:dyDescent="0.25">
      <c r="A479" s="18">
        <v>100061</v>
      </c>
      <c r="B479" t="s">
        <v>597</v>
      </c>
      <c r="D479" s="74">
        <v>0</v>
      </c>
      <c r="E479" s="74">
        <v>0</v>
      </c>
      <c r="F479" s="74">
        <v>0</v>
      </c>
      <c r="G479" s="74">
        <v>0</v>
      </c>
      <c r="H479" s="74">
        <f t="shared" ref="H479" si="466">G479</f>
        <v>0</v>
      </c>
      <c r="I479" s="74">
        <f t="shared" si="462"/>
        <v>0</v>
      </c>
      <c r="J479" s="74">
        <f t="shared" si="462"/>
        <v>0</v>
      </c>
      <c r="K479" s="74">
        <f t="shared" si="462"/>
        <v>0</v>
      </c>
      <c r="L479" s="74">
        <f t="shared" si="438"/>
        <v>0</v>
      </c>
    </row>
    <row r="480" spans="1:12" ht="15" x14ac:dyDescent="0.25">
      <c r="A480" s="18">
        <v>100062</v>
      </c>
      <c r="B480" t="s">
        <v>598</v>
      </c>
      <c r="C480" s="46">
        <v>2015</v>
      </c>
      <c r="D480" s="74">
        <v>0.78710000000000002</v>
      </c>
      <c r="E480" s="74">
        <v>0.78710000000000002</v>
      </c>
      <c r="F480" s="74">
        <v>0.78710000000000002</v>
      </c>
      <c r="G480" s="74">
        <v>0.78710000000000002</v>
      </c>
      <c r="H480" s="74">
        <f t="shared" ref="H480" si="467">G480</f>
        <v>0.78710000000000002</v>
      </c>
      <c r="I480" s="74">
        <f t="shared" si="462"/>
        <v>0.78710000000000002</v>
      </c>
      <c r="J480" s="74">
        <f t="shared" si="462"/>
        <v>0.78710000000000002</v>
      </c>
      <c r="K480" s="74">
        <f t="shared" si="462"/>
        <v>0.78710000000000002</v>
      </c>
      <c r="L480" s="74">
        <f t="shared" si="438"/>
        <v>0.78710000000000002</v>
      </c>
    </row>
    <row r="481" spans="1:12" ht="15" x14ac:dyDescent="0.25">
      <c r="A481" s="18">
        <v>100063</v>
      </c>
      <c r="B481" t="s">
        <v>599</v>
      </c>
      <c r="C481">
        <v>2019</v>
      </c>
      <c r="D481" s="74">
        <v>0.71479999999999999</v>
      </c>
      <c r="E481" s="74">
        <v>0.71479999999999999</v>
      </c>
      <c r="F481" s="74">
        <v>0.71479999999999999</v>
      </c>
      <c r="G481" s="74">
        <v>0.71479999999999999</v>
      </c>
      <c r="H481" s="74">
        <f t="shared" ref="H481" si="468">G481</f>
        <v>0.71479999999999999</v>
      </c>
      <c r="I481" s="74">
        <f t="shared" si="462"/>
        <v>0.71479999999999999</v>
      </c>
      <c r="J481" s="74">
        <f t="shared" si="462"/>
        <v>0.71479999999999999</v>
      </c>
      <c r="K481" s="74">
        <f t="shared" si="462"/>
        <v>0.71479999999999999</v>
      </c>
      <c r="L481" s="74">
        <f t="shared" si="438"/>
        <v>0.71479999999999999</v>
      </c>
    </row>
    <row r="482" spans="1:12" ht="15" x14ac:dyDescent="0.25">
      <c r="A482" s="18">
        <v>100064</v>
      </c>
      <c r="B482" t="s">
        <v>600</v>
      </c>
      <c r="D482" s="74">
        <v>0</v>
      </c>
      <c r="E482" s="74">
        <v>0</v>
      </c>
      <c r="F482" s="74">
        <v>0</v>
      </c>
      <c r="G482" s="74">
        <v>0</v>
      </c>
      <c r="H482" s="74">
        <f t="shared" ref="H482" si="469">G482</f>
        <v>0</v>
      </c>
      <c r="I482" s="74">
        <f t="shared" si="462"/>
        <v>0</v>
      </c>
      <c r="J482" s="74">
        <f t="shared" si="462"/>
        <v>0</v>
      </c>
      <c r="K482" s="74">
        <f t="shared" si="462"/>
        <v>0</v>
      </c>
      <c r="L482" s="74">
        <f t="shared" si="438"/>
        <v>0</v>
      </c>
    </row>
    <row r="483" spans="1:12" ht="15" x14ac:dyDescent="0.25">
      <c r="A483" s="18">
        <v>100065</v>
      </c>
      <c r="B483" t="s">
        <v>601</v>
      </c>
      <c r="D483" s="74">
        <v>0</v>
      </c>
      <c r="E483" s="74">
        <v>0</v>
      </c>
      <c r="F483" s="74">
        <v>0</v>
      </c>
      <c r="G483" s="74">
        <v>0</v>
      </c>
      <c r="H483" s="74">
        <f t="shared" ref="H483" si="470">G483</f>
        <v>0</v>
      </c>
      <c r="I483" s="74">
        <f t="shared" si="462"/>
        <v>0</v>
      </c>
      <c r="J483" s="74">
        <f t="shared" si="462"/>
        <v>0</v>
      </c>
      <c r="K483" s="74">
        <f t="shared" si="462"/>
        <v>0</v>
      </c>
      <c r="L483" s="74">
        <f t="shared" si="438"/>
        <v>0</v>
      </c>
    </row>
    <row r="484" spans="1:12" ht="15" x14ac:dyDescent="0.25">
      <c r="A484" s="18">
        <v>101105</v>
      </c>
      <c r="B484" t="s">
        <v>602</v>
      </c>
      <c r="D484" s="74">
        <v>0</v>
      </c>
      <c r="E484" s="74">
        <v>0</v>
      </c>
      <c r="F484" s="74">
        <v>0</v>
      </c>
      <c r="G484" s="74">
        <v>0</v>
      </c>
      <c r="H484" s="74">
        <f t="shared" ref="H484" si="471">G484</f>
        <v>0</v>
      </c>
      <c r="I484" s="74">
        <f t="shared" si="462"/>
        <v>0</v>
      </c>
      <c r="J484" s="74">
        <f t="shared" si="462"/>
        <v>0</v>
      </c>
      <c r="K484" s="74">
        <f t="shared" si="462"/>
        <v>0</v>
      </c>
      <c r="L484" s="74">
        <f t="shared" si="438"/>
        <v>0</v>
      </c>
    </row>
    <row r="485" spans="1:12" ht="15" x14ac:dyDescent="0.25">
      <c r="A485" s="18">
        <v>101107</v>
      </c>
      <c r="B485" t="s">
        <v>603</v>
      </c>
      <c r="C485" s="46">
        <v>2016</v>
      </c>
      <c r="D485" s="74">
        <v>0.75980000000000003</v>
      </c>
      <c r="E485" s="74">
        <v>0.75980000000000003</v>
      </c>
      <c r="F485" s="74">
        <v>0</v>
      </c>
      <c r="G485" s="74">
        <v>0</v>
      </c>
      <c r="H485" s="74">
        <f t="shared" ref="H485" si="472">G485</f>
        <v>0</v>
      </c>
      <c r="I485" s="74">
        <f t="shared" si="462"/>
        <v>0</v>
      </c>
      <c r="J485" s="74">
        <f t="shared" si="462"/>
        <v>0</v>
      </c>
      <c r="K485" s="74">
        <f t="shared" si="462"/>
        <v>0</v>
      </c>
      <c r="L485" s="74">
        <f t="shared" si="438"/>
        <v>0</v>
      </c>
    </row>
    <row r="486" spans="1:12" ht="15" x14ac:dyDescent="0.25">
      <c r="A486" s="18">
        <v>102081</v>
      </c>
      <c r="B486" t="s">
        <v>604</v>
      </c>
      <c r="D486" s="74">
        <v>0</v>
      </c>
      <c r="E486" s="74">
        <v>0</v>
      </c>
      <c r="F486" s="74">
        <v>0</v>
      </c>
      <c r="G486" s="74">
        <v>0</v>
      </c>
      <c r="H486" s="74">
        <f t="shared" ref="H486" si="473">G486</f>
        <v>0</v>
      </c>
      <c r="I486" s="74">
        <f t="shared" si="462"/>
        <v>0</v>
      </c>
      <c r="J486" s="74">
        <f t="shared" si="462"/>
        <v>0</v>
      </c>
      <c r="K486" s="74">
        <f t="shared" si="462"/>
        <v>0</v>
      </c>
      <c r="L486" s="74">
        <f t="shared" si="438"/>
        <v>0</v>
      </c>
    </row>
    <row r="487" spans="1:12" ht="15" x14ac:dyDescent="0.25">
      <c r="A487" s="18">
        <v>102085</v>
      </c>
      <c r="B487" t="s">
        <v>605</v>
      </c>
      <c r="D487" s="74">
        <v>0</v>
      </c>
      <c r="E487" s="74">
        <v>0</v>
      </c>
      <c r="F487" s="74">
        <v>0</v>
      </c>
      <c r="G487" s="74">
        <v>0</v>
      </c>
      <c r="H487" s="74">
        <f t="shared" ref="H487" si="474">G487</f>
        <v>0</v>
      </c>
      <c r="I487" s="74">
        <f t="shared" si="462"/>
        <v>0</v>
      </c>
      <c r="J487" s="74">
        <f t="shared" si="462"/>
        <v>0</v>
      </c>
      <c r="K487" s="74">
        <f t="shared" si="462"/>
        <v>0</v>
      </c>
      <c r="L487" s="74">
        <f t="shared" si="438"/>
        <v>0</v>
      </c>
    </row>
    <row r="488" spans="1:12" ht="15" x14ac:dyDescent="0.25">
      <c r="A488" s="18">
        <v>103127</v>
      </c>
      <c r="B488" t="s">
        <v>606</v>
      </c>
      <c r="D488" s="74">
        <v>0</v>
      </c>
      <c r="E488" s="74">
        <v>0</v>
      </c>
      <c r="F488" s="74">
        <v>0</v>
      </c>
      <c r="G488" s="74">
        <v>0</v>
      </c>
      <c r="H488" s="74">
        <f t="shared" ref="H488" si="475">G488</f>
        <v>0</v>
      </c>
      <c r="I488" s="74">
        <f t="shared" si="462"/>
        <v>0</v>
      </c>
      <c r="J488" s="74">
        <f t="shared" si="462"/>
        <v>0</v>
      </c>
      <c r="K488" s="74">
        <f t="shared" si="462"/>
        <v>0</v>
      </c>
      <c r="L488" s="74">
        <f t="shared" si="438"/>
        <v>0</v>
      </c>
    </row>
    <row r="489" spans="1:12" ht="15" x14ac:dyDescent="0.25">
      <c r="A489" s="18">
        <v>103128</v>
      </c>
      <c r="B489" t="s">
        <v>607</v>
      </c>
      <c r="D489" s="74">
        <v>0</v>
      </c>
      <c r="E489" s="74">
        <v>0</v>
      </c>
      <c r="F489" s="74">
        <v>0</v>
      </c>
      <c r="G489" s="74">
        <v>0</v>
      </c>
      <c r="H489" s="74">
        <f t="shared" ref="H489" si="476">G489</f>
        <v>0</v>
      </c>
      <c r="I489" s="74">
        <f t="shared" si="462"/>
        <v>0</v>
      </c>
      <c r="J489" s="74">
        <f t="shared" si="462"/>
        <v>0</v>
      </c>
      <c r="K489" s="74">
        <f t="shared" si="462"/>
        <v>0</v>
      </c>
      <c r="L489" s="74">
        <f t="shared" si="438"/>
        <v>0</v>
      </c>
    </row>
    <row r="490" spans="1:12" ht="15" x14ac:dyDescent="0.25">
      <c r="A490" s="18">
        <v>103129</v>
      </c>
      <c r="B490" t="s">
        <v>608</v>
      </c>
      <c r="D490" s="74">
        <v>0</v>
      </c>
      <c r="E490" s="74">
        <v>0</v>
      </c>
      <c r="F490" s="74">
        <v>0</v>
      </c>
      <c r="G490" s="74">
        <v>0</v>
      </c>
      <c r="H490" s="74">
        <f t="shared" ref="H490:K505" si="477">G490</f>
        <v>0</v>
      </c>
      <c r="I490" s="74">
        <f t="shared" si="477"/>
        <v>0</v>
      </c>
      <c r="J490" s="74">
        <f t="shared" si="477"/>
        <v>0</v>
      </c>
      <c r="K490" s="74">
        <f t="shared" si="477"/>
        <v>0</v>
      </c>
      <c r="L490" s="74">
        <f t="shared" si="438"/>
        <v>0</v>
      </c>
    </row>
    <row r="491" spans="1:12" ht="15" x14ac:dyDescent="0.25">
      <c r="A491" s="18">
        <v>103130</v>
      </c>
      <c r="B491" t="s">
        <v>609</v>
      </c>
      <c r="D491" s="74">
        <v>0</v>
      </c>
      <c r="E491" s="74">
        <v>0</v>
      </c>
      <c r="F491" s="74">
        <v>0</v>
      </c>
      <c r="G491" s="74">
        <v>0</v>
      </c>
      <c r="H491" s="74">
        <f t="shared" ref="H491" si="478">G491</f>
        <v>0</v>
      </c>
      <c r="I491" s="74">
        <f t="shared" si="477"/>
        <v>0</v>
      </c>
      <c r="J491" s="74">
        <f t="shared" si="477"/>
        <v>0</v>
      </c>
      <c r="K491" s="74">
        <f t="shared" si="477"/>
        <v>0</v>
      </c>
      <c r="L491" s="74">
        <f t="shared" si="438"/>
        <v>0</v>
      </c>
    </row>
    <row r="492" spans="1:12" ht="15" x14ac:dyDescent="0.25">
      <c r="A492" s="18">
        <v>103131</v>
      </c>
      <c r="B492" t="s">
        <v>610</v>
      </c>
      <c r="D492" s="74">
        <v>0</v>
      </c>
      <c r="E492" s="74">
        <v>0</v>
      </c>
      <c r="F492" s="74">
        <v>0</v>
      </c>
      <c r="G492" s="74">
        <v>0</v>
      </c>
      <c r="H492" s="74">
        <f t="shared" ref="H492" si="479">G492</f>
        <v>0</v>
      </c>
      <c r="I492" s="74">
        <f t="shared" si="477"/>
        <v>0</v>
      </c>
      <c r="J492" s="74">
        <f t="shared" si="477"/>
        <v>0</v>
      </c>
      <c r="K492" s="74">
        <f t="shared" si="477"/>
        <v>0</v>
      </c>
      <c r="L492" s="74">
        <f t="shared" si="438"/>
        <v>0</v>
      </c>
    </row>
    <row r="493" spans="1:12" ht="15" x14ac:dyDescent="0.25">
      <c r="A493" s="18">
        <v>103132</v>
      </c>
      <c r="B493" t="s">
        <v>611</v>
      </c>
      <c r="D493" s="74">
        <v>0</v>
      </c>
      <c r="E493" s="74">
        <v>0</v>
      </c>
      <c r="F493" s="74">
        <v>0</v>
      </c>
      <c r="G493" s="74">
        <v>0</v>
      </c>
      <c r="H493" s="74">
        <f t="shared" ref="H493" si="480">G493</f>
        <v>0</v>
      </c>
      <c r="I493" s="74">
        <f t="shared" si="477"/>
        <v>0</v>
      </c>
      <c r="J493" s="74">
        <f t="shared" si="477"/>
        <v>0</v>
      </c>
      <c r="K493" s="74">
        <f t="shared" si="477"/>
        <v>0</v>
      </c>
      <c r="L493" s="74">
        <f t="shared" si="438"/>
        <v>0</v>
      </c>
    </row>
    <row r="494" spans="1:12" ht="15" x14ac:dyDescent="0.25">
      <c r="A494" s="18">
        <v>103135</v>
      </c>
      <c r="B494" t="s">
        <v>612</v>
      </c>
      <c r="D494" s="74">
        <v>0</v>
      </c>
      <c r="E494" s="74">
        <v>0</v>
      </c>
      <c r="F494" s="74">
        <v>0</v>
      </c>
      <c r="G494" s="74">
        <v>0</v>
      </c>
      <c r="H494" s="74">
        <f t="shared" ref="H494" si="481">G494</f>
        <v>0</v>
      </c>
      <c r="I494" s="74">
        <f t="shared" si="477"/>
        <v>0</v>
      </c>
      <c r="J494" s="74">
        <f t="shared" si="477"/>
        <v>0</v>
      </c>
      <c r="K494" s="74">
        <f t="shared" si="477"/>
        <v>0</v>
      </c>
      <c r="L494" s="74">
        <f t="shared" si="438"/>
        <v>0</v>
      </c>
    </row>
    <row r="495" spans="1:12" ht="15" x14ac:dyDescent="0.25">
      <c r="A495" s="18">
        <v>104041</v>
      </c>
      <c r="B495" t="s">
        <v>613</v>
      </c>
      <c r="D495" s="74">
        <v>0</v>
      </c>
      <c r="E495" s="74">
        <v>0</v>
      </c>
      <c r="F495" s="74">
        <v>0</v>
      </c>
      <c r="G495" s="74">
        <v>0</v>
      </c>
      <c r="H495" s="74">
        <f t="shared" ref="H495" si="482">G495</f>
        <v>0</v>
      </c>
      <c r="I495" s="74">
        <f t="shared" si="477"/>
        <v>0</v>
      </c>
      <c r="J495" s="74">
        <f t="shared" si="477"/>
        <v>0</v>
      </c>
      <c r="K495" s="74">
        <f t="shared" si="477"/>
        <v>0</v>
      </c>
      <c r="L495" s="74">
        <f t="shared" si="438"/>
        <v>0</v>
      </c>
    </row>
    <row r="496" spans="1:12" ht="15" x14ac:dyDescent="0.25">
      <c r="A496" s="18">
        <v>104042</v>
      </c>
      <c r="B496" t="s">
        <v>614</v>
      </c>
      <c r="C496" s="46">
        <v>2017</v>
      </c>
      <c r="D496" s="74">
        <v>0</v>
      </c>
      <c r="E496" s="74">
        <v>0</v>
      </c>
      <c r="F496" s="74">
        <v>0</v>
      </c>
      <c r="G496" s="74">
        <v>0</v>
      </c>
      <c r="H496" s="74">
        <f t="shared" ref="H496" si="483">G496</f>
        <v>0</v>
      </c>
      <c r="I496" s="74">
        <f t="shared" si="477"/>
        <v>0</v>
      </c>
      <c r="J496" s="74">
        <f t="shared" si="477"/>
        <v>0</v>
      </c>
      <c r="K496" s="74">
        <f t="shared" si="477"/>
        <v>0</v>
      </c>
      <c r="L496" s="74">
        <f t="shared" si="438"/>
        <v>0</v>
      </c>
    </row>
    <row r="497" spans="1:12" ht="15" x14ac:dyDescent="0.25">
      <c r="A497" s="18">
        <v>104043</v>
      </c>
      <c r="B497" t="s">
        <v>615</v>
      </c>
      <c r="D497" s="74">
        <v>0</v>
      </c>
      <c r="E497" s="74">
        <v>0</v>
      </c>
      <c r="F497" s="74">
        <v>0</v>
      </c>
      <c r="G497" s="74">
        <v>0</v>
      </c>
      <c r="H497" s="74">
        <f t="shared" ref="H497" si="484">G497</f>
        <v>0</v>
      </c>
      <c r="I497" s="74">
        <f t="shared" si="477"/>
        <v>0</v>
      </c>
      <c r="J497" s="74">
        <f t="shared" si="477"/>
        <v>0</v>
      </c>
      <c r="K497" s="74">
        <f t="shared" si="477"/>
        <v>0</v>
      </c>
      <c r="L497" s="74">
        <f t="shared" si="438"/>
        <v>0</v>
      </c>
    </row>
    <row r="498" spans="1:12" ht="15" x14ac:dyDescent="0.25">
      <c r="A498" s="18">
        <v>104044</v>
      </c>
      <c r="B498" t="s">
        <v>616</v>
      </c>
      <c r="D498" s="74">
        <v>0</v>
      </c>
      <c r="E498" s="74">
        <v>0</v>
      </c>
      <c r="F498" s="74">
        <v>0</v>
      </c>
      <c r="G498" s="74">
        <v>0</v>
      </c>
      <c r="H498" s="74">
        <f t="shared" ref="H498" si="485">G498</f>
        <v>0</v>
      </c>
      <c r="I498" s="74">
        <f t="shared" si="477"/>
        <v>0</v>
      </c>
      <c r="J498" s="74">
        <f t="shared" si="477"/>
        <v>0</v>
      </c>
      <c r="K498" s="74">
        <f t="shared" si="477"/>
        <v>0</v>
      </c>
      <c r="L498" s="74">
        <f t="shared" si="438"/>
        <v>0</v>
      </c>
    </row>
    <row r="499" spans="1:12" ht="15" x14ac:dyDescent="0.25">
      <c r="A499" s="18">
        <v>104045</v>
      </c>
      <c r="B499" t="s">
        <v>617</v>
      </c>
      <c r="D499" s="74">
        <v>0</v>
      </c>
      <c r="E499" s="74">
        <v>0</v>
      </c>
      <c r="F499" s="74">
        <v>0</v>
      </c>
      <c r="G499" s="74">
        <v>0</v>
      </c>
      <c r="H499" s="74">
        <f t="shared" ref="H499" si="486">G499</f>
        <v>0</v>
      </c>
      <c r="I499" s="74">
        <f t="shared" si="477"/>
        <v>0</v>
      </c>
      <c r="J499" s="74">
        <f t="shared" si="477"/>
        <v>0</v>
      </c>
      <c r="K499" s="74">
        <f t="shared" si="477"/>
        <v>0</v>
      </c>
      <c r="L499" s="74">
        <f t="shared" si="438"/>
        <v>0</v>
      </c>
    </row>
    <row r="500" spans="1:12" ht="15" x14ac:dyDescent="0.25">
      <c r="A500" s="18">
        <v>105123</v>
      </c>
      <c r="B500" t="s">
        <v>618</v>
      </c>
      <c r="D500" s="74">
        <v>0</v>
      </c>
      <c r="E500" s="74">
        <v>0</v>
      </c>
      <c r="F500" s="74">
        <v>0</v>
      </c>
      <c r="G500" s="74">
        <v>0</v>
      </c>
      <c r="H500" s="74">
        <f t="shared" ref="H500" si="487">G500</f>
        <v>0</v>
      </c>
      <c r="I500" s="74">
        <f t="shared" si="477"/>
        <v>0</v>
      </c>
      <c r="J500" s="74">
        <f t="shared" si="477"/>
        <v>0</v>
      </c>
      <c r="K500" s="74">
        <f t="shared" si="477"/>
        <v>0</v>
      </c>
      <c r="L500" s="74">
        <f t="shared" si="438"/>
        <v>0</v>
      </c>
    </row>
    <row r="501" spans="1:12" ht="15" x14ac:dyDescent="0.25">
      <c r="A501" s="18">
        <v>105124</v>
      </c>
      <c r="B501" t="s">
        <v>619</v>
      </c>
      <c r="D501" s="74">
        <v>0</v>
      </c>
      <c r="E501" s="74">
        <v>0</v>
      </c>
      <c r="F501" s="74">
        <v>0</v>
      </c>
      <c r="G501" s="74">
        <v>0</v>
      </c>
      <c r="H501" s="74">
        <f t="shared" ref="H501" si="488">G501</f>
        <v>0</v>
      </c>
      <c r="I501" s="74">
        <f t="shared" si="477"/>
        <v>0</v>
      </c>
      <c r="J501" s="74">
        <f t="shared" si="477"/>
        <v>0</v>
      </c>
      <c r="K501" s="74">
        <f t="shared" si="477"/>
        <v>0</v>
      </c>
      <c r="L501" s="74">
        <f t="shared" si="438"/>
        <v>0</v>
      </c>
    </row>
    <row r="502" spans="1:12" ht="15" x14ac:dyDescent="0.25">
      <c r="A502" s="18">
        <v>105125</v>
      </c>
      <c r="B502" t="s">
        <v>620</v>
      </c>
      <c r="D502" s="74">
        <v>0</v>
      </c>
      <c r="E502" s="74">
        <v>0</v>
      </c>
      <c r="F502" s="74">
        <v>0</v>
      </c>
      <c r="G502" s="74">
        <v>0</v>
      </c>
      <c r="H502" s="74">
        <f t="shared" ref="H502" si="489">G502</f>
        <v>0</v>
      </c>
      <c r="I502" s="74">
        <f t="shared" si="477"/>
        <v>0</v>
      </c>
      <c r="J502" s="74">
        <f t="shared" si="477"/>
        <v>0</v>
      </c>
      <c r="K502" s="74">
        <f t="shared" si="477"/>
        <v>0</v>
      </c>
      <c r="L502" s="74">
        <f t="shared" si="438"/>
        <v>0</v>
      </c>
    </row>
    <row r="503" spans="1:12" ht="15" x14ac:dyDescent="0.25">
      <c r="A503" s="18">
        <v>106001</v>
      </c>
      <c r="B503" t="s">
        <v>621</v>
      </c>
      <c r="D503" s="74">
        <v>0</v>
      </c>
      <c r="E503" s="74">
        <v>0</v>
      </c>
      <c r="F503" s="74">
        <v>0</v>
      </c>
      <c r="G503" s="74">
        <v>0</v>
      </c>
      <c r="H503" s="74">
        <f t="shared" ref="H503" si="490">G503</f>
        <v>0</v>
      </c>
      <c r="I503" s="74">
        <f t="shared" si="477"/>
        <v>0</v>
      </c>
      <c r="J503" s="74">
        <f t="shared" si="477"/>
        <v>0</v>
      </c>
      <c r="K503" s="74">
        <f t="shared" si="477"/>
        <v>0</v>
      </c>
      <c r="L503" s="74">
        <f t="shared" si="438"/>
        <v>0</v>
      </c>
    </row>
    <row r="504" spans="1:12" ht="15" x14ac:dyDescent="0.25">
      <c r="A504" s="18">
        <v>106002</v>
      </c>
      <c r="B504" t="s">
        <v>622</v>
      </c>
      <c r="D504" s="74">
        <v>0</v>
      </c>
      <c r="E504" s="74">
        <v>0</v>
      </c>
      <c r="F504" s="74">
        <v>0</v>
      </c>
      <c r="G504" s="74">
        <v>0</v>
      </c>
      <c r="H504" s="74">
        <f t="shared" ref="H504" si="491">G504</f>
        <v>0</v>
      </c>
      <c r="I504" s="74">
        <f t="shared" si="477"/>
        <v>0</v>
      </c>
      <c r="J504" s="74">
        <f t="shared" si="477"/>
        <v>0</v>
      </c>
      <c r="K504" s="74">
        <f t="shared" si="477"/>
        <v>0</v>
      </c>
      <c r="L504" s="74">
        <f t="shared" si="438"/>
        <v>0</v>
      </c>
    </row>
    <row r="505" spans="1:12" ht="15" x14ac:dyDescent="0.25">
      <c r="A505" s="18">
        <v>106003</v>
      </c>
      <c r="B505" t="s">
        <v>623</v>
      </c>
      <c r="D505" s="74">
        <v>0</v>
      </c>
      <c r="E505" s="74">
        <v>0</v>
      </c>
      <c r="F505" s="74">
        <v>0</v>
      </c>
      <c r="G505" s="74">
        <v>0</v>
      </c>
      <c r="H505" s="74">
        <f t="shared" ref="H505" si="492">G505</f>
        <v>0</v>
      </c>
      <c r="I505" s="74">
        <f t="shared" si="477"/>
        <v>0</v>
      </c>
      <c r="J505" s="74">
        <f t="shared" si="477"/>
        <v>0</v>
      </c>
      <c r="K505" s="74">
        <f t="shared" si="477"/>
        <v>0</v>
      </c>
      <c r="L505" s="74">
        <f t="shared" si="438"/>
        <v>0</v>
      </c>
    </row>
    <row r="506" spans="1:12" ht="15" x14ac:dyDescent="0.25">
      <c r="A506" s="18">
        <v>106004</v>
      </c>
      <c r="B506" t="s">
        <v>624</v>
      </c>
      <c r="D506" s="74">
        <v>0</v>
      </c>
      <c r="E506" s="74">
        <v>0</v>
      </c>
      <c r="F506" s="74">
        <v>0</v>
      </c>
      <c r="G506" s="74">
        <v>0</v>
      </c>
      <c r="H506" s="74">
        <f t="shared" ref="H506:K521" si="493">G506</f>
        <v>0</v>
      </c>
      <c r="I506" s="74">
        <f t="shared" si="493"/>
        <v>0</v>
      </c>
      <c r="J506" s="74">
        <f t="shared" si="493"/>
        <v>0</v>
      </c>
      <c r="K506" s="74">
        <f t="shared" si="493"/>
        <v>0</v>
      </c>
      <c r="L506" s="74">
        <f t="shared" si="438"/>
        <v>0</v>
      </c>
    </row>
    <row r="507" spans="1:12" ht="15" x14ac:dyDescent="0.25">
      <c r="A507" s="18">
        <v>106005</v>
      </c>
      <c r="B507" t="s">
        <v>625</v>
      </c>
      <c r="D507" s="74">
        <v>0</v>
      </c>
      <c r="E507" s="74">
        <v>0</v>
      </c>
      <c r="F507" s="74">
        <v>0</v>
      </c>
      <c r="G507" s="74">
        <v>0</v>
      </c>
      <c r="H507" s="74">
        <f t="shared" ref="H507" si="494">G507</f>
        <v>0</v>
      </c>
      <c r="I507" s="74">
        <f t="shared" si="493"/>
        <v>0</v>
      </c>
      <c r="J507" s="74">
        <f t="shared" si="493"/>
        <v>0</v>
      </c>
      <c r="K507" s="74">
        <f t="shared" si="493"/>
        <v>0</v>
      </c>
      <c r="L507" s="74">
        <f t="shared" si="438"/>
        <v>0</v>
      </c>
    </row>
    <row r="508" spans="1:12" ht="15" x14ac:dyDescent="0.25">
      <c r="A508" s="18">
        <v>106006</v>
      </c>
      <c r="B508" t="s">
        <v>626</v>
      </c>
      <c r="C508" s="46">
        <v>2015</v>
      </c>
      <c r="D508" s="74">
        <v>0</v>
      </c>
      <c r="E508" s="74">
        <v>0</v>
      </c>
      <c r="F508" s="74">
        <v>0</v>
      </c>
      <c r="G508" s="74">
        <v>0</v>
      </c>
      <c r="H508" s="74">
        <f t="shared" ref="H508" si="495">G508</f>
        <v>0</v>
      </c>
      <c r="I508" s="74">
        <f t="shared" si="493"/>
        <v>0</v>
      </c>
      <c r="J508" s="74">
        <f t="shared" si="493"/>
        <v>0</v>
      </c>
      <c r="K508" s="74">
        <f t="shared" si="493"/>
        <v>0</v>
      </c>
      <c r="L508" s="74">
        <f t="shared" si="438"/>
        <v>0</v>
      </c>
    </row>
    <row r="509" spans="1:12" ht="15" x14ac:dyDescent="0.25">
      <c r="A509" s="18">
        <v>106008</v>
      </c>
      <c r="B509" t="s">
        <v>627</v>
      </c>
      <c r="D509" s="74">
        <v>0</v>
      </c>
      <c r="E509" s="74">
        <v>0</v>
      </c>
      <c r="F509" s="74">
        <v>0</v>
      </c>
      <c r="G509" s="74">
        <v>0</v>
      </c>
      <c r="H509" s="74">
        <f t="shared" ref="H509" si="496">G509</f>
        <v>0</v>
      </c>
      <c r="I509" s="74">
        <f t="shared" si="493"/>
        <v>0</v>
      </c>
      <c r="J509" s="74">
        <f t="shared" si="493"/>
        <v>0</v>
      </c>
      <c r="K509" s="74">
        <f t="shared" si="493"/>
        <v>0</v>
      </c>
      <c r="L509" s="74">
        <f t="shared" si="438"/>
        <v>0</v>
      </c>
    </row>
    <row r="510" spans="1:12" ht="15" x14ac:dyDescent="0.25">
      <c r="A510" s="18">
        <v>107151</v>
      </c>
      <c r="B510" t="s">
        <v>628</v>
      </c>
      <c r="C510" s="46">
        <v>2016</v>
      </c>
      <c r="D510" s="74">
        <v>0.745</v>
      </c>
      <c r="E510" s="74">
        <v>0.745</v>
      </c>
      <c r="F510" s="74">
        <v>0.745</v>
      </c>
      <c r="G510" s="74">
        <v>0.745</v>
      </c>
      <c r="H510" s="74">
        <f t="shared" ref="H510" si="497">G510</f>
        <v>0.745</v>
      </c>
      <c r="I510" s="74">
        <f t="shared" si="493"/>
        <v>0.745</v>
      </c>
      <c r="J510" s="74">
        <f t="shared" si="493"/>
        <v>0.745</v>
      </c>
      <c r="K510" s="74">
        <f t="shared" si="493"/>
        <v>0.745</v>
      </c>
      <c r="L510" s="74">
        <f t="shared" si="438"/>
        <v>0.745</v>
      </c>
    </row>
    <row r="511" spans="1:12" ht="15" x14ac:dyDescent="0.25">
      <c r="A511" s="18">
        <v>107152</v>
      </c>
      <c r="B511" t="s">
        <v>629</v>
      </c>
      <c r="C511" s="46">
        <v>2015</v>
      </c>
      <c r="D511" s="74">
        <v>0</v>
      </c>
      <c r="E511" s="74">
        <v>0</v>
      </c>
      <c r="F511" s="74">
        <v>0</v>
      </c>
      <c r="G511" s="74">
        <v>0</v>
      </c>
      <c r="H511" s="74">
        <f t="shared" ref="H511" si="498">G511</f>
        <v>0</v>
      </c>
      <c r="I511" s="74">
        <f t="shared" si="493"/>
        <v>0</v>
      </c>
      <c r="J511" s="74">
        <f t="shared" si="493"/>
        <v>0</v>
      </c>
      <c r="K511" s="74">
        <f t="shared" si="493"/>
        <v>0</v>
      </c>
      <c r="L511" s="74">
        <f t="shared" si="438"/>
        <v>0</v>
      </c>
    </row>
    <row r="512" spans="1:12" ht="15" x14ac:dyDescent="0.25">
      <c r="A512" s="18">
        <v>107153</v>
      </c>
      <c r="B512" t="s">
        <v>630</v>
      </c>
      <c r="D512" s="74">
        <v>0</v>
      </c>
      <c r="E512" s="74">
        <v>0</v>
      </c>
      <c r="F512" s="74">
        <v>0</v>
      </c>
      <c r="G512" s="74">
        <v>0</v>
      </c>
      <c r="H512" s="74">
        <f t="shared" ref="H512" si="499">G512</f>
        <v>0</v>
      </c>
      <c r="I512" s="74">
        <f t="shared" si="493"/>
        <v>0</v>
      </c>
      <c r="J512" s="74">
        <f t="shared" si="493"/>
        <v>0</v>
      </c>
      <c r="K512" s="74">
        <f t="shared" si="493"/>
        <v>0</v>
      </c>
      <c r="L512" s="74">
        <f t="shared" si="438"/>
        <v>0</v>
      </c>
    </row>
    <row r="513" spans="1:12" ht="15" x14ac:dyDescent="0.25">
      <c r="A513" s="18">
        <v>107154</v>
      </c>
      <c r="B513" t="s">
        <v>631</v>
      </c>
      <c r="C513" s="72">
        <v>2020</v>
      </c>
      <c r="D513" s="74">
        <v>0.66739999999999999</v>
      </c>
      <c r="E513" s="74">
        <v>0.66739999999999999</v>
      </c>
      <c r="F513" s="74">
        <v>0.66739999999999999</v>
      </c>
      <c r="G513" s="74">
        <v>0.66739999999999999</v>
      </c>
      <c r="H513" s="74">
        <f t="shared" ref="H513" si="500">G513</f>
        <v>0.66739999999999999</v>
      </c>
      <c r="I513" s="74">
        <f t="shared" si="493"/>
        <v>0.66739999999999999</v>
      </c>
      <c r="J513" s="74">
        <f t="shared" si="493"/>
        <v>0.66739999999999999</v>
      </c>
      <c r="K513" s="74">
        <f t="shared" si="493"/>
        <v>0.66739999999999999</v>
      </c>
      <c r="L513" s="74">
        <f t="shared" si="438"/>
        <v>0.66739999999999999</v>
      </c>
    </row>
    <row r="514" spans="1:12" ht="15" x14ac:dyDescent="0.25">
      <c r="A514" s="18">
        <v>107155</v>
      </c>
      <c r="B514" t="s">
        <v>632</v>
      </c>
      <c r="C514" s="46">
        <v>2015</v>
      </c>
      <c r="D514" s="74">
        <v>0.7167</v>
      </c>
      <c r="E514" s="74">
        <v>0.7167</v>
      </c>
      <c r="F514" s="74">
        <v>0.7167</v>
      </c>
      <c r="G514" s="74">
        <v>0.7167</v>
      </c>
      <c r="H514" s="74">
        <f t="shared" ref="H514" si="501">G514</f>
        <v>0.7167</v>
      </c>
      <c r="I514" s="74">
        <f t="shared" si="493"/>
        <v>0.7167</v>
      </c>
      <c r="J514" s="74">
        <f t="shared" si="493"/>
        <v>0.7167</v>
      </c>
      <c r="K514" s="74">
        <f t="shared" si="493"/>
        <v>0.7167</v>
      </c>
      <c r="L514" s="74">
        <f t="shared" si="438"/>
        <v>0.7167</v>
      </c>
    </row>
    <row r="515" spans="1:12" ht="15" x14ac:dyDescent="0.25">
      <c r="A515" s="18">
        <v>107156</v>
      </c>
      <c r="B515" t="s">
        <v>633</v>
      </c>
      <c r="D515" s="74">
        <v>0</v>
      </c>
      <c r="E515" s="74">
        <v>0</v>
      </c>
      <c r="F515" s="74">
        <v>0</v>
      </c>
      <c r="G515" s="74">
        <v>0</v>
      </c>
      <c r="H515" s="74">
        <f t="shared" ref="H515" si="502">G515</f>
        <v>0</v>
      </c>
      <c r="I515" s="74">
        <f t="shared" si="493"/>
        <v>0</v>
      </c>
      <c r="J515" s="74">
        <f t="shared" si="493"/>
        <v>0</v>
      </c>
      <c r="K515" s="74">
        <f t="shared" si="493"/>
        <v>0</v>
      </c>
      <c r="L515" s="74">
        <f t="shared" ref="L515:L556" si="503">K515</f>
        <v>0</v>
      </c>
    </row>
    <row r="516" spans="1:12" ht="15" x14ac:dyDescent="0.25">
      <c r="A516" s="18">
        <v>107158</v>
      </c>
      <c r="B516" t="s">
        <v>634</v>
      </c>
      <c r="D516" s="74">
        <v>0</v>
      </c>
      <c r="E516" s="74">
        <v>0</v>
      </c>
      <c r="F516" s="74">
        <v>0</v>
      </c>
      <c r="G516" s="74">
        <v>0</v>
      </c>
      <c r="H516" s="74">
        <f t="shared" ref="H516" si="504">G516</f>
        <v>0</v>
      </c>
      <c r="I516" s="74">
        <f t="shared" si="493"/>
        <v>0</v>
      </c>
      <c r="J516" s="74">
        <f t="shared" si="493"/>
        <v>0</v>
      </c>
      <c r="K516" s="74">
        <f t="shared" si="493"/>
        <v>0</v>
      </c>
      <c r="L516" s="74">
        <f t="shared" si="503"/>
        <v>0</v>
      </c>
    </row>
    <row r="517" spans="1:12" ht="15" x14ac:dyDescent="0.25">
      <c r="A517" s="18">
        <v>108142</v>
      </c>
      <c r="B517" t="s">
        <v>635</v>
      </c>
      <c r="D517" s="74">
        <v>0</v>
      </c>
      <c r="E517" s="74">
        <v>0</v>
      </c>
      <c r="F517" s="74">
        <v>0</v>
      </c>
      <c r="G517" s="74">
        <v>0</v>
      </c>
      <c r="H517" s="74">
        <f t="shared" ref="H517" si="505">G517</f>
        <v>0</v>
      </c>
      <c r="I517" s="74">
        <f t="shared" si="493"/>
        <v>0</v>
      </c>
      <c r="J517" s="74">
        <f t="shared" si="493"/>
        <v>0</v>
      </c>
      <c r="K517" s="74">
        <f t="shared" si="493"/>
        <v>0</v>
      </c>
      <c r="L517" s="74">
        <f t="shared" si="503"/>
        <v>0</v>
      </c>
    </row>
    <row r="518" spans="1:12" ht="15" x14ac:dyDescent="0.25">
      <c r="A518" s="18">
        <v>108143</v>
      </c>
      <c r="B518" t="s">
        <v>636</v>
      </c>
      <c r="D518" s="74">
        <v>0</v>
      </c>
      <c r="E518" s="74">
        <v>0</v>
      </c>
      <c r="F518" s="74">
        <v>0</v>
      </c>
      <c r="G518" s="74">
        <v>0</v>
      </c>
      <c r="H518" s="74">
        <f t="shared" ref="H518" si="506">G518</f>
        <v>0</v>
      </c>
      <c r="I518" s="74">
        <f t="shared" si="493"/>
        <v>0</v>
      </c>
      <c r="J518" s="74">
        <f t="shared" si="493"/>
        <v>0</v>
      </c>
      <c r="K518" s="74">
        <f t="shared" si="493"/>
        <v>0</v>
      </c>
      <c r="L518" s="74">
        <f t="shared" si="503"/>
        <v>0</v>
      </c>
    </row>
    <row r="519" spans="1:12" ht="15" x14ac:dyDescent="0.25">
      <c r="A519" s="18">
        <v>108144</v>
      </c>
      <c r="B519" t="s">
        <v>637</v>
      </c>
      <c r="C519" s="46">
        <v>2015</v>
      </c>
      <c r="D519" s="74">
        <v>0</v>
      </c>
      <c r="E519" s="74">
        <v>0</v>
      </c>
      <c r="F519" s="74">
        <v>0</v>
      </c>
      <c r="G519" s="74">
        <v>0</v>
      </c>
      <c r="H519" s="74">
        <f t="shared" ref="H519" si="507">G519</f>
        <v>0</v>
      </c>
      <c r="I519" s="74">
        <f t="shared" si="493"/>
        <v>0</v>
      </c>
      <c r="J519" s="74">
        <f t="shared" si="493"/>
        <v>0</v>
      </c>
      <c r="K519" s="74">
        <f t="shared" si="493"/>
        <v>0</v>
      </c>
      <c r="L519" s="74">
        <f t="shared" si="503"/>
        <v>0</v>
      </c>
    </row>
    <row r="520" spans="1:12" ht="15" x14ac:dyDescent="0.25">
      <c r="A520" s="18">
        <v>108147</v>
      </c>
      <c r="B520" t="s">
        <v>638</v>
      </c>
      <c r="D520" s="74">
        <v>0</v>
      </c>
      <c r="E520" s="74">
        <v>0</v>
      </c>
      <c r="F520" s="74">
        <v>0</v>
      </c>
      <c r="G520" s="74">
        <v>0</v>
      </c>
      <c r="H520" s="74">
        <f t="shared" ref="H520" si="508">G520</f>
        <v>0</v>
      </c>
      <c r="I520" s="74">
        <f t="shared" si="493"/>
        <v>0</v>
      </c>
      <c r="J520" s="74">
        <f t="shared" si="493"/>
        <v>0</v>
      </c>
      <c r="K520" s="74">
        <f t="shared" si="493"/>
        <v>0</v>
      </c>
      <c r="L520" s="74">
        <f t="shared" si="503"/>
        <v>0</v>
      </c>
    </row>
    <row r="521" spans="1:12" ht="15" x14ac:dyDescent="0.25">
      <c r="A521" s="18">
        <v>109002</v>
      </c>
      <c r="B521" t="s">
        <v>639</v>
      </c>
      <c r="D521" s="74">
        <v>0</v>
      </c>
      <c r="E521" s="74">
        <v>0</v>
      </c>
      <c r="F521" s="74">
        <v>0</v>
      </c>
      <c r="G521" s="74">
        <v>0</v>
      </c>
      <c r="H521" s="74">
        <f t="shared" ref="H521" si="509">G521</f>
        <v>0</v>
      </c>
      <c r="I521" s="74">
        <f t="shared" si="493"/>
        <v>0</v>
      </c>
      <c r="J521" s="74">
        <f t="shared" si="493"/>
        <v>0</v>
      </c>
      <c r="K521" s="74">
        <f t="shared" si="493"/>
        <v>0</v>
      </c>
      <c r="L521" s="74">
        <f t="shared" si="503"/>
        <v>0</v>
      </c>
    </row>
    <row r="522" spans="1:12" ht="15" x14ac:dyDescent="0.25">
      <c r="A522" s="18">
        <v>109003</v>
      </c>
      <c r="B522" t="s">
        <v>640</v>
      </c>
      <c r="D522" s="74">
        <v>0</v>
      </c>
      <c r="E522" s="74">
        <v>0</v>
      </c>
      <c r="F522" s="74">
        <v>0</v>
      </c>
      <c r="G522" s="74">
        <v>0</v>
      </c>
      <c r="H522" s="74">
        <f t="shared" ref="H522:K537" si="510">G522</f>
        <v>0</v>
      </c>
      <c r="I522" s="74">
        <f t="shared" si="510"/>
        <v>0</v>
      </c>
      <c r="J522" s="74">
        <f t="shared" si="510"/>
        <v>0</v>
      </c>
      <c r="K522" s="74">
        <f t="shared" si="510"/>
        <v>0</v>
      </c>
      <c r="L522" s="74">
        <f t="shared" si="503"/>
        <v>0</v>
      </c>
    </row>
    <row r="523" spans="1:12" ht="15" x14ac:dyDescent="0.25">
      <c r="A523" s="18">
        <v>110014</v>
      </c>
      <c r="B523" t="s">
        <v>641</v>
      </c>
      <c r="C523" s="46">
        <v>2015</v>
      </c>
      <c r="D523" s="74">
        <v>0.77980000000000005</v>
      </c>
      <c r="E523" s="74">
        <v>0.77980000000000005</v>
      </c>
      <c r="F523" s="74">
        <v>0.77980000000000005</v>
      </c>
      <c r="G523" s="74">
        <v>0.77980000000000005</v>
      </c>
      <c r="H523" s="74">
        <f t="shared" ref="H523" si="511">G523</f>
        <v>0.77980000000000005</v>
      </c>
      <c r="I523" s="74">
        <f t="shared" si="510"/>
        <v>0.77980000000000005</v>
      </c>
      <c r="J523" s="74">
        <f t="shared" si="510"/>
        <v>0.77980000000000005</v>
      </c>
      <c r="K523" s="74">
        <f t="shared" si="510"/>
        <v>0.77980000000000005</v>
      </c>
      <c r="L523" s="74">
        <f t="shared" si="503"/>
        <v>0.77980000000000005</v>
      </c>
    </row>
    <row r="524" spans="1:12" ht="15" x14ac:dyDescent="0.25">
      <c r="A524" s="18">
        <v>110029</v>
      </c>
      <c r="B524" t="s">
        <v>642</v>
      </c>
      <c r="C524" s="46">
        <v>2016</v>
      </c>
      <c r="D524" s="74">
        <v>0.65859999999999996</v>
      </c>
      <c r="E524" s="74">
        <v>0.65859999999999996</v>
      </c>
      <c r="F524" s="74">
        <v>0.65859999999999996</v>
      </c>
      <c r="G524" s="74">
        <v>0.65859999999999996</v>
      </c>
      <c r="H524" s="74">
        <f t="shared" ref="H524" si="512">G524</f>
        <v>0.65859999999999996</v>
      </c>
      <c r="I524" s="74">
        <f t="shared" si="510"/>
        <v>0.65859999999999996</v>
      </c>
      <c r="J524" s="74">
        <f t="shared" si="510"/>
        <v>0.65859999999999996</v>
      </c>
      <c r="K524" s="74">
        <f t="shared" si="510"/>
        <v>0.65859999999999996</v>
      </c>
      <c r="L524" s="74">
        <f t="shared" si="503"/>
        <v>0.65859999999999996</v>
      </c>
    </row>
    <row r="525" spans="1:12" ht="15" x14ac:dyDescent="0.25">
      <c r="A525" s="18">
        <v>110030</v>
      </c>
      <c r="B525" t="s">
        <v>643</v>
      </c>
      <c r="C525" s="46">
        <v>2015</v>
      </c>
      <c r="D525" s="74">
        <v>0.8962</v>
      </c>
      <c r="E525" s="74">
        <v>0.8962</v>
      </c>
      <c r="F525" s="74">
        <v>0.8962</v>
      </c>
      <c r="G525" s="74">
        <v>0.8962</v>
      </c>
      <c r="H525" s="74">
        <f t="shared" ref="H525" si="513">G525</f>
        <v>0.8962</v>
      </c>
      <c r="I525" s="74">
        <f t="shared" si="510"/>
        <v>0.8962</v>
      </c>
      <c r="J525" s="74">
        <f t="shared" si="510"/>
        <v>0.8962</v>
      </c>
      <c r="K525" s="74">
        <f t="shared" si="510"/>
        <v>0.8962</v>
      </c>
      <c r="L525" s="74">
        <f t="shared" si="503"/>
        <v>0.8962</v>
      </c>
    </row>
    <row r="526" spans="1:12" ht="15" x14ac:dyDescent="0.25">
      <c r="A526" s="18">
        <v>110031</v>
      </c>
      <c r="B526" t="s">
        <v>644</v>
      </c>
      <c r="D526" s="74">
        <v>0</v>
      </c>
      <c r="E526" s="74">
        <v>0</v>
      </c>
      <c r="F526" s="74">
        <v>0</v>
      </c>
      <c r="G526" s="74">
        <v>0</v>
      </c>
      <c r="H526" s="74">
        <f t="shared" ref="H526" si="514">G526</f>
        <v>0</v>
      </c>
      <c r="I526" s="74">
        <f t="shared" si="510"/>
        <v>0</v>
      </c>
      <c r="J526" s="74">
        <f t="shared" si="510"/>
        <v>0</v>
      </c>
      <c r="K526" s="74">
        <f t="shared" si="510"/>
        <v>0</v>
      </c>
      <c r="L526" s="74">
        <f t="shared" si="503"/>
        <v>0</v>
      </c>
    </row>
    <row r="527" spans="1:12" ht="15" x14ac:dyDescent="0.25">
      <c r="A527" s="18">
        <v>111086</v>
      </c>
      <c r="B527" t="s">
        <v>645</v>
      </c>
      <c r="D527" s="74">
        <v>0</v>
      </c>
      <c r="E527" s="74">
        <v>0</v>
      </c>
      <c r="F527" s="74">
        <v>0</v>
      </c>
      <c r="G527" s="74">
        <v>0</v>
      </c>
      <c r="H527" s="74">
        <f t="shared" ref="H527" si="515">G527</f>
        <v>0</v>
      </c>
      <c r="I527" s="74">
        <f t="shared" si="510"/>
        <v>0</v>
      </c>
      <c r="J527" s="74">
        <f t="shared" si="510"/>
        <v>0</v>
      </c>
      <c r="K527" s="74">
        <f t="shared" si="510"/>
        <v>0</v>
      </c>
      <c r="L527" s="74">
        <f t="shared" si="503"/>
        <v>0</v>
      </c>
    </row>
    <row r="528" spans="1:12" ht="15" x14ac:dyDescent="0.25">
      <c r="A528" s="18">
        <v>111087</v>
      </c>
      <c r="B528" t="s">
        <v>646</v>
      </c>
      <c r="D528" s="74">
        <v>0</v>
      </c>
      <c r="E528" s="74">
        <v>0</v>
      </c>
      <c r="F528" s="74">
        <v>0</v>
      </c>
      <c r="G528" s="74">
        <v>0</v>
      </c>
      <c r="H528" s="74">
        <f t="shared" ref="H528" si="516">G528</f>
        <v>0</v>
      </c>
      <c r="I528" s="74">
        <f t="shared" si="510"/>
        <v>0</v>
      </c>
      <c r="J528" s="74">
        <f t="shared" si="510"/>
        <v>0</v>
      </c>
      <c r="K528" s="74">
        <f t="shared" si="510"/>
        <v>0</v>
      </c>
      <c r="L528" s="74">
        <f t="shared" si="503"/>
        <v>0</v>
      </c>
    </row>
    <row r="529" spans="1:12" ht="15" x14ac:dyDescent="0.25">
      <c r="A529" s="18">
        <v>112099</v>
      </c>
      <c r="B529" t="s">
        <v>647</v>
      </c>
      <c r="D529" s="74">
        <v>0</v>
      </c>
      <c r="E529" s="74">
        <v>0</v>
      </c>
      <c r="F529" s="74">
        <v>0</v>
      </c>
      <c r="G529" s="74">
        <v>0</v>
      </c>
      <c r="H529" s="74">
        <f t="shared" ref="H529" si="517">G529</f>
        <v>0</v>
      </c>
      <c r="I529" s="74">
        <f t="shared" si="510"/>
        <v>0</v>
      </c>
      <c r="J529" s="74">
        <f t="shared" si="510"/>
        <v>0</v>
      </c>
      <c r="K529" s="74">
        <f t="shared" si="510"/>
        <v>0</v>
      </c>
      <c r="L529" s="74">
        <f t="shared" si="503"/>
        <v>0</v>
      </c>
    </row>
    <row r="530" spans="1:12" ht="15" x14ac:dyDescent="0.25">
      <c r="A530" s="18">
        <v>112101</v>
      </c>
      <c r="B530" t="s">
        <v>648</v>
      </c>
      <c r="D530" s="74">
        <v>0</v>
      </c>
      <c r="E530" s="74">
        <v>0</v>
      </c>
      <c r="F530" s="74">
        <v>0</v>
      </c>
      <c r="G530" s="74">
        <v>0</v>
      </c>
      <c r="H530" s="74">
        <f t="shared" ref="H530" si="518">G530</f>
        <v>0</v>
      </c>
      <c r="I530" s="74">
        <f t="shared" si="510"/>
        <v>0</v>
      </c>
      <c r="J530" s="74">
        <f t="shared" si="510"/>
        <v>0</v>
      </c>
      <c r="K530" s="74">
        <f t="shared" si="510"/>
        <v>0</v>
      </c>
      <c r="L530" s="74">
        <f t="shared" si="503"/>
        <v>0</v>
      </c>
    </row>
    <row r="531" spans="1:12" ht="15" x14ac:dyDescent="0.25">
      <c r="A531" s="18">
        <v>112102</v>
      </c>
      <c r="B531" t="s">
        <v>649</v>
      </c>
      <c r="D531" s="74">
        <v>0</v>
      </c>
      <c r="E531" s="74">
        <v>0</v>
      </c>
      <c r="F531" s="74">
        <v>0</v>
      </c>
      <c r="G531" s="74">
        <v>0</v>
      </c>
      <c r="H531" s="74">
        <f t="shared" ref="H531" si="519">G531</f>
        <v>0</v>
      </c>
      <c r="I531" s="74">
        <f t="shared" si="510"/>
        <v>0</v>
      </c>
      <c r="J531" s="74">
        <f t="shared" si="510"/>
        <v>0</v>
      </c>
      <c r="K531" s="74">
        <f t="shared" si="510"/>
        <v>0</v>
      </c>
      <c r="L531" s="74">
        <f t="shared" si="503"/>
        <v>0</v>
      </c>
    </row>
    <row r="532" spans="1:12" ht="15" x14ac:dyDescent="0.25">
      <c r="A532" s="18">
        <v>112103</v>
      </c>
      <c r="B532" t="s">
        <v>650</v>
      </c>
      <c r="D532" s="74">
        <v>0</v>
      </c>
      <c r="E532" s="74">
        <v>0</v>
      </c>
      <c r="F532" s="74">
        <v>0</v>
      </c>
      <c r="G532" s="74">
        <v>0</v>
      </c>
      <c r="H532" s="74">
        <f t="shared" ref="H532" si="520">G532</f>
        <v>0</v>
      </c>
      <c r="I532" s="74">
        <f t="shared" si="510"/>
        <v>0</v>
      </c>
      <c r="J532" s="74">
        <f t="shared" si="510"/>
        <v>0</v>
      </c>
      <c r="K532" s="74">
        <f t="shared" si="510"/>
        <v>0</v>
      </c>
      <c r="L532" s="74">
        <f t="shared" si="503"/>
        <v>0</v>
      </c>
    </row>
    <row r="533" spans="1:12" ht="15" x14ac:dyDescent="0.25">
      <c r="A533" s="18">
        <v>113001</v>
      </c>
      <c r="B533" t="s">
        <v>651</v>
      </c>
      <c r="D533" s="74">
        <v>0</v>
      </c>
      <c r="E533" s="74">
        <v>0</v>
      </c>
      <c r="F533" s="74">
        <v>0</v>
      </c>
      <c r="G533" s="74">
        <v>0</v>
      </c>
      <c r="H533" s="74">
        <f t="shared" ref="H533" si="521">G533</f>
        <v>0</v>
      </c>
      <c r="I533" s="74">
        <f t="shared" si="510"/>
        <v>0</v>
      </c>
      <c r="J533" s="74">
        <f t="shared" si="510"/>
        <v>0</v>
      </c>
      <c r="K533" s="74">
        <f t="shared" si="510"/>
        <v>0</v>
      </c>
      <c r="L533" s="74">
        <f t="shared" si="503"/>
        <v>0</v>
      </c>
    </row>
    <row r="534" spans="1:12" ht="15" x14ac:dyDescent="0.25">
      <c r="A534" s="18">
        <v>114112</v>
      </c>
      <c r="B534" t="s">
        <v>652</v>
      </c>
      <c r="D534" s="74">
        <v>0</v>
      </c>
      <c r="E534" s="74">
        <v>0</v>
      </c>
      <c r="F534" s="74">
        <v>0</v>
      </c>
      <c r="G534" s="74">
        <v>0</v>
      </c>
      <c r="H534" s="74">
        <f t="shared" ref="H534" si="522">G534</f>
        <v>0</v>
      </c>
      <c r="I534" s="74">
        <f t="shared" si="510"/>
        <v>0</v>
      </c>
      <c r="J534" s="74">
        <f t="shared" si="510"/>
        <v>0</v>
      </c>
      <c r="K534" s="74">
        <f t="shared" si="510"/>
        <v>0</v>
      </c>
      <c r="L534" s="74">
        <f t="shared" si="503"/>
        <v>0</v>
      </c>
    </row>
    <row r="535" spans="1:12" ht="15" x14ac:dyDescent="0.25">
      <c r="A535" s="18">
        <v>114113</v>
      </c>
      <c r="B535" t="s">
        <v>653</v>
      </c>
      <c r="D535" s="74">
        <v>0</v>
      </c>
      <c r="E535" s="74">
        <v>0</v>
      </c>
      <c r="F535" s="74">
        <v>0</v>
      </c>
      <c r="G535" s="74">
        <v>0</v>
      </c>
      <c r="H535" s="74">
        <f t="shared" ref="H535" si="523">G535</f>
        <v>0</v>
      </c>
      <c r="I535" s="74">
        <f t="shared" si="510"/>
        <v>0</v>
      </c>
      <c r="J535" s="74">
        <f t="shared" si="510"/>
        <v>0</v>
      </c>
      <c r="K535" s="74">
        <f t="shared" si="510"/>
        <v>0</v>
      </c>
      <c r="L535" s="74">
        <f t="shared" si="503"/>
        <v>0</v>
      </c>
    </row>
    <row r="536" spans="1:12" ht="15" x14ac:dyDescent="0.25">
      <c r="A536" s="18">
        <v>114114</v>
      </c>
      <c r="B536" t="s">
        <v>654</v>
      </c>
      <c r="D536" s="74">
        <v>0</v>
      </c>
      <c r="E536" s="74">
        <v>0</v>
      </c>
      <c r="F536" s="74">
        <v>0</v>
      </c>
      <c r="G536" s="74">
        <v>0</v>
      </c>
      <c r="H536" s="74">
        <f t="shared" ref="H536" si="524">G536</f>
        <v>0</v>
      </c>
      <c r="I536" s="74">
        <f t="shared" si="510"/>
        <v>0</v>
      </c>
      <c r="J536" s="74">
        <f t="shared" si="510"/>
        <v>0</v>
      </c>
      <c r="K536" s="74">
        <f t="shared" si="510"/>
        <v>0</v>
      </c>
      <c r="L536" s="74">
        <f t="shared" si="503"/>
        <v>0</v>
      </c>
    </row>
    <row r="537" spans="1:12" ht="15" x14ac:dyDescent="0.25">
      <c r="A537" s="18">
        <v>114115</v>
      </c>
      <c r="B537" t="s">
        <v>655</v>
      </c>
      <c r="D537" s="74">
        <v>0</v>
      </c>
      <c r="E537" s="74">
        <v>0</v>
      </c>
      <c r="F537" s="74">
        <v>0</v>
      </c>
      <c r="G537" s="74">
        <v>0</v>
      </c>
      <c r="H537" s="74">
        <f t="shared" ref="H537" si="525">G537</f>
        <v>0</v>
      </c>
      <c r="I537" s="74">
        <f t="shared" si="510"/>
        <v>0</v>
      </c>
      <c r="J537" s="74">
        <f t="shared" si="510"/>
        <v>0</v>
      </c>
      <c r="K537" s="74">
        <f t="shared" si="510"/>
        <v>0</v>
      </c>
      <c r="L537" s="74">
        <f t="shared" si="503"/>
        <v>0</v>
      </c>
    </row>
    <row r="538" spans="1:12" ht="15" x14ac:dyDescent="0.25">
      <c r="A538" s="18">
        <v>114116</v>
      </c>
      <c r="B538" t="s">
        <v>656</v>
      </c>
      <c r="D538" s="74">
        <v>0</v>
      </c>
      <c r="E538" s="74">
        <v>0</v>
      </c>
      <c r="F538" s="74">
        <v>0</v>
      </c>
      <c r="G538" s="74">
        <v>0</v>
      </c>
      <c r="H538" s="74">
        <f t="shared" ref="H538:K540" si="526">G538</f>
        <v>0</v>
      </c>
      <c r="I538" s="74">
        <f t="shared" si="526"/>
        <v>0</v>
      </c>
      <c r="J538" s="74">
        <f t="shared" si="526"/>
        <v>0</v>
      </c>
      <c r="K538" s="74">
        <f t="shared" si="526"/>
        <v>0</v>
      </c>
      <c r="L538" s="74">
        <f t="shared" si="503"/>
        <v>0</v>
      </c>
    </row>
    <row r="539" spans="1:12" ht="15" x14ac:dyDescent="0.25">
      <c r="A539" s="18">
        <v>115115</v>
      </c>
      <c r="B539" t="s">
        <v>657</v>
      </c>
      <c r="C539" s="46">
        <v>2015</v>
      </c>
      <c r="D539" s="74">
        <v>0.96260000000000001</v>
      </c>
      <c r="E539" s="74">
        <v>0.96260000000000001</v>
      </c>
      <c r="F539" s="74">
        <v>0.96260000000000001</v>
      </c>
      <c r="G539" s="74">
        <v>0.96260000000000001</v>
      </c>
      <c r="H539" s="74">
        <f t="shared" ref="H539" si="527">G539</f>
        <v>0.96260000000000001</v>
      </c>
      <c r="I539" s="74">
        <f t="shared" si="526"/>
        <v>0.96260000000000001</v>
      </c>
      <c r="J539" s="74">
        <f t="shared" si="526"/>
        <v>0.96260000000000001</v>
      </c>
      <c r="K539" s="74">
        <f t="shared" si="526"/>
        <v>0.96260000000000001</v>
      </c>
      <c r="L539" s="74">
        <f t="shared" si="503"/>
        <v>0.96260000000000001</v>
      </c>
    </row>
    <row r="540" spans="1:12" ht="15" x14ac:dyDescent="0.25">
      <c r="A540" s="18">
        <v>115902</v>
      </c>
      <c r="B540" t="s">
        <v>1042</v>
      </c>
      <c r="C540" s="46">
        <v>2015</v>
      </c>
      <c r="D540" s="74">
        <v>0</v>
      </c>
      <c r="E540" s="74">
        <v>1.0738000000000001</v>
      </c>
      <c r="F540" s="74">
        <v>1.0738000000000001</v>
      </c>
      <c r="G540" s="74">
        <v>1.0738000000000001</v>
      </c>
      <c r="H540" s="74">
        <f t="shared" ref="H540" si="528">G540</f>
        <v>1.0738000000000001</v>
      </c>
      <c r="I540" s="74">
        <f t="shared" si="526"/>
        <v>1.0738000000000001</v>
      </c>
      <c r="J540" s="74">
        <f t="shared" si="526"/>
        <v>1.0738000000000001</v>
      </c>
      <c r="K540" s="74">
        <f t="shared" si="526"/>
        <v>1.0738000000000001</v>
      </c>
      <c r="L540" s="74">
        <f t="shared" si="503"/>
        <v>1.0738000000000001</v>
      </c>
    </row>
    <row r="541" spans="1:12" ht="15" x14ac:dyDescent="0.25">
      <c r="A541" s="18">
        <v>115903</v>
      </c>
      <c r="B541" t="s">
        <v>1069</v>
      </c>
      <c r="C541" s="46"/>
      <c r="D541" s="74">
        <v>0</v>
      </c>
      <c r="E541" s="74">
        <v>0</v>
      </c>
      <c r="F541" s="74">
        <v>0</v>
      </c>
      <c r="G541" s="74">
        <v>0</v>
      </c>
      <c r="H541" s="74">
        <f t="shared" ref="H541:H556" si="529">G541</f>
        <v>0</v>
      </c>
      <c r="I541" s="74">
        <f t="shared" ref="I541:I556" si="530">H541</f>
        <v>0</v>
      </c>
      <c r="J541" s="74">
        <f t="shared" ref="J541:J556" si="531">I541</f>
        <v>0</v>
      </c>
      <c r="K541" s="74">
        <f t="shared" ref="K541:K556" si="532">J541</f>
        <v>0</v>
      </c>
      <c r="L541" s="74">
        <f t="shared" si="503"/>
        <v>0</v>
      </c>
    </row>
    <row r="542" spans="1:12" ht="15" x14ac:dyDescent="0.25">
      <c r="A542" s="18">
        <v>115906</v>
      </c>
      <c r="B542" t="s">
        <v>1043</v>
      </c>
      <c r="C542" s="46">
        <v>2015</v>
      </c>
      <c r="D542" s="74">
        <v>0.95720000000000005</v>
      </c>
      <c r="E542" s="74">
        <v>0.95720000000000005</v>
      </c>
      <c r="F542" s="74">
        <v>0.95720000000000005</v>
      </c>
      <c r="G542" s="74">
        <v>0.95720000000000005</v>
      </c>
      <c r="H542" s="74">
        <f t="shared" si="529"/>
        <v>0.95720000000000005</v>
      </c>
      <c r="I542" s="74">
        <f t="shared" si="530"/>
        <v>0.95720000000000005</v>
      </c>
      <c r="J542" s="74">
        <f t="shared" si="531"/>
        <v>0.95720000000000005</v>
      </c>
      <c r="K542" s="74">
        <f t="shared" si="532"/>
        <v>0.95720000000000005</v>
      </c>
      <c r="L542" s="74">
        <f t="shared" si="503"/>
        <v>0.95720000000000005</v>
      </c>
    </row>
    <row r="543" spans="1:12" ht="15" x14ac:dyDescent="0.25">
      <c r="A543" s="18">
        <v>115911</v>
      </c>
      <c r="B543" t="s">
        <v>1070</v>
      </c>
      <c r="C543" s="46"/>
      <c r="D543" s="74">
        <v>0</v>
      </c>
      <c r="E543" s="74">
        <v>0</v>
      </c>
      <c r="F543" s="74">
        <v>0</v>
      </c>
      <c r="G543" s="74">
        <v>0</v>
      </c>
      <c r="H543" s="74">
        <f t="shared" si="529"/>
        <v>0</v>
      </c>
      <c r="I543" s="74">
        <f t="shared" si="530"/>
        <v>0</v>
      </c>
      <c r="J543" s="74">
        <f t="shared" si="531"/>
        <v>0</v>
      </c>
      <c r="K543" s="74">
        <f t="shared" si="532"/>
        <v>0</v>
      </c>
      <c r="L543" s="74">
        <f t="shared" si="503"/>
        <v>0</v>
      </c>
    </row>
    <row r="544" spans="1:12" ht="15" x14ac:dyDescent="0.25">
      <c r="A544" s="18">
        <v>115912</v>
      </c>
      <c r="B544" t="s">
        <v>1071</v>
      </c>
      <c r="C544" s="46"/>
      <c r="D544" s="74">
        <v>0</v>
      </c>
      <c r="E544" s="74">
        <v>0</v>
      </c>
      <c r="F544" s="74">
        <v>0</v>
      </c>
      <c r="G544" s="74">
        <v>0</v>
      </c>
      <c r="H544" s="74">
        <f t="shared" si="529"/>
        <v>0</v>
      </c>
      <c r="I544" s="74">
        <f t="shared" si="530"/>
        <v>0</v>
      </c>
      <c r="J544" s="74">
        <f t="shared" si="531"/>
        <v>0</v>
      </c>
      <c r="K544" s="74">
        <f t="shared" si="532"/>
        <v>0</v>
      </c>
      <c r="L544" s="74">
        <f t="shared" si="503"/>
        <v>0</v>
      </c>
    </row>
    <row r="545" spans="1:12" ht="15" x14ac:dyDescent="0.25">
      <c r="A545" s="18">
        <v>115913</v>
      </c>
      <c r="B545" t="s">
        <v>1044</v>
      </c>
      <c r="C545" s="46">
        <v>2015</v>
      </c>
      <c r="D545" s="74">
        <v>0</v>
      </c>
      <c r="E545" s="74">
        <v>0</v>
      </c>
      <c r="F545" s="74">
        <v>0</v>
      </c>
      <c r="G545" s="74">
        <v>0</v>
      </c>
      <c r="H545" s="74">
        <f t="shared" si="529"/>
        <v>0</v>
      </c>
      <c r="I545" s="74">
        <f t="shared" si="530"/>
        <v>0</v>
      </c>
      <c r="J545" s="74">
        <f t="shared" si="531"/>
        <v>0</v>
      </c>
      <c r="K545" s="74">
        <f t="shared" si="532"/>
        <v>0</v>
      </c>
      <c r="L545" s="74">
        <f t="shared" si="503"/>
        <v>0</v>
      </c>
    </row>
    <row r="546" spans="1:12" ht="15" x14ac:dyDescent="0.25">
      <c r="A546" s="18">
        <v>115914</v>
      </c>
      <c r="B546" t="s">
        <v>1045</v>
      </c>
      <c r="C546" s="46">
        <v>2016</v>
      </c>
      <c r="D546" s="74">
        <v>1.0018</v>
      </c>
      <c r="E546" s="74">
        <v>1.0018</v>
      </c>
      <c r="F546" s="74">
        <v>1.0018</v>
      </c>
      <c r="G546" s="74">
        <v>1.0018</v>
      </c>
      <c r="H546" s="74">
        <f t="shared" si="529"/>
        <v>1.0018</v>
      </c>
      <c r="I546" s="74">
        <f t="shared" si="530"/>
        <v>1.0018</v>
      </c>
      <c r="J546" s="74">
        <f t="shared" si="531"/>
        <v>1.0018</v>
      </c>
      <c r="K546" s="74">
        <f t="shared" si="532"/>
        <v>1.0018</v>
      </c>
      <c r="L546" s="74">
        <f t="shared" si="503"/>
        <v>1.0018</v>
      </c>
    </row>
    <row r="547" spans="1:12" ht="15" x14ac:dyDescent="0.25">
      <c r="A547" s="18">
        <v>115916</v>
      </c>
      <c r="B547" t="s">
        <v>1072</v>
      </c>
      <c r="C547" s="46"/>
      <c r="D547" s="74">
        <v>0</v>
      </c>
      <c r="E547" s="74">
        <v>0</v>
      </c>
      <c r="F547" s="74">
        <v>0</v>
      </c>
      <c r="G547" s="74">
        <v>0</v>
      </c>
      <c r="H547" s="74">
        <f t="shared" si="529"/>
        <v>0</v>
      </c>
      <c r="I547" s="74">
        <f t="shared" si="530"/>
        <v>0</v>
      </c>
      <c r="J547" s="74">
        <f t="shared" si="531"/>
        <v>0</v>
      </c>
      <c r="K547" s="74">
        <f t="shared" si="532"/>
        <v>0</v>
      </c>
      <c r="L547" s="74">
        <f t="shared" si="503"/>
        <v>0</v>
      </c>
    </row>
    <row r="548" spans="1:12" ht="15" x14ac:dyDescent="0.25">
      <c r="A548" s="18">
        <v>115923</v>
      </c>
      <c r="B548" t="s">
        <v>1046</v>
      </c>
      <c r="C548" s="46">
        <v>2015</v>
      </c>
      <c r="D548" s="74">
        <v>0</v>
      </c>
      <c r="E548" s="74">
        <v>0</v>
      </c>
      <c r="F548" s="74">
        <v>0</v>
      </c>
      <c r="G548" s="74">
        <v>0</v>
      </c>
      <c r="H548" s="74">
        <f t="shared" si="529"/>
        <v>0</v>
      </c>
      <c r="I548" s="74">
        <f t="shared" si="530"/>
        <v>0</v>
      </c>
      <c r="J548" s="74">
        <f t="shared" si="531"/>
        <v>0</v>
      </c>
      <c r="K548" s="74">
        <f t="shared" si="532"/>
        <v>0</v>
      </c>
      <c r="L548" s="74">
        <f t="shared" si="503"/>
        <v>0</v>
      </c>
    </row>
    <row r="549" spans="1:12" ht="15" x14ac:dyDescent="0.25">
      <c r="A549" s="18">
        <v>115924</v>
      </c>
      <c r="B549" t="s">
        <v>1073</v>
      </c>
      <c r="C549" s="46"/>
      <c r="D549" s="74">
        <v>0</v>
      </c>
      <c r="E549" s="74">
        <v>0</v>
      </c>
      <c r="F549" s="74">
        <v>0</v>
      </c>
      <c r="G549" s="74">
        <v>0</v>
      </c>
      <c r="H549" s="74">
        <f t="shared" si="529"/>
        <v>0</v>
      </c>
      <c r="I549" s="74">
        <f t="shared" si="530"/>
        <v>0</v>
      </c>
      <c r="J549" s="74">
        <f t="shared" si="531"/>
        <v>0</v>
      </c>
      <c r="K549" s="74">
        <f t="shared" si="532"/>
        <v>0</v>
      </c>
      <c r="L549" s="74">
        <f t="shared" si="503"/>
        <v>0</v>
      </c>
    </row>
    <row r="550" spans="1:12" ht="15" x14ac:dyDescent="0.25">
      <c r="A550" s="18">
        <v>115926</v>
      </c>
      <c r="B550" t="s">
        <v>1074</v>
      </c>
      <c r="C550" s="46"/>
      <c r="D550" s="74">
        <v>0</v>
      </c>
      <c r="E550" s="74">
        <v>0</v>
      </c>
      <c r="F550" s="74">
        <v>0</v>
      </c>
      <c r="G550" s="74">
        <v>0</v>
      </c>
      <c r="H550" s="74">
        <f t="shared" si="529"/>
        <v>0</v>
      </c>
      <c r="I550" s="74">
        <f t="shared" si="530"/>
        <v>0</v>
      </c>
      <c r="J550" s="74">
        <f t="shared" si="531"/>
        <v>0</v>
      </c>
      <c r="K550" s="74">
        <f t="shared" si="532"/>
        <v>0</v>
      </c>
      <c r="L550" s="74">
        <f t="shared" si="503"/>
        <v>0</v>
      </c>
    </row>
    <row r="551" spans="1:12" ht="15" x14ac:dyDescent="0.25">
      <c r="A551" s="18">
        <v>115931</v>
      </c>
      <c r="B551" t="s">
        <v>1075</v>
      </c>
      <c r="C551" s="72">
        <v>2023</v>
      </c>
      <c r="D551" s="74">
        <v>0</v>
      </c>
      <c r="E551" s="74">
        <v>0</v>
      </c>
      <c r="F551" s="74">
        <v>0</v>
      </c>
      <c r="G551" s="74">
        <v>0</v>
      </c>
      <c r="H551" s="74">
        <f t="shared" si="529"/>
        <v>0</v>
      </c>
      <c r="I551" s="74">
        <f t="shared" si="530"/>
        <v>0</v>
      </c>
      <c r="J551" s="74">
        <f t="shared" si="531"/>
        <v>0</v>
      </c>
      <c r="K551" s="74">
        <f t="shared" si="532"/>
        <v>0</v>
      </c>
      <c r="L551" s="74">
        <f t="shared" si="503"/>
        <v>0</v>
      </c>
    </row>
    <row r="552" spans="1:12" ht="15" x14ac:dyDescent="0.25">
      <c r="A552" s="18">
        <v>115932</v>
      </c>
      <c r="B552" t="s">
        <v>1076</v>
      </c>
      <c r="D552" s="74">
        <v>0</v>
      </c>
      <c r="E552" s="74">
        <v>0</v>
      </c>
      <c r="F552" s="74">
        <v>0</v>
      </c>
      <c r="G552" s="74">
        <v>0</v>
      </c>
      <c r="H552" s="74">
        <f t="shared" si="529"/>
        <v>0</v>
      </c>
      <c r="I552" s="74">
        <f t="shared" si="530"/>
        <v>0</v>
      </c>
      <c r="J552" s="74">
        <f t="shared" si="531"/>
        <v>0</v>
      </c>
      <c r="K552" s="74">
        <f t="shared" si="532"/>
        <v>0</v>
      </c>
      <c r="L552" s="74">
        <f t="shared" si="503"/>
        <v>0</v>
      </c>
    </row>
    <row r="553" spans="1:12" ht="15" x14ac:dyDescent="0.25">
      <c r="A553" s="18">
        <v>115933</v>
      </c>
      <c r="B553" t="s">
        <v>1047</v>
      </c>
      <c r="D553" s="74">
        <v>0</v>
      </c>
      <c r="E553" s="74">
        <v>0.86419999999999997</v>
      </c>
      <c r="F553" s="74">
        <v>0.86419999999999997</v>
      </c>
      <c r="G553" s="74">
        <v>0.86419999999999997</v>
      </c>
      <c r="H553" s="74">
        <f t="shared" si="529"/>
        <v>0.86419999999999997</v>
      </c>
      <c r="I553" s="74">
        <f t="shared" si="530"/>
        <v>0.86419999999999997</v>
      </c>
      <c r="J553" s="74">
        <f t="shared" si="531"/>
        <v>0.86419999999999997</v>
      </c>
      <c r="K553" s="74">
        <f t="shared" si="532"/>
        <v>0.86419999999999997</v>
      </c>
      <c r="L553" s="74">
        <f t="shared" si="503"/>
        <v>0.86419999999999997</v>
      </c>
    </row>
    <row r="554" spans="1:12" ht="15" x14ac:dyDescent="0.25">
      <c r="A554" s="18">
        <v>115934</v>
      </c>
      <c r="B554" t="s">
        <v>1175</v>
      </c>
      <c r="D554" s="74">
        <v>0</v>
      </c>
      <c r="E554" s="74">
        <v>0</v>
      </c>
      <c r="F554" s="74">
        <v>0</v>
      </c>
      <c r="G554" s="74">
        <v>0</v>
      </c>
      <c r="H554" s="74">
        <f t="shared" si="529"/>
        <v>0</v>
      </c>
      <c r="I554" s="74">
        <f t="shared" si="530"/>
        <v>0</v>
      </c>
      <c r="J554" s="74">
        <f t="shared" si="531"/>
        <v>0</v>
      </c>
      <c r="K554" s="74">
        <f t="shared" si="532"/>
        <v>0</v>
      </c>
      <c r="L554" s="74">
        <f t="shared" si="503"/>
        <v>0</v>
      </c>
    </row>
    <row r="555" spans="1:12" ht="15" x14ac:dyDescent="0.25">
      <c r="A555" s="18">
        <v>115935</v>
      </c>
      <c r="B555" t="s">
        <v>1194</v>
      </c>
      <c r="D555" s="74">
        <v>0</v>
      </c>
      <c r="E555" s="74">
        <v>0</v>
      </c>
      <c r="F555" s="74">
        <v>0</v>
      </c>
      <c r="G555" s="74">
        <v>0</v>
      </c>
      <c r="H555" s="74">
        <f t="shared" si="529"/>
        <v>0</v>
      </c>
      <c r="I555" s="74">
        <f t="shared" si="530"/>
        <v>0</v>
      </c>
      <c r="J555" s="74">
        <f t="shared" si="531"/>
        <v>0</v>
      </c>
      <c r="K555" s="74">
        <f t="shared" si="532"/>
        <v>0</v>
      </c>
      <c r="L555" s="74">
        <f t="shared" si="503"/>
        <v>0</v>
      </c>
    </row>
    <row r="556" spans="1:12" ht="15" x14ac:dyDescent="0.25">
      <c r="A556" s="18">
        <v>347347</v>
      </c>
      <c r="B556" t="s">
        <v>658</v>
      </c>
      <c r="D556" s="74">
        <v>0</v>
      </c>
      <c r="E556" s="74">
        <v>0</v>
      </c>
      <c r="F556" s="74">
        <v>0</v>
      </c>
      <c r="G556" s="74">
        <v>0</v>
      </c>
      <c r="H556" s="74">
        <f t="shared" si="529"/>
        <v>0</v>
      </c>
      <c r="I556" s="74">
        <f t="shared" si="530"/>
        <v>0</v>
      </c>
      <c r="J556" s="74">
        <f t="shared" si="531"/>
        <v>0</v>
      </c>
      <c r="K556" s="74">
        <f t="shared" si="532"/>
        <v>0</v>
      </c>
      <c r="L556" s="74">
        <f t="shared" si="503"/>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X552"/>
  <sheetViews>
    <sheetView view="pageLayout" zoomScaleNormal="100" workbookViewId="0">
      <selection activeCell="B4" sqref="B4"/>
    </sheetView>
  </sheetViews>
  <sheetFormatPr defaultRowHeight="15" x14ac:dyDescent="0.25"/>
  <cols>
    <col min="1" max="1" width="10.42578125" style="80" customWidth="1"/>
    <col min="2" max="2" width="68.85546875" style="80" customWidth="1"/>
    <col min="3" max="4" width="16.7109375" style="80" customWidth="1"/>
    <col min="5" max="5" width="17.5703125" style="80" customWidth="1"/>
    <col min="6" max="10" width="16.7109375" style="80" customWidth="1"/>
    <col min="11" max="11" width="4.5703125" style="80" customWidth="1"/>
    <col min="12" max="12" width="9.140625" style="80"/>
    <col min="13" max="13" width="9.140625" style="80" customWidth="1"/>
    <col min="14" max="14" width="8.28515625" style="85" hidden="1" customWidth="1"/>
    <col min="15" max="15" width="33.140625" style="80" hidden="1" customWidth="1"/>
    <col min="16" max="16" width="9.140625" style="83" hidden="1" customWidth="1"/>
    <col min="17" max="17" width="9.140625" style="80" hidden="1" customWidth="1"/>
    <col min="18" max="18" width="8.28515625" style="149" hidden="1" customWidth="1"/>
    <col min="19" max="19" width="10" style="80" hidden="1" customWidth="1"/>
    <col min="20" max="20" width="11.7109375" style="139" hidden="1" customWidth="1"/>
    <col min="21" max="21" width="9.140625" style="80" customWidth="1"/>
    <col min="22" max="16384" width="9.140625" style="80"/>
  </cols>
  <sheetData>
    <row r="1" spans="1:24" ht="27" customHeight="1" thickBot="1" x14ac:dyDescent="0.4">
      <c r="A1" s="609" t="s">
        <v>661</v>
      </c>
      <c r="B1" s="610"/>
      <c r="C1" s="610"/>
      <c r="D1" s="610"/>
      <c r="E1" s="610"/>
      <c r="F1" s="610"/>
      <c r="G1" s="610"/>
      <c r="H1" s="610"/>
      <c r="I1" s="610"/>
      <c r="J1" s="611"/>
      <c r="N1" s="85">
        <v>1090</v>
      </c>
      <c r="O1" s="80" t="s">
        <v>136</v>
      </c>
      <c r="P1" s="83" t="s">
        <v>673</v>
      </c>
      <c r="R1" s="534" t="s">
        <v>121</v>
      </c>
      <c r="S1" s="85">
        <v>51155</v>
      </c>
      <c r="T1" s="134">
        <v>51160</v>
      </c>
      <c r="U1" s="82"/>
      <c r="V1" s="82"/>
      <c r="W1" s="135"/>
      <c r="X1" s="135"/>
    </row>
    <row r="2" spans="1:24" x14ac:dyDescent="0.25">
      <c r="A2" s="136"/>
      <c r="B2" s="90"/>
      <c r="C2" s="90"/>
      <c r="D2" s="90"/>
      <c r="E2" s="90"/>
      <c r="F2" s="90"/>
      <c r="G2" s="90"/>
      <c r="H2" s="90"/>
      <c r="I2" s="90"/>
      <c r="J2" s="137"/>
      <c r="N2" s="85">
        <v>1091</v>
      </c>
      <c r="O2" s="80" t="s">
        <v>137</v>
      </c>
      <c r="P2" s="83" t="s">
        <v>673</v>
      </c>
      <c r="R2" s="534" t="s">
        <v>122</v>
      </c>
      <c r="S2" s="85">
        <v>85046</v>
      </c>
      <c r="T2" s="134">
        <v>85050</v>
      </c>
      <c r="U2" s="138"/>
      <c r="V2" s="138"/>
      <c r="W2" s="138"/>
      <c r="X2" s="138"/>
    </row>
    <row r="3" spans="1:24" x14ac:dyDescent="0.25">
      <c r="A3" s="612" t="s">
        <v>1249</v>
      </c>
      <c r="B3" s="605"/>
      <c r="C3" s="605"/>
      <c r="D3" s="605"/>
      <c r="E3" s="605"/>
      <c r="F3" s="605"/>
      <c r="G3" s="605"/>
      <c r="H3" s="605"/>
      <c r="I3" s="605"/>
      <c r="J3" s="606"/>
      <c r="N3" s="85">
        <v>1092</v>
      </c>
      <c r="O3" s="80" t="s">
        <v>138</v>
      </c>
      <c r="P3" s="83" t="s">
        <v>673</v>
      </c>
      <c r="R3" s="534" t="s">
        <v>123</v>
      </c>
      <c r="S3" s="138"/>
      <c r="U3" s="138"/>
      <c r="V3" s="138"/>
      <c r="W3" s="138"/>
      <c r="X3" s="138"/>
    </row>
    <row r="4" spans="1:24" x14ac:dyDescent="0.25">
      <c r="A4" s="136"/>
      <c r="B4" s="90"/>
      <c r="C4" s="90"/>
      <c r="D4" s="90"/>
      <c r="E4" s="90"/>
      <c r="F4" s="90"/>
      <c r="G4" s="90"/>
      <c r="H4" s="90"/>
      <c r="I4" s="90"/>
      <c r="J4" s="137"/>
      <c r="N4" s="85">
        <v>2089</v>
      </c>
      <c r="O4" s="80" t="s">
        <v>139</v>
      </c>
      <c r="P4" s="83" t="s">
        <v>673</v>
      </c>
      <c r="R4" s="534" t="s">
        <v>745</v>
      </c>
      <c r="S4" s="138"/>
      <c r="U4" s="138"/>
      <c r="V4" s="138"/>
      <c r="W4" s="138"/>
      <c r="X4" s="138"/>
    </row>
    <row r="5" spans="1:24" x14ac:dyDescent="0.25">
      <c r="A5" s="136"/>
      <c r="B5" s="140" t="s">
        <v>100</v>
      </c>
      <c r="C5" s="608"/>
      <c r="D5" s="608"/>
      <c r="E5" s="141" t="s">
        <v>749</v>
      </c>
      <c r="F5" s="140" t="s">
        <v>101</v>
      </c>
      <c r="G5" s="142"/>
      <c r="H5" s="90"/>
      <c r="I5" s="140" t="s">
        <v>677</v>
      </c>
      <c r="J5" s="143" t="e">
        <f>VLOOKUP(C5,N:P,3,FALSE)</f>
        <v>#N/A</v>
      </c>
      <c r="N5" s="85">
        <v>2090</v>
      </c>
      <c r="O5" s="80" t="s">
        <v>140</v>
      </c>
      <c r="P5" s="83" t="s">
        <v>675</v>
      </c>
      <c r="R5" s="534" t="s">
        <v>746</v>
      </c>
      <c r="S5" s="138"/>
      <c r="U5" s="138"/>
      <c r="V5" s="138"/>
      <c r="W5" s="138"/>
      <c r="X5" s="138"/>
    </row>
    <row r="6" spans="1:24" x14ac:dyDescent="0.25">
      <c r="A6" s="136"/>
      <c r="B6" s="140" t="s">
        <v>99</v>
      </c>
      <c r="C6" s="607" t="e">
        <f>VLOOKUP(C5,N:O,2,FALSE)</f>
        <v>#N/A</v>
      </c>
      <c r="D6" s="607"/>
      <c r="E6" s="144" t="s">
        <v>1002</v>
      </c>
      <c r="F6" s="145"/>
      <c r="G6" s="140"/>
      <c r="H6" s="146"/>
      <c r="I6" s="147"/>
      <c r="J6" s="148"/>
      <c r="L6" s="133"/>
      <c r="N6" s="85">
        <v>2097</v>
      </c>
      <c r="O6" s="80" t="s">
        <v>141</v>
      </c>
      <c r="P6" s="83" t="s">
        <v>673</v>
      </c>
      <c r="R6" s="534" t="s">
        <v>747</v>
      </c>
      <c r="S6" s="138"/>
      <c r="U6" s="138"/>
      <c r="V6" s="138"/>
      <c r="W6" s="138"/>
      <c r="X6" s="138"/>
    </row>
    <row r="7" spans="1:24" x14ac:dyDescent="0.25">
      <c r="A7" s="136"/>
      <c r="B7" s="90"/>
      <c r="C7" s="90"/>
      <c r="D7" s="90"/>
      <c r="E7" s="90"/>
      <c r="F7" s="90"/>
      <c r="G7" s="90"/>
      <c r="H7" s="90"/>
      <c r="I7" s="90"/>
      <c r="J7" s="137"/>
      <c r="N7" s="85">
        <v>3031</v>
      </c>
      <c r="O7" s="80" t="s">
        <v>142</v>
      </c>
      <c r="P7" s="83" t="s">
        <v>673</v>
      </c>
      <c r="R7" s="534" t="s">
        <v>748</v>
      </c>
      <c r="S7" s="138"/>
      <c r="U7" s="138"/>
      <c r="V7" s="138"/>
      <c r="W7" s="138"/>
      <c r="X7" s="138"/>
    </row>
    <row r="8" spans="1:24" x14ac:dyDescent="0.25">
      <c r="A8" s="136"/>
      <c r="B8" s="605" t="s">
        <v>680</v>
      </c>
      <c r="C8" s="605"/>
      <c r="D8" s="605"/>
      <c r="E8" s="605"/>
      <c r="F8" s="605"/>
      <c r="G8" s="605"/>
      <c r="H8" s="605"/>
      <c r="I8" s="605"/>
      <c r="J8" s="606"/>
      <c r="N8" s="85">
        <v>3032</v>
      </c>
      <c r="O8" s="80" t="s">
        <v>143</v>
      </c>
      <c r="P8" s="83" t="s">
        <v>673</v>
      </c>
      <c r="R8" s="535" t="s">
        <v>758</v>
      </c>
      <c r="S8" s="138"/>
      <c r="U8" s="138"/>
      <c r="V8" s="138"/>
      <c r="W8" s="138"/>
      <c r="X8" s="138"/>
    </row>
    <row r="9" spans="1:24" x14ac:dyDescent="0.25">
      <c r="A9" s="454" t="s">
        <v>1238</v>
      </c>
      <c r="B9" s="455" t="s">
        <v>664</v>
      </c>
      <c r="C9" s="536" t="s">
        <v>748</v>
      </c>
      <c r="D9" s="536" t="s">
        <v>758</v>
      </c>
      <c r="E9" s="537" t="s">
        <v>1002</v>
      </c>
      <c r="F9" s="537" t="s">
        <v>1003</v>
      </c>
      <c r="G9" s="536" t="s">
        <v>1004</v>
      </c>
      <c r="H9" s="537" t="s">
        <v>1005</v>
      </c>
      <c r="I9" s="537" t="s">
        <v>1006</v>
      </c>
      <c r="J9" s="538" t="s">
        <v>1080</v>
      </c>
      <c r="N9" s="85">
        <v>3033</v>
      </c>
      <c r="O9" s="80" t="s">
        <v>144</v>
      </c>
      <c r="P9" s="83" t="s">
        <v>673</v>
      </c>
      <c r="R9" s="535" t="s">
        <v>1002</v>
      </c>
      <c r="S9" s="138"/>
      <c r="U9" s="138"/>
      <c r="V9" s="138"/>
      <c r="W9" s="138"/>
      <c r="X9" s="138"/>
    </row>
    <row r="10" spans="1:24" x14ac:dyDescent="0.25">
      <c r="A10" s="447">
        <v>1</v>
      </c>
      <c r="B10" s="151" t="s">
        <v>751</v>
      </c>
      <c r="C10" s="152">
        <v>0</v>
      </c>
      <c r="D10" s="153">
        <v>0</v>
      </c>
      <c r="E10" s="152">
        <v>0</v>
      </c>
      <c r="F10" s="153">
        <v>0</v>
      </c>
      <c r="G10" s="152">
        <v>0</v>
      </c>
      <c r="H10" s="153">
        <v>0</v>
      </c>
      <c r="I10" s="152">
        <v>0</v>
      </c>
      <c r="J10" s="448">
        <v>0</v>
      </c>
      <c r="N10" s="85">
        <v>4106</v>
      </c>
      <c r="O10" s="80" t="s">
        <v>145</v>
      </c>
      <c r="P10" s="83" t="s">
        <v>673</v>
      </c>
      <c r="R10" s="535" t="s">
        <v>1003</v>
      </c>
      <c r="S10" s="138"/>
      <c r="U10" s="138"/>
      <c r="V10" s="138"/>
      <c r="W10" s="138"/>
      <c r="X10" s="138"/>
    </row>
    <row r="11" spans="1:24" x14ac:dyDescent="0.25">
      <c r="A11" s="447">
        <v>2</v>
      </c>
      <c r="B11" s="151" t="s">
        <v>718</v>
      </c>
      <c r="C11" s="152">
        <v>0</v>
      </c>
      <c r="D11" s="153">
        <v>0</v>
      </c>
      <c r="E11" s="152">
        <v>0</v>
      </c>
      <c r="F11" s="153">
        <v>0</v>
      </c>
      <c r="G11" s="152">
        <v>0</v>
      </c>
      <c r="H11" s="153">
        <v>0</v>
      </c>
      <c r="I11" s="152">
        <v>0</v>
      </c>
      <c r="J11" s="448">
        <v>0</v>
      </c>
      <c r="N11" s="85">
        <v>4110</v>
      </c>
      <c r="O11" s="80" t="s">
        <v>147</v>
      </c>
      <c r="P11" s="83" t="s">
        <v>673</v>
      </c>
      <c r="R11" s="535" t="s">
        <v>1004</v>
      </c>
      <c r="S11" s="138"/>
      <c r="U11" s="138"/>
      <c r="V11" s="138"/>
      <c r="W11" s="138"/>
      <c r="X11" s="138"/>
    </row>
    <row r="12" spans="1:24" x14ac:dyDescent="0.25">
      <c r="A12" s="447">
        <v>3</v>
      </c>
      <c r="B12" s="151" t="s">
        <v>719</v>
      </c>
      <c r="C12" s="152">
        <v>0</v>
      </c>
      <c r="D12" s="153">
        <v>0</v>
      </c>
      <c r="E12" s="152">
        <v>0</v>
      </c>
      <c r="F12" s="153">
        <v>0</v>
      </c>
      <c r="G12" s="152">
        <v>0</v>
      </c>
      <c r="H12" s="153">
        <v>0</v>
      </c>
      <c r="I12" s="152">
        <v>0</v>
      </c>
      <c r="J12" s="448">
        <v>0</v>
      </c>
      <c r="N12" s="85">
        <v>5120</v>
      </c>
      <c r="O12" s="80" t="s">
        <v>148</v>
      </c>
      <c r="P12" s="83" t="s">
        <v>673</v>
      </c>
      <c r="R12" s="535" t="s">
        <v>1005</v>
      </c>
      <c r="S12" s="138"/>
      <c r="U12" s="138"/>
      <c r="V12" s="138"/>
      <c r="W12" s="138"/>
      <c r="X12" s="138"/>
    </row>
    <row r="13" spans="1:24" x14ac:dyDescent="0.25">
      <c r="A13" s="447">
        <v>4</v>
      </c>
      <c r="B13" s="151" t="s">
        <v>753</v>
      </c>
      <c r="C13" s="152">
        <v>0</v>
      </c>
      <c r="D13" s="153">
        <v>0</v>
      </c>
      <c r="E13" s="152">
        <v>0</v>
      </c>
      <c r="F13" s="153">
        <v>0</v>
      </c>
      <c r="G13" s="152">
        <v>0</v>
      </c>
      <c r="H13" s="153">
        <v>0</v>
      </c>
      <c r="I13" s="152">
        <v>0</v>
      </c>
      <c r="J13" s="448">
        <v>0</v>
      </c>
      <c r="N13" s="85">
        <v>5123</v>
      </c>
      <c r="O13" s="80" t="s">
        <v>151</v>
      </c>
      <c r="P13" s="83" t="s">
        <v>673</v>
      </c>
      <c r="R13" s="535" t="s">
        <v>1006</v>
      </c>
      <c r="S13" s="138"/>
      <c r="U13" s="138"/>
      <c r="V13" s="138"/>
      <c r="W13" s="138"/>
      <c r="X13" s="138"/>
    </row>
    <row r="14" spans="1:24" x14ac:dyDescent="0.25">
      <c r="A14" s="447">
        <v>5</v>
      </c>
      <c r="B14" s="151" t="s">
        <v>754</v>
      </c>
      <c r="C14" s="152">
        <v>0</v>
      </c>
      <c r="D14" s="153">
        <v>0</v>
      </c>
      <c r="E14" s="152">
        <v>0</v>
      </c>
      <c r="F14" s="153">
        <v>0</v>
      </c>
      <c r="G14" s="152">
        <v>0</v>
      </c>
      <c r="H14" s="153">
        <v>0</v>
      </c>
      <c r="I14" s="152">
        <v>0</v>
      </c>
      <c r="J14" s="448">
        <v>0</v>
      </c>
      <c r="N14" s="85">
        <v>5124</v>
      </c>
      <c r="O14" s="80" t="s">
        <v>152</v>
      </c>
      <c r="P14" s="83" t="s">
        <v>673</v>
      </c>
      <c r="R14" s="535" t="s">
        <v>1080</v>
      </c>
      <c r="S14" s="138"/>
      <c r="U14" s="138"/>
      <c r="V14" s="138"/>
      <c r="W14" s="138"/>
      <c r="X14" s="138"/>
    </row>
    <row r="15" spans="1:24" x14ac:dyDescent="0.25">
      <c r="A15" s="447">
        <v>6</v>
      </c>
      <c r="B15" s="151" t="s">
        <v>752</v>
      </c>
      <c r="C15" s="152">
        <v>0</v>
      </c>
      <c r="D15" s="153">
        <v>0</v>
      </c>
      <c r="E15" s="152">
        <v>0</v>
      </c>
      <c r="F15" s="153">
        <v>0</v>
      </c>
      <c r="G15" s="152">
        <v>0</v>
      </c>
      <c r="H15" s="153">
        <v>0</v>
      </c>
      <c r="I15" s="152">
        <v>0</v>
      </c>
      <c r="J15" s="448">
        <v>0</v>
      </c>
      <c r="N15" s="85">
        <v>4109</v>
      </c>
      <c r="O15" s="80" t="s">
        <v>146</v>
      </c>
      <c r="P15" s="83" t="s">
        <v>673</v>
      </c>
      <c r="S15" s="138"/>
      <c r="U15" s="138"/>
      <c r="V15" s="138"/>
      <c r="W15" s="138"/>
      <c r="X15" s="138"/>
    </row>
    <row r="16" spans="1:24" x14ac:dyDescent="0.25">
      <c r="A16" s="447">
        <v>7</v>
      </c>
      <c r="B16" s="151" t="s">
        <v>720</v>
      </c>
      <c r="C16" s="152">
        <v>0</v>
      </c>
      <c r="D16" s="153">
        <v>0</v>
      </c>
      <c r="E16" s="152">
        <v>0</v>
      </c>
      <c r="F16" s="153">
        <v>0</v>
      </c>
      <c r="G16" s="152">
        <v>0</v>
      </c>
      <c r="H16" s="153">
        <v>0</v>
      </c>
      <c r="I16" s="152">
        <v>0</v>
      </c>
      <c r="J16" s="448">
        <v>0</v>
      </c>
      <c r="N16" s="85">
        <v>5121</v>
      </c>
      <c r="O16" s="80" t="s">
        <v>149</v>
      </c>
      <c r="P16" s="83" t="s">
        <v>673</v>
      </c>
      <c r="S16" s="138"/>
      <c r="U16" s="138"/>
      <c r="V16" s="138"/>
      <c r="W16" s="138"/>
      <c r="X16" s="138"/>
    </row>
    <row r="17" spans="1:24" x14ac:dyDescent="0.25">
      <c r="A17" s="447">
        <v>8</v>
      </c>
      <c r="B17" s="151" t="s">
        <v>721</v>
      </c>
      <c r="C17" s="152">
        <v>0</v>
      </c>
      <c r="D17" s="153">
        <v>0</v>
      </c>
      <c r="E17" s="152">
        <v>0</v>
      </c>
      <c r="F17" s="153">
        <v>0</v>
      </c>
      <c r="G17" s="152">
        <v>0</v>
      </c>
      <c r="H17" s="153">
        <v>0</v>
      </c>
      <c r="I17" s="152">
        <v>0</v>
      </c>
      <c r="J17" s="448">
        <v>0</v>
      </c>
      <c r="N17" s="85">
        <v>5122</v>
      </c>
      <c r="O17" s="80" t="s">
        <v>150</v>
      </c>
      <c r="P17" s="83" t="s">
        <v>673</v>
      </c>
      <c r="S17" s="138"/>
      <c r="U17" s="138"/>
      <c r="V17" s="138"/>
      <c r="W17" s="138"/>
      <c r="X17" s="138"/>
    </row>
    <row r="18" spans="1:24" x14ac:dyDescent="0.25">
      <c r="A18" s="447">
        <v>9</v>
      </c>
      <c r="B18" s="151" t="s">
        <v>755</v>
      </c>
      <c r="C18" s="152">
        <v>0</v>
      </c>
      <c r="D18" s="153">
        <v>0</v>
      </c>
      <c r="E18" s="152">
        <v>0</v>
      </c>
      <c r="F18" s="153">
        <v>0</v>
      </c>
      <c r="G18" s="152">
        <v>0</v>
      </c>
      <c r="H18" s="153">
        <v>0</v>
      </c>
      <c r="I18" s="152">
        <v>0</v>
      </c>
      <c r="J18" s="448">
        <v>0</v>
      </c>
      <c r="N18" s="85">
        <v>5127</v>
      </c>
      <c r="O18" s="80" t="s">
        <v>153</v>
      </c>
      <c r="P18" s="83" t="s">
        <v>675</v>
      </c>
      <c r="S18" s="138"/>
      <c r="U18" s="138"/>
      <c r="V18" s="138"/>
      <c r="W18" s="138"/>
      <c r="X18" s="138"/>
    </row>
    <row r="19" spans="1:24" x14ac:dyDescent="0.25">
      <c r="A19" s="447">
        <v>10</v>
      </c>
      <c r="B19" s="151" t="s">
        <v>756</v>
      </c>
      <c r="C19" s="152">
        <v>0</v>
      </c>
      <c r="D19" s="153">
        <v>0</v>
      </c>
      <c r="E19" s="152">
        <v>0</v>
      </c>
      <c r="F19" s="153">
        <v>0</v>
      </c>
      <c r="G19" s="152">
        <v>0</v>
      </c>
      <c r="H19" s="153">
        <v>0</v>
      </c>
      <c r="I19" s="152">
        <v>0</v>
      </c>
      <c r="J19" s="448">
        <v>0</v>
      </c>
      <c r="N19" s="85">
        <v>5128</v>
      </c>
      <c r="O19" s="80" t="s">
        <v>154</v>
      </c>
      <c r="P19" s="83" t="s">
        <v>673</v>
      </c>
      <c r="S19" s="138"/>
      <c r="U19" s="138"/>
      <c r="V19" s="138"/>
      <c r="W19" s="138"/>
      <c r="X19" s="138"/>
    </row>
    <row r="20" spans="1:24" x14ac:dyDescent="0.25">
      <c r="A20" s="447">
        <v>11</v>
      </c>
      <c r="B20" s="151" t="s">
        <v>757</v>
      </c>
      <c r="C20" s="152">
        <v>0</v>
      </c>
      <c r="D20" s="153">
        <v>0</v>
      </c>
      <c r="E20" s="152">
        <v>0</v>
      </c>
      <c r="F20" s="153">
        <v>0</v>
      </c>
      <c r="G20" s="152">
        <v>0</v>
      </c>
      <c r="H20" s="153">
        <v>0</v>
      </c>
      <c r="I20" s="152">
        <v>0</v>
      </c>
      <c r="J20" s="448">
        <v>0</v>
      </c>
      <c r="N20" s="85">
        <v>6101</v>
      </c>
      <c r="O20" s="80" t="s">
        <v>155</v>
      </c>
      <c r="P20" s="83" t="s">
        <v>673</v>
      </c>
      <c r="S20" s="138"/>
      <c r="U20" s="138"/>
      <c r="V20" s="138"/>
      <c r="W20" s="138"/>
      <c r="X20" s="138"/>
    </row>
    <row r="21" spans="1:24" x14ac:dyDescent="0.25">
      <c r="A21" s="447">
        <v>12</v>
      </c>
      <c r="B21" s="151" t="s">
        <v>1109</v>
      </c>
      <c r="C21" s="152">
        <v>0</v>
      </c>
      <c r="D21" s="153">
        <v>0</v>
      </c>
      <c r="E21" s="152">
        <v>0</v>
      </c>
      <c r="F21" s="153">
        <v>0</v>
      </c>
      <c r="G21" s="152">
        <v>0</v>
      </c>
      <c r="H21" s="153">
        <v>0</v>
      </c>
      <c r="I21" s="152">
        <v>0</v>
      </c>
      <c r="J21" s="448">
        <v>0</v>
      </c>
      <c r="N21" s="85">
        <v>6103</v>
      </c>
      <c r="O21" s="80" t="s">
        <v>156</v>
      </c>
      <c r="P21" s="83" t="s">
        <v>673</v>
      </c>
      <c r="S21" s="138"/>
      <c r="U21" s="138"/>
      <c r="V21" s="138"/>
      <c r="W21" s="138"/>
      <c r="X21" s="138"/>
    </row>
    <row r="22" spans="1:24" x14ac:dyDescent="0.25">
      <c r="A22" s="447">
        <v>13</v>
      </c>
      <c r="B22" s="151" t="s">
        <v>1112</v>
      </c>
      <c r="C22" s="152">
        <v>0</v>
      </c>
      <c r="D22" s="153">
        <v>0</v>
      </c>
      <c r="E22" s="152">
        <v>0</v>
      </c>
      <c r="F22" s="153">
        <v>0</v>
      </c>
      <c r="G22" s="152">
        <v>0</v>
      </c>
      <c r="H22" s="153">
        <v>0</v>
      </c>
      <c r="I22" s="152">
        <v>0</v>
      </c>
      <c r="J22" s="448">
        <v>0</v>
      </c>
      <c r="N22" s="85">
        <v>6104</v>
      </c>
      <c r="O22" s="80" t="s">
        <v>157</v>
      </c>
      <c r="P22" s="83" t="s">
        <v>673</v>
      </c>
      <c r="S22" s="138"/>
      <c r="U22" s="138"/>
      <c r="V22" s="138"/>
      <c r="W22" s="138"/>
      <c r="X22" s="138"/>
    </row>
    <row r="23" spans="1:24" x14ac:dyDescent="0.25">
      <c r="A23" s="447">
        <v>14</v>
      </c>
      <c r="B23" s="151" t="s">
        <v>1113</v>
      </c>
      <c r="C23" s="152">
        <v>0</v>
      </c>
      <c r="D23" s="153">
        <v>0</v>
      </c>
      <c r="E23" s="152">
        <v>0</v>
      </c>
      <c r="F23" s="153">
        <v>0</v>
      </c>
      <c r="G23" s="152">
        <v>0</v>
      </c>
      <c r="H23" s="153">
        <v>0</v>
      </c>
      <c r="I23" s="152">
        <v>0</v>
      </c>
      <c r="J23" s="448">
        <v>0</v>
      </c>
      <c r="N23" s="85">
        <v>7121</v>
      </c>
      <c r="O23" s="80" t="s">
        <v>158</v>
      </c>
      <c r="P23" s="83" t="s">
        <v>673</v>
      </c>
      <c r="S23" s="138"/>
      <c r="U23" s="138"/>
      <c r="V23" s="138"/>
      <c r="W23" s="138"/>
      <c r="X23" s="138"/>
    </row>
    <row r="24" spans="1:24" x14ac:dyDescent="0.25">
      <c r="A24" s="447">
        <v>15</v>
      </c>
      <c r="B24" s="155" t="s">
        <v>1081</v>
      </c>
      <c r="C24" s="156">
        <v>0</v>
      </c>
      <c r="D24" s="157">
        <v>0</v>
      </c>
      <c r="E24" s="156">
        <v>0</v>
      </c>
      <c r="F24" s="157">
        <v>0</v>
      </c>
      <c r="G24" s="156">
        <v>0</v>
      </c>
      <c r="H24" s="157">
        <v>0</v>
      </c>
      <c r="I24" s="156">
        <v>0</v>
      </c>
      <c r="J24" s="449">
        <v>0</v>
      </c>
      <c r="N24" s="85">
        <v>7122</v>
      </c>
      <c r="O24" s="80" t="s">
        <v>159</v>
      </c>
      <c r="P24" s="83" t="s">
        <v>673</v>
      </c>
      <c r="S24" s="138"/>
      <c r="U24" s="138"/>
      <c r="V24" s="138"/>
      <c r="W24" s="138"/>
      <c r="X24" s="138"/>
    </row>
    <row r="25" spans="1:24" x14ac:dyDescent="0.25">
      <c r="A25" s="447">
        <v>16</v>
      </c>
      <c r="B25" s="155" t="s">
        <v>1107</v>
      </c>
      <c r="C25" s="156">
        <v>0</v>
      </c>
      <c r="D25" s="157">
        <v>0</v>
      </c>
      <c r="E25" s="156">
        <v>0</v>
      </c>
      <c r="F25" s="157">
        <v>0</v>
      </c>
      <c r="G25" s="156">
        <v>0</v>
      </c>
      <c r="H25" s="157">
        <v>0</v>
      </c>
      <c r="I25" s="156">
        <v>0</v>
      </c>
      <c r="J25" s="449">
        <v>0</v>
      </c>
      <c r="N25" s="85">
        <v>7123</v>
      </c>
      <c r="O25" s="80" t="s">
        <v>160</v>
      </c>
      <c r="P25" s="83" t="s">
        <v>673</v>
      </c>
      <c r="S25" s="138"/>
      <c r="U25" s="138"/>
      <c r="V25" s="138"/>
      <c r="W25" s="138"/>
      <c r="X25" s="138"/>
    </row>
    <row r="26" spans="1:24" x14ac:dyDescent="0.25">
      <c r="A26" s="447">
        <v>17</v>
      </c>
      <c r="B26" s="155" t="s">
        <v>1108</v>
      </c>
      <c r="C26" s="156">
        <v>0</v>
      </c>
      <c r="D26" s="157">
        <v>0</v>
      </c>
      <c r="E26" s="156">
        <v>0</v>
      </c>
      <c r="F26" s="157">
        <v>0</v>
      </c>
      <c r="G26" s="156">
        <v>0</v>
      </c>
      <c r="H26" s="157">
        <v>0</v>
      </c>
      <c r="I26" s="156">
        <v>0</v>
      </c>
      <c r="J26" s="449">
        <v>0</v>
      </c>
      <c r="N26" s="85">
        <v>7124</v>
      </c>
      <c r="O26" s="80" t="s">
        <v>161</v>
      </c>
      <c r="P26" s="83" t="s">
        <v>673</v>
      </c>
      <c r="S26" s="138"/>
      <c r="U26" s="138"/>
      <c r="V26" s="138"/>
      <c r="W26" s="138"/>
      <c r="X26" s="138"/>
    </row>
    <row r="27" spans="1:24" x14ac:dyDescent="0.25">
      <c r="A27" s="447">
        <v>18</v>
      </c>
      <c r="B27" s="151" t="s">
        <v>1096</v>
      </c>
      <c r="C27" s="156">
        <v>0</v>
      </c>
      <c r="D27" s="157">
        <v>0</v>
      </c>
      <c r="E27" s="156">
        <v>0</v>
      </c>
      <c r="F27" s="157">
        <v>0</v>
      </c>
      <c r="G27" s="156">
        <v>0</v>
      </c>
      <c r="H27" s="157">
        <v>0</v>
      </c>
      <c r="I27" s="156">
        <v>0</v>
      </c>
      <c r="J27" s="449">
        <v>0</v>
      </c>
      <c r="N27" s="85">
        <v>7125</v>
      </c>
      <c r="O27" s="80" t="s">
        <v>162</v>
      </c>
      <c r="P27" s="83" t="s">
        <v>673</v>
      </c>
      <c r="S27" s="138"/>
      <c r="U27" s="138"/>
      <c r="V27" s="138"/>
      <c r="W27" s="138"/>
      <c r="X27" s="138"/>
    </row>
    <row r="28" spans="1:24" x14ac:dyDescent="0.25">
      <c r="A28" s="447">
        <v>19</v>
      </c>
      <c r="B28" s="151" t="s">
        <v>1097</v>
      </c>
      <c r="C28" s="156">
        <v>0</v>
      </c>
      <c r="D28" s="157">
        <v>0</v>
      </c>
      <c r="E28" s="156">
        <v>0</v>
      </c>
      <c r="F28" s="157">
        <v>0</v>
      </c>
      <c r="G28" s="156">
        <v>0</v>
      </c>
      <c r="H28" s="157">
        <v>0</v>
      </c>
      <c r="I28" s="156">
        <v>0</v>
      </c>
      <c r="J28" s="449">
        <v>0</v>
      </c>
      <c r="N28" s="85">
        <v>7126</v>
      </c>
      <c r="O28" s="80" t="s">
        <v>163</v>
      </c>
      <c r="P28" s="83" t="s">
        <v>675</v>
      </c>
      <c r="S28" s="138"/>
      <c r="U28" s="138"/>
      <c r="V28" s="138"/>
      <c r="W28" s="138"/>
      <c r="X28" s="138"/>
    </row>
    <row r="29" spans="1:24" x14ac:dyDescent="0.25">
      <c r="A29" s="447">
        <v>20</v>
      </c>
      <c r="B29" s="155" t="s">
        <v>1082</v>
      </c>
      <c r="C29" s="156">
        <v>0</v>
      </c>
      <c r="D29" s="157">
        <v>0</v>
      </c>
      <c r="E29" s="156">
        <v>0</v>
      </c>
      <c r="F29" s="157">
        <v>0</v>
      </c>
      <c r="G29" s="156">
        <v>0</v>
      </c>
      <c r="H29" s="157">
        <v>0</v>
      </c>
      <c r="I29" s="156">
        <v>0</v>
      </c>
      <c r="J29" s="449">
        <v>0</v>
      </c>
      <c r="N29" s="85">
        <v>7129</v>
      </c>
      <c r="O29" s="80" t="s">
        <v>164</v>
      </c>
      <c r="P29" s="83" t="s">
        <v>673</v>
      </c>
      <c r="S29" s="138"/>
      <c r="U29" s="138"/>
      <c r="V29" s="138"/>
      <c r="W29" s="138"/>
      <c r="X29" s="138"/>
    </row>
    <row r="30" spans="1:24" x14ac:dyDescent="0.25">
      <c r="A30" s="447">
        <v>21</v>
      </c>
      <c r="B30" s="155" t="s">
        <v>1110</v>
      </c>
      <c r="C30" s="156">
        <v>0</v>
      </c>
      <c r="D30" s="157">
        <v>0</v>
      </c>
      <c r="E30" s="156">
        <v>0</v>
      </c>
      <c r="F30" s="157">
        <v>0</v>
      </c>
      <c r="G30" s="156">
        <v>0</v>
      </c>
      <c r="H30" s="157">
        <v>0</v>
      </c>
      <c r="I30" s="156">
        <v>0</v>
      </c>
      <c r="J30" s="449">
        <v>0</v>
      </c>
      <c r="N30" s="85">
        <v>8106</v>
      </c>
      <c r="O30" s="80" t="s">
        <v>165</v>
      </c>
      <c r="P30" s="83" t="s">
        <v>673</v>
      </c>
      <c r="S30" s="138"/>
      <c r="U30" s="138"/>
      <c r="V30" s="138"/>
      <c r="W30" s="138"/>
      <c r="X30" s="138"/>
    </row>
    <row r="31" spans="1:24" x14ac:dyDescent="0.25">
      <c r="A31" s="447">
        <v>22</v>
      </c>
      <c r="B31" s="151" t="s">
        <v>1103</v>
      </c>
      <c r="C31" s="156">
        <v>0</v>
      </c>
      <c r="D31" s="157">
        <v>0</v>
      </c>
      <c r="E31" s="156">
        <v>0</v>
      </c>
      <c r="F31" s="157">
        <v>0</v>
      </c>
      <c r="G31" s="156">
        <v>0</v>
      </c>
      <c r="H31" s="157">
        <v>0</v>
      </c>
      <c r="I31" s="156">
        <v>0</v>
      </c>
      <c r="J31" s="449">
        <v>0</v>
      </c>
      <c r="N31" s="85">
        <v>8107</v>
      </c>
      <c r="O31" s="80" t="s">
        <v>166</v>
      </c>
      <c r="P31" s="83" t="s">
        <v>673</v>
      </c>
      <c r="S31" s="138"/>
      <c r="U31" s="138"/>
      <c r="V31" s="138"/>
      <c r="W31" s="138"/>
      <c r="X31" s="138"/>
    </row>
    <row r="32" spans="1:24" x14ac:dyDescent="0.25">
      <c r="A32" s="447">
        <v>23</v>
      </c>
      <c r="B32" s="151" t="s">
        <v>1104</v>
      </c>
      <c r="C32" s="156">
        <v>0</v>
      </c>
      <c r="D32" s="157">
        <v>0</v>
      </c>
      <c r="E32" s="156">
        <v>0</v>
      </c>
      <c r="F32" s="157">
        <v>0</v>
      </c>
      <c r="G32" s="156">
        <v>0</v>
      </c>
      <c r="H32" s="157">
        <v>0</v>
      </c>
      <c r="I32" s="156">
        <v>0</v>
      </c>
      <c r="J32" s="449">
        <v>0</v>
      </c>
      <c r="N32" s="85">
        <v>8111</v>
      </c>
      <c r="O32" s="80" t="s">
        <v>167</v>
      </c>
      <c r="P32" s="83" t="s">
        <v>673</v>
      </c>
      <c r="S32" s="138"/>
      <c r="U32" s="138"/>
      <c r="V32" s="138"/>
      <c r="W32" s="138"/>
      <c r="X32" s="138"/>
    </row>
    <row r="33" spans="1:24" x14ac:dyDescent="0.25">
      <c r="A33" s="447">
        <v>24</v>
      </c>
      <c r="B33" s="155" t="s">
        <v>1084</v>
      </c>
      <c r="C33" s="156">
        <v>0</v>
      </c>
      <c r="D33" s="157">
        <v>0</v>
      </c>
      <c r="E33" s="156">
        <v>0</v>
      </c>
      <c r="F33" s="157">
        <v>0</v>
      </c>
      <c r="G33" s="156">
        <v>0</v>
      </c>
      <c r="H33" s="157">
        <v>0</v>
      </c>
      <c r="I33" s="156">
        <v>0</v>
      </c>
      <c r="J33" s="449">
        <v>0</v>
      </c>
      <c r="N33" s="85">
        <v>9077</v>
      </c>
      <c r="O33" s="80" t="s">
        <v>168</v>
      </c>
      <c r="P33" s="83" t="s">
        <v>673</v>
      </c>
      <c r="S33" s="138"/>
      <c r="U33" s="138"/>
      <c r="V33" s="138"/>
      <c r="W33" s="138"/>
      <c r="X33" s="138"/>
    </row>
    <row r="34" spans="1:24" x14ac:dyDescent="0.25">
      <c r="A34" s="447">
        <v>25</v>
      </c>
      <c r="B34" s="155" t="s">
        <v>1094</v>
      </c>
      <c r="C34" s="156">
        <v>0</v>
      </c>
      <c r="D34" s="157">
        <v>0</v>
      </c>
      <c r="E34" s="156">
        <v>0</v>
      </c>
      <c r="F34" s="157">
        <v>0</v>
      </c>
      <c r="G34" s="156">
        <v>0</v>
      </c>
      <c r="H34" s="157">
        <v>0</v>
      </c>
      <c r="I34" s="156">
        <v>0</v>
      </c>
      <c r="J34" s="449">
        <v>0</v>
      </c>
      <c r="N34" s="85">
        <v>9078</v>
      </c>
      <c r="O34" s="80" t="s">
        <v>169</v>
      </c>
      <c r="P34" s="83" t="s">
        <v>673</v>
      </c>
      <c r="S34" s="138"/>
      <c r="U34" s="138"/>
      <c r="V34" s="138"/>
      <c r="W34" s="138"/>
      <c r="X34" s="138"/>
    </row>
    <row r="35" spans="1:24" x14ac:dyDescent="0.25">
      <c r="A35" s="447">
        <v>26</v>
      </c>
      <c r="B35" s="155" t="s">
        <v>1095</v>
      </c>
      <c r="C35" s="156">
        <v>0</v>
      </c>
      <c r="D35" s="157">
        <v>0</v>
      </c>
      <c r="E35" s="156">
        <v>0</v>
      </c>
      <c r="F35" s="157">
        <v>0</v>
      </c>
      <c r="G35" s="156">
        <v>0</v>
      </c>
      <c r="H35" s="157">
        <v>0</v>
      </c>
      <c r="I35" s="156">
        <v>0</v>
      </c>
      <c r="J35" s="449">
        <v>0</v>
      </c>
      <c r="N35" s="85">
        <v>9079</v>
      </c>
      <c r="O35" s="80" t="s">
        <v>170</v>
      </c>
      <c r="P35" s="83" t="s">
        <v>673</v>
      </c>
      <c r="S35" s="138"/>
      <c r="U35" s="138"/>
      <c r="V35" s="138"/>
      <c r="W35" s="138"/>
      <c r="X35" s="138"/>
    </row>
    <row r="36" spans="1:24" x14ac:dyDescent="0.25">
      <c r="A36" s="447">
        <v>27</v>
      </c>
      <c r="B36" s="151" t="s">
        <v>1100</v>
      </c>
      <c r="C36" s="156">
        <v>0</v>
      </c>
      <c r="D36" s="157">
        <v>0</v>
      </c>
      <c r="E36" s="156">
        <v>0</v>
      </c>
      <c r="F36" s="157">
        <v>0</v>
      </c>
      <c r="G36" s="156">
        <v>0</v>
      </c>
      <c r="H36" s="157">
        <v>0</v>
      </c>
      <c r="I36" s="156">
        <v>0</v>
      </c>
      <c r="J36" s="449">
        <v>0</v>
      </c>
      <c r="N36" s="85">
        <v>9080</v>
      </c>
      <c r="O36" s="80" t="s">
        <v>171</v>
      </c>
      <c r="P36" s="83" t="s">
        <v>673</v>
      </c>
      <c r="S36" s="138"/>
      <c r="U36" s="138"/>
      <c r="V36" s="138"/>
      <c r="W36" s="138"/>
      <c r="X36" s="138"/>
    </row>
    <row r="37" spans="1:24" x14ac:dyDescent="0.25">
      <c r="A37" s="447">
        <v>28</v>
      </c>
      <c r="B37" s="151" t="s">
        <v>1101</v>
      </c>
      <c r="C37" s="156">
        <v>0</v>
      </c>
      <c r="D37" s="157">
        <v>0</v>
      </c>
      <c r="E37" s="156">
        <v>0</v>
      </c>
      <c r="F37" s="157">
        <v>0</v>
      </c>
      <c r="G37" s="156">
        <v>0</v>
      </c>
      <c r="H37" s="157">
        <v>0</v>
      </c>
      <c r="I37" s="156">
        <v>0</v>
      </c>
      <c r="J37" s="449">
        <v>0</v>
      </c>
      <c r="N37" s="85">
        <v>10087</v>
      </c>
      <c r="O37" s="80" t="s">
        <v>172</v>
      </c>
      <c r="P37" s="83" t="s">
        <v>673</v>
      </c>
      <c r="S37" s="138"/>
      <c r="U37" s="138"/>
      <c r="V37" s="138"/>
      <c r="W37" s="138"/>
      <c r="X37" s="138"/>
    </row>
    <row r="38" spans="1:24" x14ac:dyDescent="0.25">
      <c r="A38" s="447">
        <v>29</v>
      </c>
      <c r="B38" s="155" t="s">
        <v>1085</v>
      </c>
      <c r="C38" s="156">
        <v>0</v>
      </c>
      <c r="D38" s="157">
        <v>0</v>
      </c>
      <c r="E38" s="156">
        <v>0</v>
      </c>
      <c r="F38" s="157">
        <v>0</v>
      </c>
      <c r="G38" s="156">
        <v>0</v>
      </c>
      <c r="H38" s="157">
        <v>0</v>
      </c>
      <c r="I38" s="156">
        <v>0</v>
      </c>
      <c r="J38" s="449">
        <v>0</v>
      </c>
      <c r="N38" s="85">
        <v>10089</v>
      </c>
      <c r="O38" s="80" t="s">
        <v>173</v>
      </c>
      <c r="P38" s="83" t="s">
        <v>673</v>
      </c>
      <c r="S38" s="138"/>
      <c r="U38" s="138"/>
      <c r="V38" s="138"/>
      <c r="W38" s="138"/>
      <c r="X38" s="138"/>
    </row>
    <row r="39" spans="1:24" x14ac:dyDescent="0.25">
      <c r="A39" s="447">
        <v>30</v>
      </c>
      <c r="B39" s="155" t="s">
        <v>1111</v>
      </c>
      <c r="C39" s="156">
        <v>0</v>
      </c>
      <c r="D39" s="157">
        <v>0</v>
      </c>
      <c r="E39" s="156">
        <v>0</v>
      </c>
      <c r="F39" s="157">
        <v>0</v>
      </c>
      <c r="G39" s="156">
        <v>0</v>
      </c>
      <c r="H39" s="157">
        <v>0</v>
      </c>
      <c r="I39" s="156">
        <v>0</v>
      </c>
      <c r="J39" s="449">
        <v>0</v>
      </c>
      <c r="N39" s="85">
        <v>10090</v>
      </c>
      <c r="O39" s="80" t="s">
        <v>174</v>
      </c>
      <c r="P39" s="83" t="s">
        <v>673</v>
      </c>
      <c r="S39" s="138"/>
      <c r="U39" s="138"/>
      <c r="V39" s="138"/>
      <c r="W39" s="138"/>
      <c r="X39" s="138"/>
    </row>
    <row r="40" spans="1:24" x14ac:dyDescent="0.25">
      <c r="A40" s="447">
        <v>31</v>
      </c>
      <c r="B40" s="151" t="s">
        <v>1105</v>
      </c>
      <c r="C40" s="156">
        <v>0</v>
      </c>
      <c r="D40" s="157">
        <v>0</v>
      </c>
      <c r="E40" s="156">
        <v>0</v>
      </c>
      <c r="F40" s="157">
        <v>0</v>
      </c>
      <c r="G40" s="156">
        <v>0</v>
      </c>
      <c r="H40" s="157">
        <v>0</v>
      </c>
      <c r="I40" s="156">
        <v>0</v>
      </c>
      <c r="J40" s="449">
        <v>0</v>
      </c>
      <c r="N40" s="85">
        <v>10091</v>
      </c>
      <c r="O40" s="80" t="s">
        <v>175</v>
      </c>
      <c r="P40" s="83" t="s">
        <v>673</v>
      </c>
      <c r="S40" s="138"/>
      <c r="U40" s="138"/>
      <c r="V40" s="138"/>
      <c r="W40" s="138"/>
      <c r="X40" s="138"/>
    </row>
    <row r="41" spans="1:24" x14ac:dyDescent="0.25">
      <c r="A41" s="447">
        <v>32</v>
      </c>
      <c r="B41" s="151" t="s">
        <v>1106</v>
      </c>
      <c r="C41" s="156">
        <v>0</v>
      </c>
      <c r="D41" s="157">
        <v>0</v>
      </c>
      <c r="E41" s="156">
        <v>0</v>
      </c>
      <c r="F41" s="157">
        <v>0</v>
      </c>
      <c r="G41" s="156">
        <v>0</v>
      </c>
      <c r="H41" s="157">
        <v>0</v>
      </c>
      <c r="I41" s="156">
        <v>0</v>
      </c>
      <c r="J41" s="449">
        <v>0</v>
      </c>
      <c r="N41" s="85">
        <v>10092</v>
      </c>
      <c r="O41" s="80" t="s">
        <v>176</v>
      </c>
      <c r="P41" s="83" t="s">
        <v>673</v>
      </c>
      <c r="S41" s="138"/>
      <c r="U41" s="138"/>
      <c r="V41" s="138"/>
      <c r="W41" s="138"/>
      <c r="X41" s="138"/>
    </row>
    <row r="42" spans="1:24" x14ac:dyDescent="0.25">
      <c r="A42" s="447">
        <v>33</v>
      </c>
      <c r="B42" s="155" t="s">
        <v>1083</v>
      </c>
      <c r="C42" s="166">
        <f>C15</f>
        <v>0</v>
      </c>
      <c r="D42" s="166">
        <f t="shared" ref="D42:J42" si="0">D15</f>
        <v>0</v>
      </c>
      <c r="E42" s="166">
        <f t="shared" si="0"/>
        <v>0</v>
      </c>
      <c r="F42" s="166">
        <f t="shared" si="0"/>
        <v>0</v>
      </c>
      <c r="G42" s="166">
        <f t="shared" si="0"/>
        <v>0</v>
      </c>
      <c r="H42" s="166">
        <f t="shared" si="0"/>
        <v>0</v>
      </c>
      <c r="I42" s="166">
        <f t="shared" si="0"/>
        <v>0</v>
      </c>
      <c r="J42" s="166">
        <f t="shared" si="0"/>
        <v>0</v>
      </c>
      <c r="N42" s="85">
        <v>10093</v>
      </c>
      <c r="O42" s="80" t="s">
        <v>177</v>
      </c>
      <c r="P42" s="83" t="s">
        <v>673</v>
      </c>
      <c r="S42" s="138"/>
      <c r="U42" s="138"/>
      <c r="V42" s="138"/>
      <c r="W42" s="138"/>
      <c r="X42" s="138"/>
    </row>
    <row r="43" spans="1:24" x14ac:dyDescent="0.25">
      <c r="A43" s="447">
        <v>34</v>
      </c>
      <c r="B43" s="151" t="s">
        <v>1102</v>
      </c>
      <c r="C43" s="166">
        <f>C16</f>
        <v>0</v>
      </c>
      <c r="D43" s="166">
        <f t="shared" ref="D43:J43" si="1">D16</f>
        <v>0</v>
      </c>
      <c r="E43" s="166">
        <f t="shared" si="1"/>
        <v>0</v>
      </c>
      <c r="F43" s="166">
        <f t="shared" si="1"/>
        <v>0</v>
      </c>
      <c r="G43" s="166">
        <f t="shared" si="1"/>
        <v>0</v>
      </c>
      <c r="H43" s="166">
        <f t="shared" si="1"/>
        <v>0</v>
      </c>
      <c r="I43" s="166">
        <f t="shared" si="1"/>
        <v>0</v>
      </c>
      <c r="J43" s="166">
        <f t="shared" si="1"/>
        <v>0</v>
      </c>
      <c r="N43" s="85">
        <v>11076</v>
      </c>
      <c r="O43" s="80" t="s">
        <v>178</v>
      </c>
      <c r="P43" s="83" t="s">
        <v>673</v>
      </c>
      <c r="S43" s="138"/>
      <c r="U43" s="138"/>
      <c r="V43" s="138"/>
      <c r="W43" s="138"/>
      <c r="X43" s="138"/>
    </row>
    <row r="44" spans="1:24" x14ac:dyDescent="0.25">
      <c r="A44" s="447">
        <v>35</v>
      </c>
      <c r="B44" s="151" t="s">
        <v>1093</v>
      </c>
      <c r="C44" s="166">
        <f>C17</f>
        <v>0</v>
      </c>
      <c r="D44" s="166">
        <f t="shared" ref="D44:J44" si="2">D17</f>
        <v>0</v>
      </c>
      <c r="E44" s="166">
        <f t="shared" si="2"/>
        <v>0</v>
      </c>
      <c r="F44" s="166">
        <f t="shared" si="2"/>
        <v>0</v>
      </c>
      <c r="G44" s="166">
        <f t="shared" si="2"/>
        <v>0</v>
      </c>
      <c r="H44" s="166">
        <f t="shared" si="2"/>
        <v>0</v>
      </c>
      <c r="I44" s="166">
        <f t="shared" si="2"/>
        <v>0</v>
      </c>
      <c r="J44" s="166">
        <f t="shared" si="2"/>
        <v>0</v>
      </c>
      <c r="N44" s="85">
        <v>11078</v>
      </c>
      <c r="O44" s="80" t="s">
        <v>179</v>
      </c>
      <c r="P44" s="83" t="s">
        <v>673</v>
      </c>
      <c r="S44" s="138"/>
      <c r="U44" s="138"/>
      <c r="V44" s="138"/>
      <c r="W44" s="138"/>
      <c r="X44" s="138"/>
    </row>
    <row r="45" spans="1:24" x14ac:dyDescent="0.25">
      <c r="A45" s="447">
        <v>36</v>
      </c>
      <c r="B45" s="151" t="s">
        <v>1098</v>
      </c>
      <c r="C45" s="166">
        <f>C18</f>
        <v>0</v>
      </c>
      <c r="D45" s="166">
        <f t="shared" ref="D45:J45" si="3">D18</f>
        <v>0</v>
      </c>
      <c r="E45" s="166">
        <f t="shared" si="3"/>
        <v>0</v>
      </c>
      <c r="F45" s="166">
        <f t="shared" si="3"/>
        <v>0</v>
      </c>
      <c r="G45" s="166">
        <f t="shared" si="3"/>
        <v>0</v>
      </c>
      <c r="H45" s="166">
        <f t="shared" si="3"/>
        <v>0</v>
      </c>
      <c r="I45" s="166">
        <f t="shared" si="3"/>
        <v>0</v>
      </c>
      <c r="J45" s="166">
        <f t="shared" si="3"/>
        <v>0</v>
      </c>
      <c r="N45" s="85">
        <v>11079</v>
      </c>
      <c r="O45" s="80" t="s">
        <v>180</v>
      </c>
      <c r="P45" s="83" t="s">
        <v>673</v>
      </c>
      <c r="S45" s="138"/>
      <c r="U45" s="138"/>
      <c r="V45" s="138"/>
      <c r="W45" s="138"/>
      <c r="X45" s="138"/>
    </row>
    <row r="46" spans="1:24" x14ac:dyDescent="0.25">
      <c r="A46" s="447">
        <v>37</v>
      </c>
      <c r="B46" s="151" t="s">
        <v>1099</v>
      </c>
      <c r="C46" s="166">
        <f>C19</f>
        <v>0</v>
      </c>
      <c r="D46" s="166">
        <f t="shared" ref="D46:J46" si="4">D19</f>
        <v>0</v>
      </c>
      <c r="E46" s="166">
        <f t="shared" si="4"/>
        <v>0</v>
      </c>
      <c r="F46" s="166">
        <f t="shared" si="4"/>
        <v>0</v>
      </c>
      <c r="G46" s="166">
        <f t="shared" si="4"/>
        <v>0</v>
      </c>
      <c r="H46" s="166">
        <f t="shared" si="4"/>
        <v>0</v>
      </c>
      <c r="I46" s="166">
        <f t="shared" si="4"/>
        <v>0</v>
      </c>
      <c r="J46" s="166">
        <f t="shared" si="4"/>
        <v>0</v>
      </c>
      <c r="N46" s="85">
        <v>11082</v>
      </c>
      <c r="O46" s="80" t="s">
        <v>181</v>
      </c>
      <c r="P46" s="83" t="s">
        <v>673</v>
      </c>
      <c r="S46" s="138"/>
      <c r="U46" s="138"/>
      <c r="V46" s="138"/>
      <c r="W46" s="138"/>
      <c r="X46" s="138"/>
    </row>
    <row r="47" spans="1:24" x14ac:dyDescent="0.25">
      <c r="A47" s="447">
        <v>37</v>
      </c>
      <c r="B47" s="151" t="s">
        <v>670</v>
      </c>
      <c r="C47" s="156">
        <v>0</v>
      </c>
      <c r="D47" s="157">
        <v>0</v>
      </c>
      <c r="E47" s="156">
        <v>0</v>
      </c>
      <c r="F47" s="157">
        <v>0</v>
      </c>
      <c r="G47" s="156">
        <v>0</v>
      </c>
      <c r="H47" s="157">
        <v>0</v>
      </c>
      <c r="I47" s="156">
        <v>0</v>
      </c>
      <c r="J47" s="449">
        <v>0</v>
      </c>
      <c r="N47" s="85">
        <v>12108</v>
      </c>
      <c r="O47" s="80" t="s">
        <v>182</v>
      </c>
      <c r="P47" s="83" t="s">
        <v>673</v>
      </c>
      <c r="S47" s="138"/>
      <c r="U47" s="138"/>
      <c r="V47" s="138"/>
      <c r="W47" s="138"/>
      <c r="X47" s="138"/>
    </row>
    <row r="48" spans="1:24" x14ac:dyDescent="0.25">
      <c r="A48" s="447">
        <v>38</v>
      </c>
      <c r="B48" s="151" t="s">
        <v>662</v>
      </c>
      <c r="C48" s="158">
        <v>0</v>
      </c>
      <c r="D48" s="159">
        <v>0</v>
      </c>
      <c r="E48" s="158">
        <v>0</v>
      </c>
      <c r="F48" s="159">
        <v>0</v>
      </c>
      <c r="G48" s="158">
        <v>0</v>
      </c>
      <c r="H48" s="159">
        <v>0</v>
      </c>
      <c r="I48" s="158">
        <v>0</v>
      </c>
      <c r="J48" s="450">
        <v>0</v>
      </c>
      <c r="N48" s="85">
        <v>12109</v>
      </c>
      <c r="O48" s="80" t="s">
        <v>183</v>
      </c>
      <c r="P48" s="83" t="s">
        <v>673</v>
      </c>
      <c r="S48" s="138"/>
      <c r="U48" s="138"/>
      <c r="V48" s="138"/>
      <c r="W48" s="138"/>
      <c r="X48" s="138"/>
    </row>
    <row r="49" spans="1:24" x14ac:dyDescent="0.25">
      <c r="A49" s="447">
        <v>39</v>
      </c>
      <c r="B49" s="151" t="s">
        <v>663</v>
      </c>
      <c r="C49" s="158">
        <v>0</v>
      </c>
      <c r="D49" s="159">
        <v>0</v>
      </c>
      <c r="E49" s="158">
        <v>0</v>
      </c>
      <c r="F49" s="159">
        <v>0</v>
      </c>
      <c r="G49" s="158">
        <v>0</v>
      </c>
      <c r="H49" s="159">
        <v>0</v>
      </c>
      <c r="I49" s="158">
        <v>0</v>
      </c>
      <c r="J49" s="450">
        <v>0</v>
      </c>
      <c r="N49" s="85">
        <v>12110</v>
      </c>
      <c r="O49" s="80" t="s">
        <v>184</v>
      </c>
      <c r="P49" s="83" t="s">
        <v>673</v>
      </c>
      <c r="S49" s="138"/>
      <c r="U49" s="138"/>
      <c r="V49" s="138"/>
      <c r="W49" s="138"/>
      <c r="X49" s="138"/>
    </row>
    <row r="50" spans="1:24" x14ac:dyDescent="0.25">
      <c r="A50" s="447">
        <v>40</v>
      </c>
      <c r="B50" s="160" t="s">
        <v>1160</v>
      </c>
      <c r="C50" s="161" t="e">
        <f>VLOOKUP($C$5,'Local Effort 2022'!$A:B,2,FALSE)</f>
        <v>#N/A</v>
      </c>
      <c r="D50" s="161" t="e">
        <f>VLOOKUP($C$5,'Local Effort 2023'!$A:C,2,FALSE)</f>
        <v>#N/A</v>
      </c>
      <c r="E50" s="158">
        <v>0</v>
      </c>
      <c r="F50" s="159">
        <v>0</v>
      </c>
      <c r="G50" s="158">
        <v>0</v>
      </c>
      <c r="H50" s="159">
        <v>0</v>
      </c>
      <c r="I50" s="158">
        <v>0</v>
      </c>
      <c r="J50" s="450">
        <v>0</v>
      </c>
      <c r="N50" s="85">
        <v>13054</v>
      </c>
      <c r="O50" s="80" t="s">
        <v>185</v>
      </c>
      <c r="P50" s="83" t="s">
        <v>673</v>
      </c>
      <c r="S50" s="138"/>
      <c r="U50" s="138"/>
      <c r="V50" s="138"/>
      <c r="W50" s="138"/>
      <c r="X50" s="138"/>
    </row>
    <row r="51" spans="1:24" x14ac:dyDescent="0.25">
      <c r="A51" s="447">
        <v>41</v>
      </c>
      <c r="B51" s="160" t="s">
        <v>1161</v>
      </c>
      <c r="C51" s="162" t="e">
        <f>VLOOKUP($C$5,'Local Effort 2022'!$A:$G,7,FALSE)</f>
        <v>#N/A</v>
      </c>
      <c r="D51" s="162" t="e">
        <f>VLOOKUP($C$5,'Local Effort 2023'!$A:$G,7,FALSE)</f>
        <v>#N/A</v>
      </c>
      <c r="E51" s="156">
        <v>0</v>
      </c>
      <c r="F51" s="157">
        <v>0</v>
      </c>
      <c r="G51" s="156">
        <v>0</v>
      </c>
      <c r="H51" s="157">
        <v>0</v>
      </c>
      <c r="I51" s="156">
        <v>0</v>
      </c>
      <c r="J51" s="449">
        <v>0</v>
      </c>
      <c r="N51" s="85">
        <v>13055</v>
      </c>
      <c r="O51" s="80" t="s">
        <v>186</v>
      </c>
      <c r="P51" s="83" t="s">
        <v>673</v>
      </c>
      <c r="S51" s="138"/>
      <c r="U51" s="138"/>
      <c r="V51" s="138"/>
      <c r="W51" s="138"/>
      <c r="X51" s="138"/>
    </row>
    <row r="52" spans="1:24" x14ac:dyDescent="0.25">
      <c r="A52" s="447">
        <v>42</v>
      </c>
      <c r="B52" s="160" t="s">
        <v>681</v>
      </c>
      <c r="C52" s="163">
        <v>6375</v>
      </c>
      <c r="D52" s="164">
        <v>6375</v>
      </c>
      <c r="E52" s="165">
        <v>6650.5328896729998</v>
      </c>
      <c r="F52" s="164">
        <v>7145</v>
      </c>
      <c r="G52" s="165">
        <v>7145</v>
      </c>
      <c r="H52" s="164">
        <v>7145</v>
      </c>
      <c r="I52" s="165">
        <v>7145</v>
      </c>
      <c r="J52" s="451">
        <v>7145</v>
      </c>
      <c r="N52" s="85">
        <v>13057</v>
      </c>
      <c r="O52" s="80" t="s">
        <v>187</v>
      </c>
      <c r="P52" s="83" t="s">
        <v>675</v>
      </c>
      <c r="S52" s="138"/>
      <c r="U52" s="138"/>
      <c r="V52" s="138"/>
      <c r="W52" s="138"/>
      <c r="X52" s="138"/>
    </row>
    <row r="53" spans="1:24" x14ac:dyDescent="0.25">
      <c r="A53" s="447">
        <v>43</v>
      </c>
      <c r="B53" s="160" t="s">
        <v>710</v>
      </c>
      <c r="C53" s="166" t="e">
        <f>VLOOKUP($C$5,DVM!$A:Z,19,FALSE)</f>
        <v>#N/A</v>
      </c>
      <c r="D53" s="166" t="e">
        <f>VLOOKUP($C$5,DVM!$A:Z,20,FALSE)</f>
        <v>#N/A</v>
      </c>
      <c r="E53" s="166" t="e">
        <f>VLOOKUP($C$5,DVM!$A:Z,21,FALSE)</f>
        <v>#N/A</v>
      </c>
      <c r="F53" s="166" t="e">
        <f>VLOOKUP($C$5,DVM!$A:AA,22,FALSE)</f>
        <v>#N/A</v>
      </c>
      <c r="G53" s="167">
        <v>0</v>
      </c>
      <c r="H53" s="153">
        <v>0</v>
      </c>
      <c r="I53" s="167">
        <v>0</v>
      </c>
      <c r="J53" s="448">
        <v>0</v>
      </c>
      <c r="N53" s="85">
        <v>13058</v>
      </c>
      <c r="O53" s="80" t="s">
        <v>188</v>
      </c>
      <c r="P53" s="83" t="s">
        <v>675</v>
      </c>
      <c r="S53" s="138"/>
      <c r="U53" s="138"/>
      <c r="V53" s="138"/>
      <c r="W53" s="138"/>
      <c r="X53" s="138"/>
    </row>
    <row r="54" spans="1:24" ht="15.6" customHeight="1" x14ac:dyDescent="0.25">
      <c r="A54" s="447">
        <v>44</v>
      </c>
      <c r="B54" s="168" t="s">
        <v>679</v>
      </c>
      <c r="C54" s="169">
        <v>1</v>
      </c>
      <c r="D54" s="169">
        <v>1</v>
      </c>
      <c r="E54" s="372">
        <v>1</v>
      </c>
      <c r="F54" s="372">
        <v>1</v>
      </c>
      <c r="G54" s="372">
        <v>1</v>
      </c>
      <c r="H54" s="372">
        <v>1</v>
      </c>
      <c r="I54" s="372">
        <v>1</v>
      </c>
      <c r="J54" s="452">
        <v>1</v>
      </c>
      <c r="N54" s="85">
        <v>13059</v>
      </c>
      <c r="O54" s="80" t="s">
        <v>189</v>
      </c>
      <c r="P54" s="83" t="s">
        <v>673</v>
      </c>
      <c r="S54" s="138"/>
      <c r="U54" s="138"/>
      <c r="V54" s="138"/>
      <c r="W54" s="138"/>
      <c r="X54" s="138"/>
    </row>
    <row r="55" spans="1:24" x14ac:dyDescent="0.25">
      <c r="A55" s="447">
        <v>45</v>
      </c>
      <c r="B55" s="160" t="s">
        <v>665</v>
      </c>
      <c r="C55" s="166">
        <v>430.37720000000002</v>
      </c>
      <c r="D55" s="170">
        <v>425.81990000000002</v>
      </c>
      <c r="E55" s="152"/>
      <c r="F55" s="153"/>
      <c r="G55" s="152"/>
      <c r="H55" s="153"/>
      <c r="I55" s="152"/>
      <c r="J55" s="448"/>
      <c r="N55" s="85">
        <v>13060</v>
      </c>
      <c r="O55" s="80" t="s">
        <v>190</v>
      </c>
      <c r="P55" s="83" t="s">
        <v>675</v>
      </c>
      <c r="S55" s="138"/>
      <c r="U55" s="138"/>
      <c r="V55" s="138"/>
      <c r="W55" s="138"/>
      <c r="X55" s="138"/>
    </row>
    <row r="56" spans="1:24" ht="15.75" thickBot="1" x14ac:dyDescent="0.3">
      <c r="A56" s="447">
        <v>46</v>
      </c>
      <c r="B56" s="171" t="s">
        <v>1186</v>
      </c>
      <c r="C56" s="172">
        <v>1213.63348675</v>
      </c>
      <c r="D56" s="173">
        <v>1286.9233768500001</v>
      </c>
      <c r="E56" s="174"/>
      <c r="F56" s="175"/>
      <c r="G56" s="174"/>
      <c r="H56" s="175"/>
      <c r="I56" s="174"/>
      <c r="J56" s="453"/>
      <c r="N56" s="85">
        <v>13061</v>
      </c>
      <c r="O56" s="80" t="s">
        <v>191</v>
      </c>
      <c r="P56" s="83" t="s">
        <v>673</v>
      </c>
      <c r="S56" s="138"/>
      <c r="U56" s="138"/>
      <c r="V56" s="138"/>
      <c r="W56" s="138"/>
      <c r="X56" s="138"/>
    </row>
    <row r="57" spans="1:24" ht="15.75" thickBot="1" x14ac:dyDescent="0.3">
      <c r="A57" s="321"/>
      <c r="B57" s="120"/>
      <c r="C57" s="90"/>
      <c r="D57" s="90"/>
      <c r="E57" s="90"/>
      <c r="F57" s="90"/>
      <c r="G57" s="90"/>
      <c r="H57" s="90"/>
      <c r="I57" s="90"/>
      <c r="J57" s="137"/>
      <c r="N57" s="85">
        <v>13062</v>
      </c>
      <c r="O57" s="80" t="s">
        <v>192</v>
      </c>
      <c r="P57" s="83" t="s">
        <v>675</v>
      </c>
      <c r="S57" s="138"/>
      <c r="U57" s="138"/>
      <c r="V57" s="138"/>
      <c r="W57" s="138"/>
      <c r="X57" s="138"/>
    </row>
    <row r="58" spans="1:24" ht="21.75" thickBot="1" x14ac:dyDescent="0.4">
      <c r="A58" s="609" t="s">
        <v>666</v>
      </c>
      <c r="B58" s="610"/>
      <c r="C58" s="610"/>
      <c r="D58" s="610"/>
      <c r="E58" s="610"/>
      <c r="F58" s="610"/>
      <c r="G58" s="610"/>
      <c r="H58" s="610"/>
      <c r="I58" s="610"/>
      <c r="J58" s="611"/>
      <c r="N58" s="85">
        <v>14126</v>
      </c>
      <c r="O58" s="80" t="s">
        <v>193</v>
      </c>
      <c r="P58" s="83" t="s">
        <v>673</v>
      </c>
      <c r="S58" s="138"/>
      <c r="U58" s="138"/>
      <c r="V58" s="138"/>
      <c r="W58" s="138"/>
      <c r="X58" s="138"/>
    </row>
    <row r="59" spans="1:24" x14ac:dyDescent="0.25">
      <c r="A59" s="136"/>
      <c r="B59" s="176"/>
      <c r="C59" s="176"/>
      <c r="D59" s="176"/>
      <c r="E59" s="176"/>
      <c r="F59" s="176"/>
      <c r="G59" s="176"/>
      <c r="H59" s="176"/>
      <c r="I59" s="176"/>
      <c r="J59" s="137"/>
      <c r="N59" s="85">
        <v>14127</v>
      </c>
      <c r="O59" s="80" t="s">
        <v>194</v>
      </c>
      <c r="P59" s="83" t="s">
        <v>673</v>
      </c>
      <c r="S59" s="138"/>
      <c r="U59" s="138"/>
      <c r="V59" s="138"/>
      <c r="W59" s="138"/>
      <c r="X59" s="138"/>
    </row>
    <row r="60" spans="1:24" x14ac:dyDescent="0.25">
      <c r="A60" s="177"/>
      <c r="B60" s="178"/>
      <c r="C60" s="539" t="s">
        <v>748</v>
      </c>
      <c r="D60" s="539" t="s">
        <v>758</v>
      </c>
      <c r="E60" s="540" t="s">
        <v>1002</v>
      </c>
      <c r="F60" s="540" t="s">
        <v>1003</v>
      </c>
      <c r="G60" s="539" t="s">
        <v>1004</v>
      </c>
      <c r="H60" s="540" t="s">
        <v>1005</v>
      </c>
      <c r="I60" s="540" t="s">
        <v>1006</v>
      </c>
      <c r="J60" s="539" t="s">
        <v>1080</v>
      </c>
      <c r="N60" s="85">
        <v>14129</v>
      </c>
      <c r="O60" s="80" t="s">
        <v>195</v>
      </c>
      <c r="P60" s="83" t="s">
        <v>673</v>
      </c>
      <c r="S60" s="138"/>
      <c r="U60" s="138"/>
      <c r="V60" s="138"/>
      <c r="W60" s="138"/>
      <c r="X60" s="138"/>
    </row>
    <row r="61" spans="1:24" x14ac:dyDescent="0.25">
      <c r="A61" s="150">
        <v>1</v>
      </c>
      <c r="B61" s="151" t="s">
        <v>667</v>
      </c>
      <c r="C61" s="166">
        <v>255.3502</v>
      </c>
      <c r="D61" s="166">
        <v>252.05690000000001</v>
      </c>
      <c r="E61" s="152"/>
      <c r="F61" s="153"/>
      <c r="G61" s="152"/>
      <c r="H61" s="153"/>
      <c r="I61" s="152"/>
      <c r="J61" s="154"/>
      <c r="N61" s="85">
        <v>14130</v>
      </c>
      <c r="O61" s="80" t="s">
        <v>196</v>
      </c>
      <c r="P61" s="83" t="s">
        <v>673</v>
      </c>
      <c r="S61" s="138"/>
      <c r="U61" s="138"/>
      <c r="V61" s="138"/>
      <c r="W61" s="138"/>
      <c r="X61" s="138"/>
    </row>
    <row r="62" spans="1:24" x14ac:dyDescent="0.25">
      <c r="A62" s="150">
        <v>2</v>
      </c>
      <c r="B62" s="151" t="s">
        <v>668</v>
      </c>
      <c r="C62" s="166">
        <v>144.41079999999999</v>
      </c>
      <c r="D62" s="166">
        <v>140.96889999999999</v>
      </c>
      <c r="E62" s="152"/>
      <c r="F62" s="153"/>
      <c r="G62" s="152"/>
      <c r="H62" s="153"/>
      <c r="I62" s="152"/>
      <c r="J62" s="154"/>
      <c r="N62" s="85">
        <v>15001</v>
      </c>
      <c r="O62" s="80" t="s">
        <v>197</v>
      </c>
      <c r="P62" s="83" t="s">
        <v>673</v>
      </c>
      <c r="S62" s="138"/>
      <c r="U62" s="138"/>
      <c r="V62" s="138"/>
      <c r="W62" s="138"/>
      <c r="X62" s="138"/>
    </row>
    <row r="63" spans="1:24" ht="15.75" thickBot="1" x14ac:dyDescent="0.3">
      <c r="A63" s="179">
        <v>3</v>
      </c>
      <c r="B63" s="180" t="s">
        <v>669</v>
      </c>
      <c r="C63" s="181">
        <v>3.43</v>
      </c>
      <c r="D63" s="182">
        <v>3.43</v>
      </c>
      <c r="E63" s="181">
        <v>3.43</v>
      </c>
      <c r="F63" s="182">
        <v>3.43</v>
      </c>
      <c r="G63" s="181">
        <v>3.43</v>
      </c>
      <c r="H63" s="182">
        <v>3.43</v>
      </c>
      <c r="I63" s="181">
        <v>3.43</v>
      </c>
      <c r="J63" s="183">
        <v>3.43</v>
      </c>
      <c r="N63" s="85">
        <v>15002</v>
      </c>
      <c r="O63" s="80" t="s">
        <v>198</v>
      </c>
      <c r="P63" s="83" t="s">
        <v>673</v>
      </c>
      <c r="S63" s="138"/>
      <c r="U63" s="138"/>
      <c r="V63" s="138"/>
      <c r="W63" s="138"/>
      <c r="X63" s="138"/>
    </row>
    <row r="64" spans="1:24" x14ac:dyDescent="0.25">
      <c r="A64" s="302" t="s">
        <v>714</v>
      </c>
      <c r="B64" s="238"/>
      <c r="C64" s="322" t="s">
        <v>750</v>
      </c>
      <c r="D64" s="238"/>
      <c r="E64" s="238"/>
      <c r="F64" s="238"/>
      <c r="G64" s="238"/>
      <c r="H64" s="238"/>
      <c r="I64" s="238"/>
      <c r="J64" s="305"/>
      <c r="N64" s="85">
        <v>15003</v>
      </c>
      <c r="O64" s="80" t="s">
        <v>199</v>
      </c>
      <c r="P64" s="83" t="s">
        <v>673</v>
      </c>
      <c r="S64" s="138"/>
      <c r="U64" s="138"/>
      <c r="V64" s="138"/>
      <c r="W64" s="138"/>
      <c r="X64" s="138"/>
    </row>
    <row r="65" spans="1:24" ht="15.75" thickBot="1" x14ac:dyDescent="0.3">
      <c r="A65" s="323" t="s">
        <v>713</v>
      </c>
      <c r="B65" s="244"/>
      <c r="C65" s="324" t="s">
        <v>741</v>
      </c>
      <c r="D65" s="244"/>
      <c r="E65" s="244"/>
      <c r="F65" s="244"/>
      <c r="G65" s="244"/>
      <c r="H65" s="244"/>
      <c r="I65" s="244"/>
      <c r="J65" s="313"/>
      <c r="N65" s="85">
        <v>15004</v>
      </c>
      <c r="O65" s="80" t="s">
        <v>200</v>
      </c>
      <c r="P65" s="83" t="s">
        <v>673</v>
      </c>
      <c r="S65" s="138"/>
      <c r="U65" s="138"/>
      <c r="V65" s="138"/>
      <c r="W65" s="138"/>
      <c r="X65" s="138"/>
    </row>
    <row r="66" spans="1:24" x14ac:dyDescent="0.25">
      <c r="A66" s="185"/>
      <c r="N66" s="85">
        <v>16090</v>
      </c>
      <c r="O66" s="80" t="s">
        <v>201</v>
      </c>
      <c r="P66" s="83" t="s">
        <v>673</v>
      </c>
      <c r="S66" s="138"/>
      <c r="U66" s="138"/>
      <c r="V66" s="138"/>
      <c r="W66" s="138"/>
      <c r="X66" s="138"/>
    </row>
    <row r="67" spans="1:24" x14ac:dyDescent="0.25">
      <c r="N67" s="85">
        <v>16092</v>
      </c>
      <c r="O67" s="80" t="s">
        <v>202</v>
      </c>
      <c r="P67" s="83" t="s">
        <v>673</v>
      </c>
      <c r="S67" s="138"/>
      <c r="U67" s="138"/>
      <c r="V67" s="138"/>
      <c r="W67" s="138"/>
      <c r="X67" s="138"/>
    </row>
    <row r="68" spans="1:24" x14ac:dyDescent="0.25">
      <c r="N68" s="85">
        <v>16094</v>
      </c>
      <c r="O68" s="80" t="s">
        <v>203</v>
      </c>
      <c r="P68" s="83" t="s">
        <v>673</v>
      </c>
      <c r="S68" s="138"/>
      <c r="U68" s="138"/>
      <c r="V68" s="138"/>
      <c r="W68" s="138"/>
      <c r="X68" s="138"/>
    </row>
    <row r="69" spans="1:24" x14ac:dyDescent="0.25">
      <c r="B69" s="80" t="s">
        <v>767</v>
      </c>
      <c r="C69" s="80" t="e">
        <f>VLOOKUP(C5,#REF!,3,FALSE)</f>
        <v>#REF!</v>
      </c>
      <c r="N69" s="85">
        <v>16096</v>
      </c>
      <c r="O69" s="80" t="s">
        <v>204</v>
      </c>
      <c r="P69" s="83" t="s">
        <v>673</v>
      </c>
      <c r="S69" s="138"/>
      <c r="U69" s="138"/>
      <c r="V69" s="138"/>
      <c r="W69" s="138"/>
      <c r="X69" s="138"/>
    </row>
    <row r="70" spans="1:24" x14ac:dyDescent="0.25">
      <c r="N70" s="85">
        <v>16097</v>
      </c>
      <c r="O70" s="80" t="s">
        <v>205</v>
      </c>
      <c r="P70" s="83" t="s">
        <v>675</v>
      </c>
      <c r="S70" s="138"/>
      <c r="U70" s="138"/>
      <c r="V70" s="138"/>
      <c r="W70" s="138"/>
      <c r="X70" s="138"/>
    </row>
    <row r="71" spans="1:24" x14ac:dyDescent="0.25">
      <c r="N71" s="85">
        <v>17121</v>
      </c>
      <c r="O71" s="80" t="s">
        <v>206</v>
      </c>
      <c r="P71" s="83" t="s">
        <v>673</v>
      </c>
      <c r="S71" s="138"/>
      <c r="U71" s="138"/>
      <c r="V71" s="138"/>
      <c r="W71" s="138"/>
      <c r="X71" s="138"/>
    </row>
    <row r="72" spans="1:24" x14ac:dyDescent="0.25">
      <c r="N72" s="85">
        <v>17122</v>
      </c>
      <c r="O72" s="80" t="s">
        <v>207</v>
      </c>
      <c r="P72" s="83" t="s">
        <v>673</v>
      </c>
      <c r="S72" s="138"/>
      <c r="U72" s="138"/>
      <c r="V72" s="138"/>
      <c r="W72" s="138"/>
      <c r="X72" s="138"/>
    </row>
    <row r="73" spans="1:24" x14ac:dyDescent="0.25">
      <c r="N73" s="85">
        <v>17124</v>
      </c>
      <c r="O73" s="80" t="s">
        <v>208</v>
      </c>
      <c r="P73" s="83" t="s">
        <v>673</v>
      </c>
      <c r="S73" s="138"/>
      <c r="U73" s="138"/>
      <c r="V73" s="138"/>
      <c r="W73" s="138"/>
      <c r="X73" s="138"/>
    </row>
    <row r="74" spans="1:24" x14ac:dyDescent="0.25">
      <c r="N74" s="85">
        <v>17125</v>
      </c>
      <c r="O74" s="80" t="s">
        <v>209</v>
      </c>
      <c r="P74" s="83" t="s">
        <v>673</v>
      </c>
      <c r="S74" s="138"/>
      <c r="U74" s="138"/>
      <c r="V74" s="138"/>
      <c r="W74" s="138"/>
      <c r="X74" s="138"/>
    </row>
    <row r="75" spans="1:24" x14ac:dyDescent="0.25">
      <c r="N75" s="85">
        <v>17126</v>
      </c>
      <c r="O75" s="80" t="s">
        <v>210</v>
      </c>
      <c r="P75" s="83" t="s">
        <v>673</v>
      </c>
      <c r="S75" s="138"/>
      <c r="U75" s="138"/>
      <c r="V75" s="138"/>
      <c r="W75" s="138"/>
      <c r="X75" s="138"/>
    </row>
    <row r="76" spans="1:24" x14ac:dyDescent="0.25">
      <c r="N76" s="85">
        <v>18047</v>
      </c>
      <c r="O76" s="80" t="s">
        <v>211</v>
      </c>
      <c r="P76" s="83" t="s">
        <v>673</v>
      </c>
      <c r="S76" s="138"/>
      <c r="U76" s="138"/>
      <c r="V76" s="138"/>
      <c r="W76" s="138"/>
      <c r="X76" s="138"/>
    </row>
    <row r="77" spans="1:24" x14ac:dyDescent="0.25">
      <c r="N77" s="85">
        <v>18050</v>
      </c>
      <c r="O77" s="80" t="s">
        <v>212</v>
      </c>
      <c r="P77" s="83" t="s">
        <v>673</v>
      </c>
      <c r="S77" s="138"/>
      <c r="U77" s="138"/>
      <c r="V77" s="138"/>
      <c r="W77" s="138"/>
      <c r="X77" s="138"/>
    </row>
    <row r="78" spans="1:24" x14ac:dyDescent="0.25">
      <c r="N78" s="85">
        <v>19139</v>
      </c>
      <c r="O78" s="80" t="s">
        <v>213</v>
      </c>
      <c r="P78" s="83" t="s">
        <v>673</v>
      </c>
      <c r="S78" s="138"/>
      <c r="U78" s="138"/>
      <c r="V78" s="138"/>
      <c r="W78" s="138"/>
      <c r="X78" s="138"/>
    </row>
    <row r="79" spans="1:24" x14ac:dyDescent="0.25">
      <c r="N79" s="85">
        <v>19140</v>
      </c>
      <c r="O79" s="80" t="s">
        <v>214</v>
      </c>
      <c r="P79" s="83" t="s">
        <v>675</v>
      </c>
      <c r="S79" s="138"/>
      <c r="U79" s="138"/>
      <c r="V79" s="138"/>
      <c r="W79" s="138"/>
      <c r="X79" s="138"/>
    </row>
    <row r="80" spans="1:24" x14ac:dyDescent="0.25">
      <c r="N80" s="85">
        <v>19142</v>
      </c>
      <c r="O80" s="80" t="s">
        <v>215</v>
      </c>
      <c r="P80" s="83" t="s">
        <v>673</v>
      </c>
      <c r="S80" s="138"/>
      <c r="U80" s="138"/>
      <c r="V80" s="138"/>
      <c r="W80" s="138"/>
      <c r="X80" s="138"/>
    </row>
    <row r="81" spans="14:24" x14ac:dyDescent="0.25">
      <c r="N81" s="85">
        <v>19144</v>
      </c>
      <c r="O81" s="80" t="s">
        <v>216</v>
      </c>
      <c r="P81" s="83" t="s">
        <v>673</v>
      </c>
      <c r="S81" s="138"/>
      <c r="U81" s="138"/>
      <c r="V81" s="138"/>
      <c r="W81" s="138"/>
      <c r="X81" s="138"/>
    </row>
    <row r="82" spans="14:24" x14ac:dyDescent="0.25">
      <c r="N82" s="85">
        <v>19147</v>
      </c>
      <c r="O82" s="80" t="s">
        <v>217</v>
      </c>
      <c r="P82" s="83" t="s">
        <v>675</v>
      </c>
      <c r="S82" s="138"/>
      <c r="U82" s="138"/>
      <c r="V82" s="138"/>
      <c r="W82" s="138"/>
      <c r="X82" s="138"/>
    </row>
    <row r="83" spans="14:24" x14ac:dyDescent="0.25">
      <c r="N83" s="85">
        <v>19148</v>
      </c>
      <c r="O83" s="80" t="s">
        <v>218</v>
      </c>
      <c r="P83" s="83" t="s">
        <v>673</v>
      </c>
      <c r="S83" s="138"/>
      <c r="U83" s="138"/>
      <c r="V83" s="138"/>
      <c r="W83" s="138"/>
      <c r="X83" s="138"/>
    </row>
    <row r="84" spans="14:24" x14ac:dyDescent="0.25">
      <c r="N84" s="85">
        <v>19149</v>
      </c>
      <c r="O84" s="80" t="s">
        <v>219</v>
      </c>
      <c r="P84" s="83" t="s">
        <v>673</v>
      </c>
      <c r="S84" s="138"/>
      <c r="U84" s="138"/>
      <c r="V84" s="138"/>
      <c r="W84" s="138"/>
      <c r="X84" s="138"/>
    </row>
    <row r="85" spans="14:24" x14ac:dyDescent="0.25">
      <c r="N85" s="85">
        <v>19150</v>
      </c>
      <c r="O85" s="80" t="s">
        <v>220</v>
      </c>
      <c r="P85" s="83" t="s">
        <v>673</v>
      </c>
      <c r="S85" s="138"/>
      <c r="U85" s="138"/>
      <c r="V85" s="138"/>
      <c r="W85" s="138"/>
      <c r="X85" s="138"/>
    </row>
    <row r="86" spans="14:24" x14ac:dyDescent="0.25">
      <c r="N86" s="85">
        <v>19151</v>
      </c>
      <c r="O86" s="80" t="s">
        <v>221</v>
      </c>
      <c r="P86" s="83" t="s">
        <v>673</v>
      </c>
      <c r="S86" s="138"/>
      <c r="U86" s="138"/>
      <c r="V86" s="138"/>
      <c r="W86" s="138"/>
      <c r="X86" s="138"/>
    </row>
    <row r="87" spans="14:24" x14ac:dyDescent="0.25">
      <c r="N87" s="85">
        <v>19152</v>
      </c>
      <c r="O87" s="80" t="s">
        <v>222</v>
      </c>
      <c r="P87" s="83" t="s">
        <v>676</v>
      </c>
      <c r="S87" s="138"/>
      <c r="U87" s="138"/>
      <c r="V87" s="138"/>
      <c r="W87" s="138"/>
      <c r="X87" s="138"/>
    </row>
    <row r="88" spans="14:24" x14ac:dyDescent="0.25">
      <c r="N88" s="85">
        <v>20001</v>
      </c>
      <c r="O88" s="80" t="s">
        <v>224</v>
      </c>
      <c r="P88" s="83" t="s">
        <v>673</v>
      </c>
      <c r="S88" s="138"/>
      <c r="U88" s="138"/>
      <c r="V88" s="138"/>
      <c r="W88" s="138"/>
      <c r="X88" s="138"/>
    </row>
    <row r="89" spans="14:24" x14ac:dyDescent="0.25">
      <c r="N89" s="85">
        <v>20002</v>
      </c>
      <c r="O89" s="80" t="s">
        <v>225</v>
      </c>
      <c r="P89" s="83" t="s">
        <v>673</v>
      </c>
      <c r="S89" s="138"/>
      <c r="U89" s="138"/>
      <c r="V89" s="138"/>
      <c r="W89" s="138"/>
      <c r="X89" s="138"/>
    </row>
    <row r="90" spans="14:24" x14ac:dyDescent="0.25">
      <c r="N90" s="85">
        <v>21148</v>
      </c>
      <c r="O90" s="80" t="s">
        <v>226</v>
      </c>
      <c r="P90" s="83" t="s">
        <v>673</v>
      </c>
      <c r="S90" s="138"/>
      <c r="U90" s="138"/>
      <c r="V90" s="138"/>
      <c r="W90" s="138"/>
      <c r="X90" s="138"/>
    </row>
    <row r="91" spans="14:24" x14ac:dyDescent="0.25">
      <c r="N91" s="85">
        <v>21149</v>
      </c>
      <c r="O91" s="80" t="s">
        <v>227</v>
      </c>
      <c r="P91" s="83" t="s">
        <v>673</v>
      </c>
      <c r="S91" s="138"/>
      <c r="U91" s="138"/>
      <c r="V91" s="138"/>
      <c r="W91" s="138"/>
      <c r="X91" s="138"/>
    </row>
    <row r="92" spans="14:24" x14ac:dyDescent="0.25">
      <c r="N92" s="85">
        <v>21150</v>
      </c>
      <c r="O92" s="80" t="s">
        <v>228</v>
      </c>
      <c r="P92" s="83" t="s">
        <v>673</v>
      </c>
      <c r="S92" s="138"/>
      <c r="U92" s="138"/>
      <c r="V92" s="138"/>
      <c r="W92" s="138"/>
      <c r="X92" s="138"/>
    </row>
    <row r="93" spans="14:24" x14ac:dyDescent="0.25">
      <c r="N93" s="85">
        <v>21151</v>
      </c>
      <c r="O93" s="80" t="s">
        <v>229</v>
      </c>
      <c r="P93" s="83" t="s">
        <v>673</v>
      </c>
      <c r="S93" s="138"/>
      <c r="U93" s="138"/>
      <c r="V93" s="138"/>
      <c r="W93" s="138"/>
      <c r="X93" s="138"/>
    </row>
    <row r="94" spans="14:24" x14ac:dyDescent="0.25">
      <c r="N94" s="85">
        <v>22088</v>
      </c>
      <c r="O94" s="80" t="s">
        <v>230</v>
      </c>
      <c r="P94" s="83" t="s">
        <v>673</v>
      </c>
      <c r="S94" s="138"/>
      <c r="U94" s="138"/>
      <c r="V94" s="138"/>
      <c r="W94" s="138"/>
      <c r="X94" s="138"/>
    </row>
    <row r="95" spans="14:24" x14ac:dyDescent="0.25">
      <c r="N95" s="85">
        <v>22089</v>
      </c>
      <c r="O95" s="80" t="s">
        <v>231</v>
      </c>
      <c r="P95" s="83" t="s">
        <v>673</v>
      </c>
      <c r="S95" s="138"/>
      <c r="U95" s="138"/>
      <c r="V95" s="138"/>
      <c r="W95" s="138"/>
      <c r="X95" s="138"/>
    </row>
    <row r="96" spans="14:24" x14ac:dyDescent="0.25">
      <c r="N96" s="85">
        <v>22090</v>
      </c>
      <c r="O96" s="80" t="s">
        <v>232</v>
      </c>
      <c r="P96" s="83" t="s">
        <v>673</v>
      </c>
      <c r="S96" s="138"/>
      <c r="U96" s="138"/>
      <c r="V96" s="138"/>
      <c r="W96" s="138"/>
      <c r="X96" s="138"/>
    </row>
    <row r="97" spans="14:24" x14ac:dyDescent="0.25">
      <c r="N97" s="85">
        <v>22091</v>
      </c>
      <c r="O97" s="80" t="s">
        <v>233</v>
      </c>
      <c r="P97" s="83" t="s">
        <v>673</v>
      </c>
      <c r="S97" s="138"/>
      <c r="U97" s="138"/>
      <c r="V97" s="138"/>
      <c r="W97" s="138"/>
      <c r="X97" s="138"/>
    </row>
    <row r="98" spans="14:24" x14ac:dyDescent="0.25">
      <c r="N98" s="85">
        <v>22092</v>
      </c>
      <c r="O98" s="80" t="s">
        <v>234</v>
      </c>
      <c r="P98" s="83" t="s">
        <v>673</v>
      </c>
      <c r="S98" s="138"/>
      <c r="U98" s="138"/>
      <c r="V98" s="138"/>
      <c r="W98" s="138"/>
      <c r="X98" s="138"/>
    </row>
    <row r="99" spans="14:24" x14ac:dyDescent="0.25">
      <c r="N99" s="85">
        <v>22093</v>
      </c>
      <c r="O99" s="80" t="s">
        <v>235</v>
      </c>
      <c r="P99" s="83" t="s">
        <v>673</v>
      </c>
      <c r="S99" s="138"/>
      <c r="U99" s="138"/>
      <c r="V99" s="138"/>
      <c r="W99" s="138"/>
      <c r="X99" s="138"/>
    </row>
    <row r="100" spans="14:24" x14ac:dyDescent="0.25">
      <c r="N100" s="85">
        <v>22094</v>
      </c>
      <c r="O100" s="80" t="s">
        <v>236</v>
      </c>
      <c r="P100" s="83" t="s">
        <v>673</v>
      </c>
      <c r="S100" s="138"/>
      <c r="U100" s="138"/>
      <c r="V100" s="138"/>
      <c r="W100" s="138"/>
      <c r="X100" s="138"/>
    </row>
    <row r="101" spans="14:24" x14ac:dyDescent="0.25">
      <c r="N101" s="85">
        <v>23099</v>
      </c>
      <c r="O101" s="80" t="s">
        <v>237</v>
      </c>
      <c r="P101" s="83" t="s">
        <v>675</v>
      </c>
      <c r="S101" s="138"/>
      <c r="U101" s="138"/>
      <c r="V101" s="138"/>
      <c r="W101" s="138"/>
      <c r="X101" s="138"/>
    </row>
    <row r="102" spans="14:24" x14ac:dyDescent="0.25">
      <c r="N102" s="85">
        <v>23101</v>
      </c>
      <c r="O102" s="80" t="s">
        <v>238</v>
      </c>
      <c r="P102" s="83" t="s">
        <v>673</v>
      </c>
      <c r="S102" s="138"/>
      <c r="U102" s="138"/>
      <c r="V102" s="138"/>
      <c r="W102" s="138"/>
      <c r="X102" s="138"/>
    </row>
    <row r="103" spans="14:24" x14ac:dyDescent="0.25">
      <c r="N103" s="85">
        <v>24086</v>
      </c>
      <c r="O103" s="80" t="s">
        <v>239</v>
      </c>
      <c r="P103" s="83" t="s">
        <v>673</v>
      </c>
      <c r="S103" s="138"/>
      <c r="U103" s="138"/>
      <c r="V103" s="138"/>
      <c r="W103" s="138"/>
      <c r="X103" s="138"/>
    </row>
    <row r="104" spans="14:24" x14ac:dyDescent="0.25">
      <c r="N104" s="85">
        <v>24087</v>
      </c>
      <c r="O104" s="80" t="s">
        <v>240</v>
      </c>
      <c r="P104" s="83" t="s">
        <v>673</v>
      </c>
      <c r="S104" s="138"/>
      <c r="U104" s="138"/>
      <c r="V104" s="138"/>
      <c r="W104" s="138"/>
      <c r="X104" s="138"/>
    </row>
    <row r="105" spans="14:24" x14ac:dyDescent="0.25">
      <c r="N105" s="85">
        <v>24089</v>
      </c>
      <c r="O105" s="80" t="s">
        <v>241</v>
      </c>
      <c r="P105" s="83" t="s">
        <v>673</v>
      </c>
      <c r="S105" s="138"/>
      <c r="U105" s="138"/>
      <c r="V105" s="138"/>
      <c r="W105" s="138"/>
      <c r="X105" s="138"/>
    </row>
    <row r="106" spans="14:24" x14ac:dyDescent="0.25">
      <c r="N106" s="85">
        <v>24090</v>
      </c>
      <c r="O106" s="80" t="s">
        <v>242</v>
      </c>
      <c r="P106" s="83" t="s">
        <v>673</v>
      </c>
      <c r="S106" s="138"/>
      <c r="U106" s="138"/>
      <c r="V106" s="138"/>
      <c r="W106" s="138"/>
      <c r="X106" s="138"/>
    </row>
    <row r="107" spans="14:24" x14ac:dyDescent="0.25">
      <c r="N107" s="85">
        <v>24091</v>
      </c>
      <c r="O107" s="80" t="s">
        <v>243</v>
      </c>
      <c r="P107" s="83" t="s">
        <v>675</v>
      </c>
      <c r="S107" s="138"/>
      <c r="U107" s="138"/>
      <c r="V107" s="138"/>
      <c r="W107" s="138"/>
      <c r="X107" s="138"/>
    </row>
    <row r="108" spans="14:24" x14ac:dyDescent="0.25">
      <c r="N108" s="85">
        <v>24093</v>
      </c>
      <c r="O108" s="80" t="s">
        <v>244</v>
      </c>
      <c r="P108" s="83" t="s">
        <v>673</v>
      </c>
      <c r="S108" s="138"/>
      <c r="U108" s="138"/>
      <c r="V108" s="138"/>
      <c r="W108" s="138"/>
      <c r="X108" s="138"/>
    </row>
    <row r="109" spans="14:24" x14ac:dyDescent="0.25">
      <c r="N109" s="85">
        <v>25001</v>
      </c>
      <c r="O109" s="80" t="s">
        <v>245</v>
      </c>
      <c r="P109" s="83" t="s">
        <v>673</v>
      </c>
      <c r="S109" s="138"/>
      <c r="U109" s="138"/>
      <c r="V109" s="138"/>
      <c r="W109" s="138"/>
      <c r="X109" s="138"/>
    </row>
    <row r="110" spans="14:24" x14ac:dyDescent="0.25">
      <c r="N110" s="85">
        <v>25002</v>
      </c>
      <c r="O110" s="80" t="s">
        <v>246</v>
      </c>
      <c r="P110" s="83" t="s">
        <v>673</v>
      </c>
      <c r="S110" s="138"/>
      <c r="U110" s="138"/>
      <c r="V110" s="138"/>
      <c r="W110" s="138"/>
      <c r="X110" s="138"/>
    </row>
    <row r="111" spans="14:24" x14ac:dyDescent="0.25">
      <c r="N111" s="85">
        <v>25003</v>
      </c>
      <c r="O111" s="80" t="s">
        <v>247</v>
      </c>
      <c r="P111" s="83" t="s">
        <v>673</v>
      </c>
      <c r="S111" s="138"/>
      <c r="U111" s="138"/>
      <c r="V111" s="138"/>
      <c r="W111" s="138"/>
      <c r="X111" s="138"/>
    </row>
    <row r="112" spans="14:24" x14ac:dyDescent="0.25">
      <c r="N112" s="85">
        <v>26001</v>
      </c>
      <c r="O112" s="80" t="s">
        <v>248</v>
      </c>
      <c r="P112" s="83" t="s">
        <v>673</v>
      </c>
      <c r="S112" s="138"/>
      <c r="U112" s="138"/>
      <c r="V112" s="138"/>
      <c r="W112" s="138"/>
      <c r="X112" s="138"/>
    </row>
    <row r="113" spans="14:24" x14ac:dyDescent="0.25">
      <c r="N113" s="85">
        <v>26002</v>
      </c>
      <c r="O113" s="80" t="s">
        <v>249</v>
      </c>
      <c r="P113" s="83" t="s">
        <v>673</v>
      </c>
      <c r="S113" s="138"/>
      <c r="U113" s="138"/>
      <c r="V113" s="138"/>
      <c r="W113" s="138"/>
      <c r="X113" s="138"/>
    </row>
    <row r="114" spans="14:24" x14ac:dyDescent="0.25">
      <c r="N114" s="85">
        <v>26005</v>
      </c>
      <c r="O114" s="80" t="s">
        <v>250</v>
      </c>
      <c r="P114" s="83" t="s">
        <v>673</v>
      </c>
      <c r="S114" s="138"/>
      <c r="U114" s="138"/>
      <c r="V114" s="138"/>
      <c r="W114" s="138"/>
      <c r="X114" s="138"/>
    </row>
    <row r="115" spans="14:24" x14ac:dyDescent="0.25">
      <c r="N115" s="85">
        <v>26006</v>
      </c>
      <c r="O115" s="80" t="s">
        <v>251</v>
      </c>
      <c r="P115" s="83" t="s">
        <v>673</v>
      </c>
      <c r="S115" s="138"/>
      <c r="U115" s="138"/>
      <c r="V115" s="138"/>
      <c r="W115" s="138"/>
      <c r="X115" s="138"/>
    </row>
    <row r="116" spans="14:24" x14ac:dyDescent="0.25">
      <c r="N116" s="85">
        <v>27055</v>
      </c>
      <c r="O116" s="80" t="s">
        <v>252</v>
      </c>
      <c r="P116" s="83" t="s">
        <v>675</v>
      </c>
      <c r="S116" s="138"/>
      <c r="U116" s="138"/>
      <c r="V116" s="138"/>
      <c r="W116" s="138"/>
      <c r="X116" s="138"/>
    </row>
    <row r="117" spans="14:24" x14ac:dyDescent="0.25">
      <c r="N117" s="85">
        <v>27056</v>
      </c>
      <c r="O117" s="80" t="s">
        <v>253</v>
      </c>
      <c r="P117" s="83" t="s">
        <v>673</v>
      </c>
      <c r="S117" s="138"/>
      <c r="U117" s="138"/>
      <c r="V117" s="138"/>
      <c r="W117" s="138"/>
      <c r="X117" s="138"/>
    </row>
    <row r="118" spans="14:24" x14ac:dyDescent="0.25">
      <c r="N118" s="85">
        <v>27057</v>
      </c>
      <c r="O118" s="80" t="s">
        <v>254</v>
      </c>
      <c r="P118" s="83" t="s">
        <v>673</v>
      </c>
      <c r="S118" s="138"/>
      <c r="U118" s="138"/>
      <c r="V118" s="138"/>
      <c r="W118" s="138"/>
      <c r="X118" s="138"/>
    </row>
    <row r="119" spans="14:24" x14ac:dyDescent="0.25">
      <c r="N119" s="85">
        <v>27058</v>
      </c>
      <c r="O119" s="80" t="s">
        <v>255</v>
      </c>
      <c r="P119" s="83" t="s">
        <v>673</v>
      </c>
      <c r="S119" s="138"/>
      <c r="U119" s="138"/>
      <c r="V119" s="138"/>
      <c r="W119" s="138"/>
      <c r="X119" s="138"/>
    </row>
    <row r="120" spans="14:24" x14ac:dyDescent="0.25">
      <c r="N120" s="85">
        <v>27059</v>
      </c>
      <c r="O120" s="80" t="s">
        <v>256</v>
      </c>
      <c r="P120" s="83" t="s">
        <v>673</v>
      </c>
      <c r="S120" s="138"/>
      <c r="U120" s="138"/>
      <c r="V120" s="138"/>
      <c r="W120" s="138"/>
      <c r="X120" s="138"/>
    </row>
    <row r="121" spans="14:24" x14ac:dyDescent="0.25">
      <c r="N121" s="85">
        <v>27061</v>
      </c>
      <c r="O121" s="80" t="s">
        <v>257</v>
      </c>
      <c r="P121" s="83" t="s">
        <v>673</v>
      </c>
      <c r="S121" s="138"/>
      <c r="U121" s="138"/>
      <c r="V121" s="138"/>
      <c r="W121" s="138"/>
      <c r="X121" s="138"/>
    </row>
    <row r="122" spans="14:24" x14ac:dyDescent="0.25">
      <c r="N122" s="85">
        <v>28101</v>
      </c>
      <c r="O122" s="80" t="s">
        <v>258</v>
      </c>
      <c r="P122" s="83" t="s">
        <v>673</v>
      </c>
      <c r="S122" s="138"/>
      <c r="U122" s="138"/>
      <c r="V122" s="138"/>
      <c r="W122" s="138"/>
      <c r="X122" s="138"/>
    </row>
    <row r="123" spans="14:24" x14ac:dyDescent="0.25">
      <c r="N123" s="85">
        <v>28102</v>
      </c>
      <c r="O123" s="80" t="s">
        <v>259</v>
      </c>
      <c r="P123" s="83" t="s">
        <v>673</v>
      </c>
      <c r="S123" s="138"/>
      <c r="U123" s="138"/>
      <c r="V123" s="138"/>
      <c r="W123" s="138"/>
      <c r="X123" s="138"/>
    </row>
    <row r="124" spans="14:24" x14ac:dyDescent="0.25">
      <c r="N124" s="85">
        <v>28103</v>
      </c>
      <c r="O124" s="80" t="s">
        <v>260</v>
      </c>
      <c r="P124" s="83" t="s">
        <v>673</v>
      </c>
      <c r="S124" s="138"/>
      <c r="U124" s="138"/>
      <c r="V124" s="138"/>
      <c r="W124" s="138"/>
      <c r="X124" s="138"/>
    </row>
    <row r="125" spans="14:24" x14ac:dyDescent="0.25">
      <c r="N125" s="85">
        <v>29001</v>
      </c>
      <c r="O125" s="80" t="s">
        <v>261</v>
      </c>
      <c r="P125" s="83" t="s">
        <v>673</v>
      </c>
      <c r="S125" s="138"/>
      <c r="U125" s="138"/>
      <c r="V125" s="138"/>
      <c r="W125" s="138"/>
      <c r="X125" s="138"/>
    </row>
    <row r="126" spans="14:24" x14ac:dyDescent="0.25">
      <c r="N126" s="85">
        <v>29002</v>
      </c>
      <c r="O126" s="80" t="s">
        <v>262</v>
      </c>
      <c r="P126" s="83" t="s">
        <v>673</v>
      </c>
      <c r="S126" s="138"/>
      <c r="U126" s="138"/>
      <c r="V126" s="138"/>
      <c r="W126" s="138"/>
      <c r="X126" s="138"/>
    </row>
    <row r="127" spans="14:24" x14ac:dyDescent="0.25">
      <c r="N127" s="85">
        <v>29003</v>
      </c>
      <c r="O127" s="80" t="s">
        <v>263</v>
      </c>
      <c r="P127" s="83" t="s">
        <v>673</v>
      </c>
      <c r="S127" s="138"/>
      <c r="U127" s="138"/>
      <c r="V127" s="138"/>
      <c r="W127" s="138"/>
      <c r="X127" s="138"/>
    </row>
    <row r="128" spans="14:24" x14ac:dyDescent="0.25">
      <c r="N128" s="85">
        <v>29004</v>
      </c>
      <c r="O128" s="80" t="s">
        <v>264</v>
      </c>
      <c r="P128" s="83" t="s">
        <v>673</v>
      </c>
      <c r="S128" s="138"/>
      <c r="U128" s="138"/>
      <c r="V128" s="138"/>
      <c r="W128" s="138"/>
      <c r="X128" s="138"/>
    </row>
    <row r="129" spans="14:24" x14ac:dyDescent="0.25">
      <c r="N129" s="85">
        <v>30093</v>
      </c>
      <c r="O129" s="80" t="s">
        <v>265</v>
      </c>
      <c r="P129" s="83" t="s">
        <v>673</v>
      </c>
      <c r="S129" s="138"/>
      <c r="U129" s="138"/>
      <c r="V129" s="138"/>
      <c r="W129" s="138"/>
      <c r="X129" s="138"/>
    </row>
    <row r="130" spans="14:24" x14ac:dyDescent="0.25">
      <c r="N130" s="85">
        <v>31116</v>
      </c>
      <c r="O130" s="80" t="s">
        <v>266</v>
      </c>
      <c r="P130" s="83" t="s">
        <v>673</v>
      </c>
      <c r="S130" s="138"/>
      <c r="U130" s="138"/>
      <c r="V130" s="138"/>
      <c r="W130" s="138"/>
      <c r="X130" s="138"/>
    </row>
    <row r="131" spans="14:24" x14ac:dyDescent="0.25">
      <c r="N131" s="85">
        <v>31117</v>
      </c>
      <c r="O131" s="80" t="s">
        <v>267</v>
      </c>
      <c r="P131" s="83" t="s">
        <v>673</v>
      </c>
      <c r="S131" s="138"/>
      <c r="U131" s="138"/>
      <c r="V131" s="138"/>
      <c r="W131" s="138"/>
      <c r="X131" s="138"/>
    </row>
    <row r="132" spans="14:24" x14ac:dyDescent="0.25">
      <c r="N132" s="85">
        <v>31118</v>
      </c>
      <c r="O132" s="80" t="s">
        <v>268</v>
      </c>
      <c r="P132" s="83" t="s">
        <v>673</v>
      </c>
      <c r="S132" s="138"/>
      <c r="U132" s="138"/>
      <c r="V132" s="138"/>
      <c r="W132" s="138"/>
      <c r="X132" s="138"/>
    </row>
    <row r="133" spans="14:24" x14ac:dyDescent="0.25">
      <c r="N133" s="85">
        <v>31121</v>
      </c>
      <c r="O133" s="80" t="s">
        <v>269</v>
      </c>
      <c r="P133" s="83" t="s">
        <v>673</v>
      </c>
      <c r="S133" s="138"/>
      <c r="U133" s="138"/>
      <c r="V133" s="138"/>
      <c r="W133" s="138"/>
      <c r="X133" s="138"/>
    </row>
    <row r="134" spans="14:24" x14ac:dyDescent="0.25">
      <c r="N134" s="85">
        <v>31122</v>
      </c>
      <c r="O134" s="80" t="s">
        <v>270</v>
      </c>
      <c r="P134" s="83" t="s">
        <v>673</v>
      </c>
      <c r="S134" s="138"/>
      <c r="U134" s="138"/>
      <c r="V134" s="138"/>
      <c r="W134" s="138"/>
      <c r="X134" s="138"/>
    </row>
    <row r="135" spans="14:24" x14ac:dyDescent="0.25">
      <c r="N135" s="85">
        <v>32054</v>
      </c>
      <c r="O135" s="80" t="s">
        <v>271</v>
      </c>
      <c r="P135" s="83" t="s">
        <v>673</v>
      </c>
      <c r="S135" s="138"/>
      <c r="U135" s="138"/>
      <c r="V135" s="138"/>
      <c r="W135" s="138"/>
      <c r="X135" s="138"/>
    </row>
    <row r="136" spans="14:24" x14ac:dyDescent="0.25">
      <c r="N136" s="85">
        <v>32055</v>
      </c>
      <c r="O136" s="80" t="s">
        <v>272</v>
      </c>
      <c r="P136" s="83" t="s">
        <v>673</v>
      </c>
      <c r="S136" s="138"/>
      <c r="U136" s="138"/>
      <c r="V136" s="138"/>
      <c r="W136" s="138"/>
      <c r="X136" s="138"/>
    </row>
    <row r="137" spans="14:24" x14ac:dyDescent="0.25">
      <c r="N137" s="85">
        <v>32056</v>
      </c>
      <c r="O137" s="80" t="s">
        <v>273</v>
      </c>
      <c r="P137" s="83" t="s">
        <v>673</v>
      </c>
      <c r="S137" s="138"/>
      <c r="U137" s="138"/>
      <c r="V137" s="138"/>
      <c r="W137" s="138"/>
      <c r="X137" s="138"/>
    </row>
    <row r="138" spans="14:24" x14ac:dyDescent="0.25">
      <c r="N138" s="85">
        <v>32058</v>
      </c>
      <c r="O138" s="80" t="s">
        <v>274</v>
      </c>
      <c r="P138" s="83" t="s">
        <v>673</v>
      </c>
      <c r="S138" s="138"/>
      <c r="U138" s="138"/>
      <c r="V138" s="138"/>
      <c r="W138" s="138"/>
      <c r="X138" s="138"/>
    </row>
    <row r="139" spans="14:24" x14ac:dyDescent="0.25">
      <c r="N139" s="85">
        <v>33090</v>
      </c>
      <c r="O139" s="80" t="s">
        <v>275</v>
      </c>
      <c r="P139" s="83" t="s">
        <v>673</v>
      </c>
      <c r="S139" s="138"/>
      <c r="U139" s="138"/>
      <c r="V139" s="138"/>
      <c r="W139" s="138"/>
      <c r="X139" s="138"/>
    </row>
    <row r="140" spans="14:24" x14ac:dyDescent="0.25">
      <c r="N140" s="85">
        <v>33091</v>
      </c>
      <c r="O140" s="80" t="s">
        <v>276</v>
      </c>
      <c r="P140" s="83" t="s">
        <v>675</v>
      </c>
      <c r="S140" s="138"/>
      <c r="U140" s="138"/>
      <c r="V140" s="138"/>
      <c r="W140" s="138"/>
      <c r="X140" s="138"/>
    </row>
    <row r="141" spans="14:24" x14ac:dyDescent="0.25">
      <c r="N141" s="85">
        <v>33092</v>
      </c>
      <c r="O141" s="80" t="s">
        <v>277</v>
      </c>
      <c r="P141" s="83" t="s">
        <v>675</v>
      </c>
      <c r="S141" s="138"/>
      <c r="U141" s="138"/>
      <c r="V141" s="138"/>
      <c r="W141" s="138"/>
      <c r="X141" s="138"/>
    </row>
    <row r="142" spans="14:24" x14ac:dyDescent="0.25">
      <c r="N142" s="85">
        <v>33093</v>
      </c>
      <c r="O142" s="80" t="s">
        <v>278</v>
      </c>
      <c r="P142" s="83" t="s">
        <v>675</v>
      </c>
      <c r="S142" s="138"/>
      <c r="U142" s="138"/>
      <c r="V142" s="138"/>
      <c r="W142" s="138"/>
      <c r="X142" s="138"/>
    </row>
    <row r="143" spans="14:24" x14ac:dyDescent="0.25">
      <c r="N143" s="85">
        <v>33094</v>
      </c>
      <c r="O143" s="80" t="s">
        <v>279</v>
      </c>
      <c r="P143" s="83" t="s">
        <v>675</v>
      </c>
      <c r="S143" s="138"/>
      <c r="U143" s="138"/>
      <c r="V143" s="138"/>
      <c r="W143" s="138"/>
      <c r="X143" s="138"/>
    </row>
    <row r="144" spans="14:24" x14ac:dyDescent="0.25">
      <c r="N144" s="85">
        <v>34121</v>
      </c>
      <c r="O144" s="80" t="s">
        <v>280</v>
      </c>
      <c r="P144" s="83" t="s">
        <v>675</v>
      </c>
      <c r="S144" s="138"/>
      <c r="U144" s="138"/>
      <c r="V144" s="138"/>
      <c r="W144" s="138"/>
      <c r="X144" s="138"/>
    </row>
    <row r="145" spans="14:24" x14ac:dyDescent="0.25">
      <c r="N145" s="85">
        <v>34122</v>
      </c>
      <c r="O145" s="80" t="s">
        <v>281</v>
      </c>
      <c r="P145" s="83" t="s">
        <v>675</v>
      </c>
      <c r="S145" s="138"/>
      <c r="U145" s="138"/>
      <c r="V145" s="138"/>
      <c r="W145" s="138"/>
      <c r="X145" s="138"/>
    </row>
    <row r="146" spans="14:24" x14ac:dyDescent="0.25">
      <c r="N146" s="85">
        <v>34124</v>
      </c>
      <c r="O146" s="80" t="s">
        <v>282</v>
      </c>
      <c r="P146" s="83" t="s">
        <v>673</v>
      </c>
      <c r="S146" s="138"/>
      <c r="U146" s="138"/>
      <c r="V146" s="138"/>
      <c r="W146" s="138"/>
      <c r="X146" s="138"/>
    </row>
    <row r="147" spans="14:24" x14ac:dyDescent="0.25">
      <c r="N147" s="85">
        <v>35092</v>
      </c>
      <c r="O147" s="80" t="s">
        <v>283</v>
      </c>
      <c r="P147" s="83" t="s">
        <v>673</v>
      </c>
      <c r="S147" s="138"/>
      <c r="U147" s="138"/>
      <c r="V147" s="138"/>
      <c r="W147" s="138"/>
      <c r="X147" s="138"/>
    </row>
    <row r="148" spans="14:24" x14ac:dyDescent="0.25">
      <c r="N148" s="85">
        <v>35093</v>
      </c>
      <c r="O148" s="80" t="s">
        <v>284</v>
      </c>
      <c r="P148" s="83" t="s">
        <v>673</v>
      </c>
      <c r="S148" s="138"/>
      <c r="U148" s="138"/>
      <c r="V148" s="138"/>
      <c r="W148" s="138"/>
      <c r="X148" s="138"/>
    </row>
    <row r="149" spans="14:24" x14ac:dyDescent="0.25">
      <c r="N149" s="85">
        <v>35094</v>
      </c>
      <c r="O149" s="80" t="s">
        <v>285</v>
      </c>
      <c r="P149" s="83" t="s">
        <v>673</v>
      </c>
      <c r="S149" s="138"/>
      <c r="U149" s="138"/>
      <c r="V149" s="138"/>
      <c r="W149" s="138"/>
      <c r="X149" s="138"/>
    </row>
    <row r="150" spans="14:24" x14ac:dyDescent="0.25">
      <c r="N150" s="85">
        <v>35097</v>
      </c>
      <c r="O150" s="80" t="s">
        <v>286</v>
      </c>
      <c r="P150" s="83" t="s">
        <v>673</v>
      </c>
      <c r="S150" s="138"/>
      <c r="U150" s="138"/>
      <c r="V150" s="138"/>
      <c r="W150" s="138"/>
      <c r="X150" s="138"/>
    </row>
    <row r="151" spans="14:24" x14ac:dyDescent="0.25">
      <c r="N151" s="85">
        <v>35098</v>
      </c>
      <c r="O151" s="80" t="s">
        <v>287</v>
      </c>
      <c r="P151" s="83" t="s">
        <v>673</v>
      </c>
      <c r="S151" s="138"/>
      <c r="U151" s="138"/>
      <c r="V151" s="138"/>
      <c r="W151" s="138"/>
      <c r="X151" s="138"/>
    </row>
    <row r="152" spans="14:24" x14ac:dyDescent="0.25">
      <c r="N152" s="85">
        <v>35099</v>
      </c>
      <c r="O152" s="80" t="s">
        <v>288</v>
      </c>
      <c r="P152" s="83" t="s">
        <v>673</v>
      </c>
      <c r="S152" s="138"/>
      <c r="U152" s="138"/>
      <c r="V152" s="138"/>
      <c r="W152" s="138"/>
      <c r="X152" s="138"/>
    </row>
    <row r="153" spans="14:24" x14ac:dyDescent="0.25">
      <c r="N153" s="85">
        <v>35102</v>
      </c>
      <c r="O153" s="80" t="s">
        <v>289</v>
      </c>
      <c r="P153" s="83" t="s">
        <v>673</v>
      </c>
      <c r="S153" s="138"/>
      <c r="U153" s="138"/>
      <c r="V153" s="138"/>
      <c r="W153" s="138"/>
      <c r="X153" s="138"/>
    </row>
    <row r="154" spans="14:24" x14ac:dyDescent="0.25">
      <c r="N154" s="85">
        <v>36123</v>
      </c>
      <c r="O154" s="80" t="s">
        <v>290</v>
      </c>
      <c r="P154" s="83" t="s">
        <v>675</v>
      </c>
      <c r="S154" s="138"/>
      <c r="U154" s="138"/>
      <c r="V154" s="138"/>
      <c r="W154" s="138"/>
      <c r="X154" s="138"/>
    </row>
    <row r="155" spans="14:24" x14ac:dyDescent="0.25">
      <c r="N155" s="85">
        <v>36126</v>
      </c>
      <c r="O155" s="80" t="s">
        <v>291</v>
      </c>
      <c r="P155" s="83" t="s">
        <v>673</v>
      </c>
      <c r="S155" s="138"/>
      <c r="U155" s="138"/>
      <c r="V155" s="138"/>
      <c r="W155" s="138"/>
      <c r="X155" s="138"/>
    </row>
    <row r="156" spans="14:24" x14ac:dyDescent="0.25">
      <c r="N156" s="85">
        <v>36131</v>
      </c>
      <c r="O156" s="80" t="s">
        <v>292</v>
      </c>
      <c r="P156" s="83" t="s">
        <v>673</v>
      </c>
      <c r="S156" s="138"/>
      <c r="U156" s="138"/>
      <c r="V156" s="138"/>
      <c r="W156" s="138"/>
      <c r="X156" s="138"/>
    </row>
    <row r="157" spans="14:24" x14ac:dyDescent="0.25">
      <c r="N157" s="85">
        <v>36133</v>
      </c>
      <c r="O157" s="80" t="s">
        <v>293</v>
      </c>
      <c r="P157" s="83" t="s">
        <v>675</v>
      </c>
      <c r="S157" s="138"/>
      <c r="U157" s="138"/>
      <c r="V157" s="138"/>
      <c r="W157" s="138"/>
      <c r="X157" s="138"/>
    </row>
    <row r="158" spans="14:24" x14ac:dyDescent="0.25">
      <c r="N158" s="85">
        <v>36134</v>
      </c>
      <c r="O158" s="80" t="s">
        <v>294</v>
      </c>
      <c r="P158" s="83" t="s">
        <v>675</v>
      </c>
      <c r="S158" s="138"/>
      <c r="U158" s="138"/>
      <c r="V158" s="138"/>
      <c r="W158" s="138"/>
      <c r="X158" s="138"/>
    </row>
    <row r="159" spans="14:24" x14ac:dyDescent="0.25">
      <c r="N159" s="85">
        <v>36135</v>
      </c>
      <c r="O159" s="80" t="s">
        <v>295</v>
      </c>
      <c r="P159" s="83" t="s">
        <v>675</v>
      </c>
      <c r="S159" s="138"/>
      <c r="U159" s="138"/>
      <c r="V159" s="138"/>
      <c r="W159" s="138"/>
      <c r="X159" s="138"/>
    </row>
    <row r="160" spans="14:24" x14ac:dyDescent="0.25">
      <c r="N160" s="85">
        <v>36136</v>
      </c>
      <c r="O160" s="80" t="s">
        <v>296</v>
      </c>
      <c r="P160" s="83" t="s">
        <v>673</v>
      </c>
      <c r="S160" s="138"/>
      <c r="U160" s="138"/>
      <c r="V160" s="138"/>
      <c r="W160" s="138"/>
      <c r="X160" s="138"/>
    </row>
    <row r="161" spans="14:24" x14ac:dyDescent="0.25">
      <c r="N161" s="85">
        <v>36137</v>
      </c>
      <c r="O161" s="80" t="s">
        <v>297</v>
      </c>
      <c r="P161" s="83" t="s">
        <v>673</v>
      </c>
      <c r="S161" s="138"/>
      <c r="U161" s="138"/>
      <c r="V161" s="138"/>
      <c r="W161" s="138"/>
      <c r="X161" s="138"/>
    </row>
    <row r="162" spans="14:24" x14ac:dyDescent="0.25">
      <c r="N162" s="85">
        <v>36138</v>
      </c>
      <c r="O162" s="80" t="s">
        <v>298</v>
      </c>
      <c r="P162" s="83" t="s">
        <v>673</v>
      </c>
      <c r="S162" s="138"/>
      <c r="U162" s="138"/>
      <c r="V162" s="138"/>
      <c r="W162" s="138"/>
      <c r="X162" s="138"/>
    </row>
    <row r="163" spans="14:24" x14ac:dyDescent="0.25">
      <c r="N163" s="85">
        <v>36139</v>
      </c>
      <c r="O163" s="80" t="s">
        <v>299</v>
      </c>
      <c r="P163" s="83" t="s">
        <v>673</v>
      </c>
      <c r="S163" s="138"/>
      <c r="U163" s="138"/>
      <c r="V163" s="138"/>
      <c r="W163" s="138"/>
      <c r="X163" s="138"/>
    </row>
    <row r="164" spans="14:24" x14ac:dyDescent="0.25">
      <c r="N164" s="85">
        <v>37037</v>
      </c>
      <c r="O164" s="80" t="s">
        <v>300</v>
      </c>
      <c r="P164" s="83" t="s">
        <v>673</v>
      </c>
      <c r="S164" s="138"/>
      <c r="U164" s="138"/>
      <c r="V164" s="138"/>
      <c r="W164" s="138"/>
      <c r="X164" s="138"/>
    </row>
    <row r="165" spans="14:24" x14ac:dyDescent="0.25">
      <c r="N165" s="85">
        <v>37039</v>
      </c>
      <c r="O165" s="80" t="s">
        <v>301</v>
      </c>
      <c r="P165" s="83" t="s">
        <v>673</v>
      </c>
      <c r="S165" s="138"/>
      <c r="U165" s="138"/>
      <c r="V165" s="138"/>
      <c r="W165" s="138"/>
      <c r="X165" s="138"/>
    </row>
    <row r="166" spans="14:24" x14ac:dyDescent="0.25">
      <c r="N166" s="85">
        <v>38044</v>
      </c>
      <c r="O166" s="80" t="s">
        <v>302</v>
      </c>
      <c r="P166" s="83" t="s">
        <v>673</v>
      </c>
      <c r="S166" s="138"/>
      <c r="U166" s="138"/>
      <c r="V166" s="138"/>
      <c r="W166" s="138"/>
      <c r="X166" s="138"/>
    </row>
    <row r="167" spans="14:24" x14ac:dyDescent="0.25">
      <c r="N167" s="85">
        <v>38045</v>
      </c>
      <c r="O167" s="80" t="s">
        <v>303</v>
      </c>
      <c r="P167" s="83" t="s">
        <v>673</v>
      </c>
      <c r="S167" s="138"/>
      <c r="U167" s="138"/>
      <c r="V167" s="138"/>
      <c r="W167" s="138"/>
      <c r="X167" s="138"/>
    </row>
    <row r="168" spans="14:24" x14ac:dyDescent="0.25">
      <c r="N168" s="85">
        <v>38046</v>
      </c>
      <c r="O168" s="80" t="s">
        <v>304</v>
      </c>
      <c r="P168" s="83" t="s">
        <v>673</v>
      </c>
      <c r="S168" s="138"/>
      <c r="U168" s="138"/>
      <c r="V168" s="138"/>
      <c r="W168" s="138"/>
      <c r="X168" s="138"/>
    </row>
    <row r="169" spans="14:24" x14ac:dyDescent="0.25">
      <c r="N169" s="85">
        <v>39133</v>
      </c>
      <c r="O169" s="80" t="s">
        <v>305</v>
      </c>
      <c r="P169" s="83" t="s">
        <v>673</v>
      </c>
      <c r="S169" s="138"/>
      <c r="U169" s="138"/>
      <c r="V169" s="138"/>
      <c r="W169" s="138"/>
      <c r="X169" s="138"/>
    </row>
    <row r="170" spans="14:24" x14ac:dyDescent="0.25">
      <c r="N170" s="85">
        <v>39134</v>
      </c>
      <c r="O170" s="80" t="s">
        <v>306</v>
      </c>
      <c r="P170" s="83" t="s">
        <v>673</v>
      </c>
      <c r="S170" s="138"/>
      <c r="U170" s="138"/>
      <c r="V170" s="138"/>
      <c r="W170" s="138"/>
      <c r="X170" s="138"/>
    </row>
    <row r="171" spans="14:24" x14ac:dyDescent="0.25">
      <c r="N171" s="85">
        <v>39135</v>
      </c>
      <c r="O171" s="80" t="s">
        <v>307</v>
      </c>
      <c r="P171" s="83" t="s">
        <v>673</v>
      </c>
      <c r="S171" s="138"/>
      <c r="U171" s="138"/>
      <c r="V171" s="138"/>
      <c r="W171" s="138"/>
      <c r="X171" s="138"/>
    </row>
    <row r="172" spans="14:24" x14ac:dyDescent="0.25">
      <c r="N172" s="85">
        <v>39136</v>
      </c>
      <c r="O172" s="80" t="s">
        <v>308</v>
      </c>
      <c r="P172" s="83" t="s">
        <v>673</v>
      </c>
      <c r="S172" s="138"/>
      <c r="U172" s="138"/>
      <c r="V172" s="138"/>
      <c r="W172" s="138"/>
      <c r="X172" s="138"/>
    </row>
    <row r="173" spans="14:24" x14ac:dyDescent="0.25">
      <c r="N173" s="85">
        <v>39137</v>
      </c>
      <c r="O173" s="80" t="s">
        <v>309</v>
      </c>
      <c r="P173" s="83" t="s">
        <v>673</v>
      </c>
      <c r="S173" s="138"/>
      <c r="U173" s="138"/>
      <c r="V173" s="138"/>
      <c r="W173" s="138"/>
      <c r="X173" s="138"/>
    </row>
    <row r="174" spans="14:24" x14ac:dyDescent="0.25">
      <c r="N174" s="85">
        <v>39139</v>
      </c>
      <c r="O174" s="80" t="s">
        <v>310</v>
      </c>
      <c r="P174" s="83" t="s">
        <v>673</v>
      </c>
      <c r="S174" s="138"/>
      <c r="U174" s="138"/>
      <c r="V174" s="138"/>
      <c r="W174" s="138"/>
      <c r="X174" s="138"/>
    </row>
    <row r="175" spans="14:24" x14ac:dyDescent="0.25">
      <c r="N175" s="85">
        <v>39141</v>
      </c>
      <c r="O175" s="80" t="s">
        <v>311</v>
      </c>
      <c r="P175" s="83" t="s">
        <v>673</v>
      </c>
      <c r="S175" s="138"/>
      <c r="U175" s="138"/>
      <c r="V175" s="138"/>
      <c r="W175" s="138"/>
      <c r="X175" s="138"/>
    </row>
    <row r="176" spans="14:24" x14ac:dyDescent="0.25">
      <c r="N176" s="85">
        <v>39142</v>
      </c>
      <c r="O176" s="80" t="s">
        <v>312</v>
      </c>
      <c r="P176" s="83" t="s">
        <v>673</v>
      </c>
      <c r="S176" s="138"/>
      <c r="U176" s="138"/>
      <c r="V176" s="138"/>
      <c r="W176" s="138"/>
      <c r="X176" s="138"/>
    </row>
    <row r="177" spans="14:24" x14ac:dyDescent="0.25">
      <c r="N177" s="85">
        <v>40100</v>
      </c>
      <c r="O177" s="80" t="s">
        <v>313</v>
      </c>
      <c r="P177" s="83" t="s">
        <v>673</v>
      </c>
      <c r="S177" s="138"/>
      <c r="U177" s="138"/>
      <c r="V177" s="138"/>
      <c r="W177" s="138"/>
      <c r="X177" s="138"/>
    </row>
    <row r="178" spans="14:24" x14ac:dyDescent="0.25">
      <c r="N178" s="85">
        <v>40101</v>
      </c>
      <c r="O178" s="80" t="s">
        <v>314</v>
      </c>
      <c r="P178" s="83" t="s">
        <v>675</v>
      </c>
      <c r="S178" s="138"/>
      <c r="U178" s="138"/>
      <c r="V178" s="138"/>
      <c r="W178" s="138"/>
      <c r="X178" s="138"/>
    </row>
    <row r="179" spans="14:24" x14ac:dyDescent="0.25">
      <c r="N179" s="85">
        <v>40103</v>
      </c>
      <c r="O179" s="80" t="s">
        <v>315</v>
      </c>
      <c r="P179" s="83" t="s">
        <v>675</v>
      </c>
      <c r="S179" s="138"/>
      <c r="U179" s="138"/>
      <c r="V179" s="138"/>
      <c r="W179" s="138"/>
      <c r="X179" s="138"/>
    </row>
    <row r="180" spans="14:24" x14ac:dyDescent="0.25">
      <c r="N180" s="85">
        <v>40104</v>
      </c>
      <c r="O180" s="80" t="s">
        <v>316</v>
      </c>
      <c r="P180" s="83" t="s">
        <v>675</v>
      </c>
      <c r="S180" s="138"/>
      <c r="U180" s="138"/>
      <c r="V180" s="138"/>
      <c r="W180" s="138"/>
      <c r="X180" s="138"/>
    </row>
    <row r="181" spans="14:24" x14ac:dyDescent="0.25">
      <c r="N181" s="85">
        <v>40107</v>
      </c>
      <c r="O181" s="80" t="s">
        <v>317</v>
      </c>
      <c r="P181" s="83" t="s">
        <v>673</v>
      </c>
      <c r="S181" s="138"/>
      <c r="U181" s="138"/>
      <c r="V181" s="138"/>
      <c r="W181" s="138"/>
      <c r="X181" s="138"/>
    </row>
    <row r="182" spans="14:24" x14ac:dyDescent="0.25">
      <c r="N182" s="85">
        <v>41001</v>
      </c>
      <c r="O182" s="80" t="s">
        <v>318</v>
      </c>
      <c r="P182" s="83" t="s">
        <v>673</v>
      </c>
      <c r="S182" s="138"/>
      <c r="U182" s="138"/>
      <c r="V182" s="138"/>
      <c r="W182" s="138"/>
      <c r="X182" s="138"/>
    </row>
    <row r="183" spans="14:24" x14ac:dyDescent="0.25">
      <c r="N183" s="85">
        <v>41002</v>
      </c>
      <c r="O183" s="80" t="s">
        <v>319</v>
      </c>
      <c r="P183" s="83" t="s">
        <v>673</v>
      </c>
      <c r="S183" s="138"/>
      <c r="U183" s="138"/>
      <c r="V183" s="138"/>
      <c r="W183" s="138"/>
      <c r="X183" s="138"/>
    </row>
    <row r="184" spans="14:24" x14ac:dyDescent="0.25">
      <c r="N184" s="85">
        <v>41003</v>
      </c>
      <c r="O184" s="80" t="s">
        <v>320</v>
      </c>
      <c r="P184" s="83" t="s">
        <v>673</v>
      </c>
      <c r="S184" s="138"/>
      <c r="U184" s="138"/>
      <c r="V184" s="138"/>
      <c r="W184" s="138"/>
      <c r="X184" s="138"/>
    </row>
    <row r="185" spans="14:24" x14ac:dyDescent="0.25">
      <c r="N185" s="85">
        <v>41004</v>
      </c>
      <c r="O185" s="80" t="s">
        <v>321</v>
      </c>
      <c r="P185" s="83" t="s">
        <v>673</v>
      </c>
      <c r="S185" s="138"/>
      <c r="U185" s="138"/>
      <c r="V185" s="138"/>
      <c r="W185" s="138"/>
      <c r="X185" s="138"/>
    </row>
    <row r="186" spans="14:24" x14ac:dyDescent="0.25">
      <c r="N186" s="85">
        <v>41005</v>
      </c>
      <c r="O186" s="80" t="s">
        <v>322</v>
      </c>
      <c r="P186" s="83" t="s">
        <v>673</v>
      </c>
      <c r="S186" s="138"/>
      <c r="U186" s="138"/>
      <c r="V186" s="138"/>
      <c r="W186" s="138"/>
      <c r="X186" s="138"/>
    </row>
    <row r="187" spans="14:24" x14ac:dyDescent="0.25">
      <c r="N187" s="85">
        <v>42111</v>
      </c>
      <c r="O187" s="80" t="s">
        <v>323</v>
      </c>
      <c r="P187" s="83" t="s">
        <v>673</v>
      </c>
      <c r="S187" s="138"/>
      <c r="U187" s="138"/>
      <c r="V187" s="138"/>
      <c r="W187" s="138"/>
      <c r="X187" s="138"/>
    </row>
    <row r="188" spans="14:24" x14ac:dyDescent="0.25">
      <c r="N188" s="85">
        <v>42113</v>
      </c>
      <c r="O188" s="80" t="s">
        <v>324</v>
      </c>
      <c r="P188" s="83" t="s">
        <v>675</v>
      </c>
      <c r="S188" s="138"/>
      <c r="U188" s="138"/>
      <c r="V188" s="138"/>
      <c r="W188" s="138"/>
      <c r="X188" s="138"/>
    </row>
    <row r="189" spans="14:24" x14ac:dyDescent="0.25">
      <c r="N189" s="85">
        <v>42117</v>
      </c>
      <c r="O189" s="80" t="s">
        <v>325</v>
      </c>
      <c r="P189" s="83" t="s">
        <v>673</v>
      </c>
      <c r="S189" s="138"/>
      <c r="U189" s="138"/>
      <c r="V189" s="138"/>
      <c r="W189" s="138"/>
      <c r="X189" s="138"/>
    </row>
    <row r="190" spans="14:24" x14ac:dyDescent="0.25">
      <c r="N190" s="85">
        <v>42118</v>
      </c>
      <c r="O190" s="80" t="s">
        <v>326</v>
      </c>
      <c r="P190" s="83" t="s">
        <v>675</v>
      </c>
      <c r="S190" s="138"/>
      <c r="U190" s="138"/>
      <c r="V190" s="138"/>
      <c r="W190" s="138"/>
      <c r="X190" s="138"/>
    </row>
    <row r="191" spans="14:24" x14ac:dyDescent="0.25">
      <c r="N191" s="85">
        <v>42119</v>
      </c>
      <c r="O191" s="80" t="s">
        <v>327</v>
      </c>
      <c r="P191" s="83" t="s">
        <v>675</v>
      </c>
      <c r="S191" s="138"/>
      <c r="U191" s="138"/>
      <c r="V191" s="138"/>
      <c r="W191" s="138"/>
      <c r="X191" s="138"/>
    </row>
    <row r="192" spans="14:24" x14ac:dyDescent="0.25">
      <c r="N192" s="85">
        <v>42121</v>
      </c>
      <c r="O192" s="80" t="s">
        <v>328</v>
      </c>
      <c r="P192" s="83" t="s">
        <v>673</v>
      </c>
      <c r="S192" s="138"/>
      <c r="U192" s="138"/>
      <c r="V192" s="138"/>
      <c r="W192" s="138"/>
      <c r="X192" s="138"/>
    </row>
    <row r="193" spans="14:24" x14ac:dyDescent="0.25">
      <c r="N193" s="85">
        <v>42124</v>
      </c>
      <c r="O193" s="80" t="s">
        <v>329</v>
      </c>
      <c r="P193" s="83" t="s">
        <v>673</v>
      </c>
      <c r="S193" s="138"/>
      <c r="U193" s="138"/>
      <c r="V193" s="138"/>
      <c r="W193" s="138"/>
      <c r="X193" s="138"/>
    </row>
    <row r="194" spans="14:24" x14ac:dyDescent="0.25">
      <c r="N194" s="85">
        <v>43001</v>
      </c>
      <c r="O194" s="80" t="s">
        <v>330</v>
      </c>
      <c r="P194" s="83" t="s">
        <v>673</v>
      </c>
      <c r="S194" s="138"/>
      <c r="U194" s="138"/>
      <c r="V194" s="138"/>
      <c r="W194" s="138"/>
      <c r="X194" s="138"/>
    </row>
    <row r="195" spans="14:24" x14ac:dyDescent="0.25">
      <c r="N195" s="85">
        <v>43002</v>
      </c>
      <c r="O195" s="80" t="s">
        <v>331</v>
      </c>
      <c r="P195" s="83" t="s">
        <v>673</v>
      </c>
      <c r="S195" s="138"/>
      <c r="U195" s="138"/>
      <c r="V195" s="138"/>
      <c r="W195" s="138"/>
      <c r="X195" s="138"/>
    </row>
    <row r="196" spans="14:24" x14ac:dyDescent="0.25">
      <c r="N196" s="85">
        <v>43003</v>
      </c>
      <c r="O196" s="80" t="s">
        <v>332</v>
      </c>
      <c r="P196" s="83" t="s">
        <v>673</v>
      </c>
      <c r="S196" s="138"/>
      <c r="U196" s="138"/>
      <c r="V196" s="138"/>
      <c r="W196" s="138"/>
      <c r="X196" s="138"/>
    </row>
    <row r="197" spans="14:24" x14ac:dyDescent="0.25">
      <c r="N197" s="85">
        <v>43004</v>
      </c>
      <c r="O197" s="80" t="s">
        <v>333</v>
      </c>
      <c r="P197" s="83" t="s">
        <v>673</v>
      </c>
      <c r="S197" s="138"/>
      <c r="U197" s="138"/>
      <c r="V197" s="138"/>
      <c r="W197" s="138"/>
      <c r="X197" s="138"/>
    </row>
    <row r="198" spans="14:24" x14ac:dyDescent="0.25">
      <c r="N198" s="85">
        <v>44078</v>
      </c>
      <c r="O198" s="80" t="s">
        <v>334</v>
      </c>
      <c r="P198" s="83" t="s">
        <v>673</v>
      </c>
      <c r="S198" s="138"/>
      <c r="U198" s="138"/>
      <c r="V198" s="138"/>
      <c r="W198" s="138"/>
      <c r="X198" s="138"/>
    </row>
    <row r="199" spans="14:24" x14ac:dyDescent="0.25">
      <c r="N199" s="85">
        <v>44083</v>
      </c>
      <c r="O199" s="80" t="s">
        <v>335</v>
      </c>
      <c r="P199" s="83" t="s">
        <v>673</v>
      </c>
      <c r="S199" s="138"/>
      <c r="U199" s="138"/>
      <c r="V199" s="138"/>
      <c r="W199" s="138"/>
      <c r="X199" s="138"/>
    </row>
    <row r="200" spans="14:24" x14ac:dyDescent="0.25">
      <c r="N200" s="85">
        <v>44084</v>
      </c>
      <c r="O200" s="80" t="s">
        <v>336</v>
      </c>
      <c r="P200" s="83" t="s">
        <v>673</v>
      </c>
      <c r="S200" s="138"/>
      <c r="U200" s="138"/>
      <c r="V200" s="138"/>
      <c r="W200" s="138"/>
      <c r="X200" s="138"/>
    </row>
    <row r="201" spans="14:24" x14ac:dyDescent="0.25">
      <c r="N201" s="85">
        <v>45076</v>
      </c>
      <c r="O201" s="80" t="s">
        <v>337</v>
      </c>
      <c r="P201" s="83" t="s">
        <v>673</v>
      </c>
      <c r="S201" s="138"/>
      <c r="U201" s="138"/>
      <c r="V201" s="138"/>
      <c r="W201" s="138"/>
      <c r="X201" s="138"/>
    </row>
    <row r="202" spans="14:24" x14ac:dyDescent="0.25">
      <c r="N202" s="85">
        <v>45077</v>
      </c>
      <c r="O202" s="80" t="s">
        <v>338</v>
      </c>
      <c r="P202" s="83" t="s">
        <v>673</v>
      </c>
      <c r="S202" s="138"/>
      <c r="U202" s="138"/>
      <c r="V202" s="138"/>
      <c r="W202" s="138"/>
      <c r="X202" s="138"/>
    </row>
    <row r="203" spans="14:24" x14ac:dyDescent="0.25">
      <c r="N203" s="85">
        <v>45078</v>
      </c>
      <c r="O203" s="80" t="s">
        <v>339</v>
      </c>
      <c r="P203" s="83" t="s">
        <v>673</v>
      </c>
      <c r="S203" s="138"/>
      <c r="U203" s="138"/>
      <c r="V203" s="138"/>
      <c r="W203" s="138"/>
      <c r="X203" s="138"/>
    </row>
    <row r="204" spans="14:24" x14ac:dyDescent="0.25">
      <c r="N204" s="85">
        <v>46128</v>
      </c>
      <c r="O204" s="80" t="s">
        <v>340</v>
      </c>
      <c r="P204" s="83" t="s">
        <v>675</v>
      </c>
      <c r="S204" s="138"/>
      <c r="U204" s="138"/>
      <c r="V204" s="138"/>
      <c r="W204" s="138"/>
      <c r="X204" s="138"/>
    </row>
    <row r="205" spans="14:24" x14ac:dyDescent="0.25">
      <c r="N205" s="85">
        <v>46130</v>
      </c>
      <c r="O205" s="80" t="s">
        <v>341</v>
      </c>
      <c r="P205" s="83" t="s">
        <v>673</v>
      </c>
      <c r="S205" s="138"/>
      <c r="U205" s="138"/>
      <c r="V205" s="138"/>
      <c r="W205" s="138"/>
      <c r="X205" s="138"/>
    </row>
    <row r="206" spans="14:24" x14ac:dyDescent="0.25">
      <c r="N206" s="85">
        <v>46131</v>
      </c>
      <c r="O206" s="80" t="s">
        <v>342</v>
      </c>
      <c r="P206" s="83" t="s">
        <v>673</v>
      </c>
      <c r="S206" s="138"/>
      <c r="U206" s="138"/>
      <c r="V206" s="138"/>
      <c r="W206" s="138"/>
      <c r="X206" s="138"/>
    </row>
    <row r="207" spans="14:24" x14ac:dyDescent="0.25">
      <c r="N207" s="85">
        <v>46132</v>
      </c>
      <c r="O207" s="80" t="s">
        <v>343</v>
      </c>
      <c r="P207" s="83" t="s">
        <v>675</v>
      </c>
      <c r="S207" s="138"/>
      <c r="U207" s="138"/>
      <c r="V207" s="138"/>
      <c r="W207" s="138"/>
      <c r="X207" s="138"/>
    </row>
    <row r="208" spans="14:24" x14ac:dyDescent="0.25">
      <c r="N208" s="85">
        <v>46134</v>
      </c>
      <c r="O208" s="80" t="s">
        <v>344</v>
      </c>
      <c r="P208" s="83" t="s">
        <v>673</v>
      </c>
      <c r="S208" s="138"/>
      <c r="U208" s="138"/>
      <c r="V208" s="138"/>
      <c r="W208" s="138"/>
      <c r="X208" s="138"/>
    </row>
    <row r="209" spans="14:24" x14ac:dyDescent="0.25">
      <c r="N209" s="85">
        <v>46135</v>
      </c>
      <c r="O209" s="80" t="s">
        <v>345</v>
      </c>
      <c r="P209" s="83" t="s">
        <v>675</v>
      </c>
      <c r="S209" s="138"/>
      <c r="U209" s="138"/>
      <c r="V209" s="138"/>
      <c r="W209" s="138"/>
      <c r="X209" s="138"/>
    </row>
    <row r="210" spans="14:24" x14ac:dyDescent="0.25">
      <c r="N210" s="85">
        <v>46137</v>
      </c>
      <c r="O210" s="80" t="s">
        <v>346</v>
      </c>
      <c r="P210" s="83" t="s">
        <v>675</v>
      </c>
      <c r="S210" s="138"/>
      <c r="U210" s="138"/>
      <c r="V210" s="138"/>
      <c r="W210" s="138"/>
      <c r="X210" s="138"/>
    </row>
    <row r="211" spans="14:24" x14ac:dyDescent="0.25">
      <c r="N211" s="85">
        <v>46140</v>
      </c>
      <c r="O211" s="80" t="s">
        <v>347</v>
      </c>
      <c r="P211" s="83" t="s">
        <v>675</v>
      </c>
      <c r="S211" s="138"/>
      <c r="U211" s="138"/>
      <c r="V211" s="138"/>
      <c r="W211" s="138"/>
      <c r="X211" s="138"/>
    </row>
    <row r="212" spans="14:24" x14ac:dyDescent="0.25">
      <c r="N212" s="85">
        <v>47060</v>
      </c>
      <c r="O212" s="80" t="s">
        <v>348</v>
      </c>
      <c r="P212" s="83" t="s">
        <v>673</v>
      </c>
      <c r="S212" s="138"/>
      <c r="U212" s="138"/>
      <c r="V212" s="138"/>
      <c r="W212" s="138"/>
      <c r="X212" s="138"/>
    </row>
    <row r="213" spans="14:24" x14ac:dyDescent="0.25">
      <c r="N213" s="85">
        <v>47062</v>
      </c>
      <c r="O213" s="80" t="s">
        <v>349</v>
      </c>
      <c r="P213" s="83" t="s">
        <v>673</v>
      </c>
      <c r="S213" s="138"/>
      <c r="U213" s="138"/>
      <c r="V213" s="138"/>
      <c r="W213" s="138"/>
      <c r="X213" s="138"/>
    </row>
    <row r="214" spans="14:24" x14ac:dyDescent="0.25">
      <c r="N214" s="85">
        <v>47064</v>
      </c>
      <c r="O214" s="80" t="s">
        <v>350</v>
      </c>
      <c r="P214" s="83" t="s">
        <v>675</v>
      </c>
      <c r="S214" s="138"/>
      <c r="U214" s="138"/>
      <c r="V214" s="138"/>
      <c r="W214" s="138"/>
      <c r="X214" s="138"/>
    </row>
    <row r="215" spans="14:24" x14ac:dyDescent="0.25">
      <c r="N215" s="85">
        <v>47065</v>
      </c>
      <c r="O215" s="80" t="s">
        <v>351</v>
      </c>
      <c r="P215" s="83" t="s">
        <v>673</v>
      </c>
      <c r="S215" s="138"/>
      <c r="U215" s="138"/>
      <c r="V215" s="138"/>
      <c r="W215" s="138"/>
      <c r="X215" s="138"/>
    </row>
    <row r="216" spans="14:24" x14ac:dyDescent="0.25">
      <c r="N216" s="85">
        <v>48066</v>
      </c>
      <c r="O216" s="80" t="s">
        <v>352</v>
      </c>
      <c r="P216" s="83" t="s">
        <v>673</v>
      </c>
      <c r="S216" s="138"/>
      <c r="U216" s="138"/>
      <c r="V216" s="138"/>
      <c r="W216" s="138"/>
      <c r="X216" s="138"/>
    </row>
    <row r="217" spans="14:24" x14ac:dyDescent="0.25">
      <c r="N217" s="85">
        <v>48068</v>
      </c>
      <c r="O217" s="80" t="s">
        <v>353</v>
      </c>
      <c r="P217" s="83" t="s">
        <v>673</v>
      </c>
      <c r="S217" s="138"/>
      <c r="U217" s="138"/>
      <c r="V217" s="138"/>
      <c r="W217" s="138"/>
      <c r="X217" s="138"/>
    </row>
    <row r="218" spans="14:24" x14ac:dyDescent="0.25">
      <c r="N218" s="85">
        <v>48069</v>
      </c>
      <c r="O218" s="80" t="s">
        <v>354</v>
      </c>
      <c r="P218" s="83" t="s">
        <v>673</v>
      </c>
      <c r="S218" s="138"/>
      <c r="U218" s="138"/>
      <c r="V218" s="138"/>
      <c r="W218" s="138"/>
      <c r="X218" s="138"/>
    </row>
    <row r="219" spans="14:24" x14ac:dyDescent="0.25">
      <c r="N219" s="85">
        <v>48070</v>
      </c>
      <c r="O219" s="80" t="s">
        <v>355</v>
      </c>
      <c r="P219" s="83" t="s">
        <v>673</v>
      </c>
      <c r="S219" s="138"/>
      <c r="U219" s="138"/>
      <c r="V219" s="138"/>
      <c r="W219" s="138"/>
      <c r="X219" s="138"/>
    </row>
    <row r="220" spans="14:24" x14ac:dyDescent="0.25">
      <c r="N220" s="85">
        <v>48071</v>
      </c>
      <c r="O220" s="80" t="s">
        <v>356</v>
      </c>
      <c r="P220" s="83" t="s">
        <v>673</v>
      </c>
      <c r="S220" s="138"/>
      <c r="U220" s="138"/>
      <c r="V220" s="138"/>
      <c r="W220" s="138"/>
      <c r="X220" s="138"/>
    </row>
    <row r="221" spans="14:24" x14ac:dyDescent="0.25">
      <c r="N221" s="85">
        <v>48072</v>
      </c>
      <c r="O221" s="80" t="s">
        <v>357</v>
      </c>
      <c r="P221" s="83" t="s">
        <v>673</v>
      </c>
      <c r="S221" s="138"/>
      <c r="U221" s="138"/>
      <c r="V221" s="138"/>
      <c r="W221" s="138"/>
      <c r="X221" s="138"/>
    </row>
    <row r="222" spans="14:24" x14ac:dyDescent="0.25">
      <c r="N222" s="85">
        <v>48073</v>
      </c>
      <c r="O222" s="80" t="s">
        <v>358</v>
      </c>
      <c r="P222" s="83" t="s">
        <v>673</v>
      </c>
      <c r="S222" s="138"/>
      <c r="U222" s="138"/>
      <c r="V222" s="138"/>
      <c r="W222" s="138"/>
      <c r="X222" s="138"/>
    </row>
    <row r="223" spans="14:24" x14ac:dyDescent="0.25">
      <c r="N223" s="85">
        <v>48074</v>
      </c>
      <c r="O223" s="80" t="s">
        <v>359</v>
      </c>
      <c r="P223" s="83" t="s">
        <v>673</v>
      </c>
      <c r="S223" s="138"/>
      <c r="U223" s="138"/>
      <c r="V223" s="138"/>
      <c r="W223" s="138"/>
      <c r="X223" s="138"/>
    </row>
    <row r="224" spans="14:24" x14ac:dyDescent="0.25">
      <c r="N224" s="85">
        <v>48075</v>
      </c>
      <c r="O224" s="80" t="s">
        <v>360</v>
      </c>
      <c r="P224" s="83" t="s">
        <v>673</v>
      </c>
      <c r="S224" s="138"/>
      <c r="U224" s="138"/>
      <c r="V224" s="138"/>
      <c r="W224" s="138"/>
      <c r="X224" s="138"/>
    </row>
    <row r="225" spans="14:24" x14ac:dyDescent="0.25">
      <c r="N225" s="85">
        <v>48077</v>
      </c>
      <c r="O225" s="80" t="s">
        <v>361</v>
      </c>
      <c r="P225" s="83" t="s">
        <v>673</v>
      </c>
      <c r="S225" s="138"/>
      <c r="U225" s="138"/>
      <c r="V225" s="138"/>
      <c r="W225" s="138"/>
      <c r="X225" s="138"/>
    </row>
    <row r="226" spans="14:24" x14ac:dyDescent="0.25">
      <c r="N226" s="85">
        <v>48078</v>
      </c>
      <c r="O226" s="80" t="s">
        <v>362</v>
      </c>
      <c r="P226" s="83" t="s">
        <v>673</v>
      </c>
      <c r="S226" s="138"/>
      <c r="U226" s="138"/>
      <c r="V226" s="138"/>
      <c r="W226" s="138"/>
      <c r="X226" s="138"/>
    </row>
    <row r="227" spans="14:24" x14ac:dyDescent="0.25">
      <c r="N227" s="85">
        <v>48080</v>
      </c>
      <c r="O227" s="80" t="s">
        <v>363</v>
      </c>
      <c r="P227" s="83" t="s">
        <v>673</v>
      </c>
      <c r="S227" s="138"/>
      <c r="U227" s="138"/>
      <c r="V227" s="138"/>
      <c r="W227" s="138"/>
      <c r="X227" s="138"/>
    </row>
    <row r="228" spans="14:24" x14ac:dyDescent="0.25">
      <c r="N228" s="85">
        <v>49132</v>
      </c>
      <c r="O228" s="80" t="s">
        <v>364</v>
      </c>
      <c r="P228" s="83" t="s">
        <v>673</v>
      </c>
      <c r="S228" s="138"/>
      <c r="U228" s="138"/>
      <c r="V228" s="138"/>
      <c r="W228" s="138"/>
      <c r="X228" s="138"/>
    </row>
    <row r="229" spans="14:24" x14ac:dyDescent="0.25">
      <c r="N229" s="85">
        <v>49135</v>
      </c>
      <c r="O229" s="80" t="s">
        <v>365</v>
      </c>
      <c r="P229" s="83" t="s">
        <v>675</v>
      </c>
      <c r="S229" s="138"/>
      <c r="U229" s="138"/>
      <c r="V229" s="138"/>
      <c r="W229" s="138"/>
      <c r="X229" s="138"/>
    </row>
    <row r="230" spans="14:24" x14ac:dyDescent="0.25">
      <c r="N230" s="85">
        <v>49137</v>
      </c>
      <c r="O230" s="80" t="s">
        <v>366</v>
      </c>
      <c r="P230" s="83" t="s">
        <v>673</v>
      </c>
      <c r="S230" s="138"/>
      <c r="U230" s="138"/>
      <c r="V230" s="138"/>
      <c r="W230" s="138"/>
      <c r="X230" s="138"/>
    </row>
    <row r="231" spans="14:24" x14ac:dyDescent="0.25">
      <c r="N231" s="85">
        <v>49140</v>
      </c>
      <c r="O231" s="80" t="s">
        <v>367</v>
      </c>
      <c r="P231" s="83" t="s">
        <v>673</v>
      </c>
      <c r="S231" s="138"/>
      <c r="U231" s="138"/>
      <c r="V231" s="138"/>
      <c r="W231" s="138"/>
      <c r="X231" s="138"/>
    </row>
    <row r="232" spans="14:24" x14ac:dyDescent="0.25">
      <c r="N232" s="85">
        <v>49142</v>
      </c>
      <c r="O232" s="80" t="s">
        <v>368</v>
      </c>
      <c r="P232" s="83" t="s">
        <v>673</v>
      </c>
      <c r="S232" s="138"/>
      <c r="U232" s="138"/>
      <c r="V232" s="138"/>
      <c r="W232" s="138"/>
      <c r="X232" s="138"/>
    </row>
    <row r="233" spans="14:24" x14ac:dyDescent="0.25">
      <c r="N233" s="85">
        <v>49144</v>
      </c>
      <c r="O233" s="80" t="s">
        <v>369</v>
      </c>
      <c r="P233" s="83" t="s">
        <v>673</v>
      </c>
      <c r="S233" s="138"/>
      <c r="U233" s="138"/>
      <c r="V233" s="138"/>
      <c r="W233" s="138"/>
      <c r="X233" s="138"/>
    </row>
    <row r="234" spans="14:24" x14ac:dyDescent="0.25">
      <c r="N234" s="85">
        <v>49148</v>
      </c>
      <c r="O234" s="80" t="s">
        <v>370</v>
      </c>
      <c r="P234" s="83" t="s">
        <v>673</v>
      </c>
      <c r="S234" s="138"/>
      <c r="U234" s="138"/>
      <c r="V234" s="138"/>
      <c r="W234" s="138"/>
      <c r="X234" s="138"/>
    </row>
    <row r="235" spans="14:24" x14ac:dyDescent="0.25">
      <c r="N235" s="85">
        <v>50001</v>
      </c>
      <c r="O235" s="80" t="s">
        <v>371</v>
      </c>
      <c r="P235" s="83" t="s">
        <v>673</v>
      </c>
      <c r="S235" s="138"/>
      <c r="U235" s="138"/>
      <c r="V235" s="138"/>
      <c r="W235" s="138"/>
      <c r="X235" s="138"/>
    </row>
    <row r="236" spans="14:24" x14ac:dyDescent="0.25">
      <c r="N236" s="85">
        <v>50002</v>
      </c>
      <c r="O236" s="80" t="s">
        <v>372</v>
      </c>
      <c r="P236" s="83" t="s">
        <v>673</v>
      </c>
      <c r="S236" s="138"/>
      <c r="U236" s="138"/>
      <c r="V236" s="138"/>
      <c r="W236" s="138"/>
      <c r="X236" s="138"/>
    </row>
    <row r="237" spans="14:24" x14ac:dyDescent="0.25">
      <c r="N237" s="85">
        <v>50003</v>
      </c>
      <c r="O237" s="80" t="s">
        <v>373</v>
      </c>
      <c r="P237" s="83" t="s">
        <v>673</v>
      </c>
      <c r="S237" s="138"/>
      <c r="U237" s="138"/>
      <c r="V237" s="138"/>
      <c r="W237" s="138"/>
      <c r="X237" s="138"/>
    </row>
    <row r="238" spans="14:24" x14ac:dyDescent="0.25">
      <c r="N238" s="85">
        <v>50005</v>
      </c>
      <c r="O238" s="80" t="s">
        <v>374</v>
      </c>
      <c r="P238" s="83" t="s">
        <v>673</v>
      </c>
      <c r="S238" s="138"/>
      <c r="U238" s="138"/>
      <c r="V238" s="138"/>
      <c r="W238" s="138"/>
      <c r="X238" s="138"/>
    </row>
    <row r="239" spans="14:24" x14ac:dyDescent="0.25">
      <c r="N239" s="85">
        <v>50006</v>
      </c>
      <c r="O239" s="80" t="s">
        <v>375</v>
      </c>
      <c r="P239" s="83" t="s">
        <v>673</v>
      </c>
      <c r="S239" s="138"/>
      <c r="U239" s="138"/>
      <c r="V239" s="138"/>
      <c r="W239" s="138"/>
      <c r="X239" s="138"/>
    </row>
    <row r="240" spans="14:24" x14ac:dyDescent="0.25">
      <c r="N240" s="85">
        <v>50007</v>
      </c>
      <c r="O240" s="80" t="s">
        <v>376</v>
      </c>
      <c r="P240" s="83" t="s">
        <v>673</v>
      </c>
      <c r="S240" s="138"/>
      <c r="U240" s="138"/>
      <c r="V240" s="138"/>
      <c r="W240" s="138"/>
      <c r="X240" s="138"/>
    </row>
    <row r="241" spans="14:24" x14ac:dyDescent="0.25">
      <c r="N241" s="85">
        <v>50009</v>
      </c>
      <c r="O241" s="80" t="s">
        <v>377</v>
      </c>
      <c r="P241" s="83" t="s">
        <v>675</v>
      </c>
      <c r="S241" s="138"/>
      <c r="U241" s="138"/>
      <c r="V241" s="138"/>
      <c r="W241" s="138"/>
      <c r="X241" s="138"/>
    </row>
    <row r="242" spans="14:24" x14ac:dyDescent="0.25">
      <c r="N242" s="85">
        <v>50010</v>
      </c>
      <c r="O242" s="80" t="s">
        <v>378</v>
      </c>
      <c r="P242" s="83" t="s">
        <v>673</v>
      </c>
      <c r="S242" s="138"/>
      <c r="U242" s="138"/>
      <c r="V242" s="138"/>
      <c r="W242" s="138"/>
      <c r="X242" s="138"/>
    </row>
    <row r="243" spans="14:24" x14ac:dyDescent="0.25">
      <c r="N243" s="85">
        <v>50012</v>
      </c>
      <c r="O243" s="80" t="s">
        <v>379</v>
      </c>
      <c r="P243" s="83" t="s">
        <v>673</v>
      </c>
      <c r="S243" s="138"/>
      <c r="U243" s="138"/>
      <c r="V243" s="138"/>
      <c r="W243" s="138"/>
      <c r="X243" s="138"/>
    </row>
    <row r="244" spans="14:24" x14ac:dyDescent="0.25">
      <c r="N244" s="85">
        <v>50013</v>
      </c>
      <c r="O244" s="80" t="s">
        <v>380</v>
      </c>
      <c r="P244" s="83" t="s">
        <v>673</v>
      </c>
      <c r="S244" s="138"/>
      <c r="U244" s="138"/>
      <c r="V244" s="138"/>
      <c r="W244" s="138"/>
      <c r="X244" s="138"/>
    </row>
    <row r="245" spans="14:24" x14ac:dyDescent="0.25">
      <c r="N245" s="85">
        <v>50014</v>
      </c>
      <c r="O245" s="80" t="s">
        <v>381</v>
      </c>
      <c r="P245" s="83" t="s">
        <v>673</v>
      </c>
      <c r="S245" s="138"/>
      <c r="U245" s="138"/>
      <c r="V245" s="138"/>
      <c r="W245" s="138"/>
      <c r="X245" s="138"/>
    </row>
    <row r="246" spans="14:24" x14ac:dyDescent="0.25">
      <c r="N246" s="85">
        <v>51150</v>
      </c>
      <c r="O246" s="80" t="s">
        <v>382</v>
      </c>
      <c r="P246" s="83" t="s">
        <v>673</v>
      </c>
      <c r="S246" s="138"/>
      <c r="U246" s="138"/>
      <c r="V246" s="138"/>
      <c r="W246" s="138"/>
      <c r="X246" s="138"/>
    </row>
    <row r="247" spans="14:24" x14ac:dyDescent="0.25">
      <c r="N247" s="85">
        <v>51152</v>
      </c>
      <c r="O247" s="80" t="s">
        <v>383</v>
      </c>
      <c r="P247" s="83" t="s">
        <v>673</v>
      </c>
      <c r="S247" s="138"/>
      <c r="U247" s="138"/>
      <c r="V247" s="138"/>
      <c r="W247" s="138"/>
      <c r="X247" s="138"/>
    </row>
    <row r="248" spans="14:24" x14ac:dyDescent="0.25">
      <c r="N248" s="85">
        <v>51153</v>
      </c>
      <c r="O248" s="80" t="s">
        <v>384</v>
      </c>
      <c r="P248" s="83" t="s">
        <v>673</v>
      </c>
      <c r="S248" s="138"/>
      <c r="U248" s="138"/>
      <c r="V248" s="138"/>
      <c r="W248" s="138"/>
      <c r="X248" s="138"/>
    </row>
    <row r="249" spans="14:24" x14ac:dyDescent="0.25">
      <c r="N249" s="85">
        <v>51154</v>
      </c>
      <c r="O249" s="80" t="s">
        <v>385</v>
      </c>
      <c r="P249" s="83" t="s">
        <v>673</v>
      </c>
      <c r="S249" s="138"/>
      <c r="U249" s="138"/>
      <c r="V249" s="138"/>
      <c r="W249" s="138"/>
      <c r="X249" s="138"/>
    </row>
    <row r="250" spans="14:24" x14ac:dyDescent="0.25">
      <c r="N250" s="85">
        <v>51155</v>
      </c>
      <c r="O250" s="80" t="s">
        <v>386</v>
      </c>
      <c r="P250" s="83" t="s">
        <v>676</v>
      </c>
      <c r="S250" s="138"/>
      <c r="U250" s="138"/>
      <c r="V250" s="138"/>
      <c r="W250" s="138"/>
      <c r="X250" s="138"/>
    </row>
    <row r="251" spans="14:24" x14ac:dyDescent="0.25">
      <c r="N251" s="85">
        <v>51156</v>
      </c>
      <c r="O251" s="80" t="s">
        <v>387</v>
      </c>
      <c r="P251" s="83" t="s">
        <v>673</v>
      </c>
      <c r="S251" s="138"/>
      <c r="U251" s="138"/>
      <c r="V251" s="138"/>
      <c r="W251" s="138"/>
      <c r="X251" s="138"/>
    </row>
    <row r="252" spans="14:24" x14ac:dyDescent="0.25">
      <c r="N252" s="85">
        <v>51159</v>
      </c>
      <c r="O252" s="80" t="s">
        <v>388</v>
      </c>
      <c r="P252" s="83" t="s">
        <v>673</v>
      </c>
      <c r="S252" s="138"/>
      <c r="U252" s="138"/>
      <c r="V252" s="138"/>
      <c r="W252" s="138"/>
      <c r="X252" s="138"/>
    </row>
    <row r="253" spans="14:24" x14ac:dyDescent="0.25">
      <c r="N253" s="85">
        <v>52096</v>
      </c>
      <c r="O253" s="80" t="s">
        <v>390</v>
      </c>
      <c r="P253" s="83" t="s">
        <v>673</v>
      </c>
      <c r="S253" s="138"/>
      <c r="U253" s="138"/>
      <c r="V253" s="138"/>
      <c r="W253" s="138"/>
      <c r="X253" s="138"/>
    </row>
    <row r="254" spans="14:24" x14ac:dyDescent="0.25">
      <c r="N254" s="85">
        <v>53111</v>
      </c>
      <c r="O254" s="80" t="s">
        <v>391</v>
      </c>
      <c r="P254" s="83" t="s">
        <v>673</v>
      </c>
      <c r="S254" s="138"/>
      <c r="U254" s="138"/>
      <c r="V254" s="138"/>
      <c r="W254" s="138"/>
      <c r="X254" s="138"/>
    </row>
    <row r="255" spans="14:24" x14ac:dyDescent="0.25">
      <c r="N255" s="85">
        <v>53112</v>
      </c>
      <c r="O255" s="80" t="s">
        <v>392</v>
      </c>
      <c r="P255" s="83" t="s">
        <v>675</v>
      </c>
      <c r="S255" s="138"/>
      <c r="U255" s="138"/>
      <c r="V255" s="138"/>
      <c r="W255" s="138"/>
      <c r="X255" s="138"/>
    </row>
    <row r="256" spans="14:24" x14ac:dyDescent="0.25">
      <c r="N256" s="85">
        <v>53113</v>
      </c>
      <c r="O256" s="80" t="s">
        <v>393</v>
      </c>
      <c r="P256" s="83" t="s">
        <v>673</v>
      </c>
      <c r="S256" s="138"/>
      <c r="U256" s="138"/>
      <c r="V256" s="138"/>
      <c r="W256" s="138"/>
      <c r="X256" s="138"/>
    </row>
    <row r="257" spans="14:24" x14ac:dyDescent="0.25">
      <c r="N257" s="85">
        <v>53114</v>
      </c>
      <c r="O257" s="80" t="s">
        <v>394</v>
      </c>
      <c r="P257" s="83" t="s">
        <v>675</v>
      </c>
      <c r="S257" s="138"/>
      <c r="U257" s="138"/>
      <c r="V257" s="138"/>
      <c r="W257" s="138"/>
      <c r="X257" s="138"/>
    </row>
    <row r="258" spans="14:24" x14ac:dyDescent="0.25">
      <c r="N258" s="85">
        <v>54037</v>
      </c>
      <c r="O258" s="80" t="s">
        <v>395</v>
      </c>
      <c r="P258" s="83" t="s">
        <v>673</v>
      </c>
      <c r="S258" s="138"/>
      <c r="U258" s="138"/>
      <c r="V258" s="138"/>
      <c r="W258" s="138"/>
      <c r="X258" s="138"/>
    </row>
    <row r="259" spans="14:24" x14ac:dyDescent="0.25">
      <c r="N259" s="85">
        <v>54039</v>
      </c>
      <c r="O259" s="80" t="s">
        <v>396</v>
      </c>
      <c r="P259" s="83" t="s">
        <v>673</v>
      </c>
      <c r="S259" s="138"/>
      <c r="U259" s="138"/>
      <c r="V259" s="138"/>
      <c r="W259" s="138"/>
      <c r="X259" s="138"/>
    </row>
    <row r="260" spans="14:24" x14ac:dyDescent="0.25">
      <c r="N260" s="85">
        <v>54041</v>
      </c>
      <c r="O260" s="80" t="s">
        <v>397</v>
      </c>
      <c r="P260" s="83" t="s">
        <v>673</v>
      </c>
      <c r="S260" s="138"/>
      <c r="U260" s="138"/>
      <c r="V260" s="138"/>
      <c r="W260" s="138"/>
      <c r="X260" s="138"/>
    </row>
    <row r="261" spans="14:24" x14ac:dyDescent="0.25">
      <c r="N261" s="85">
        <v>54042</v>
      </c>
      <c r="O261" s="80" t="s">
        <v>398</v>
      </c>
      <c r="P261" s="83" t="s">
        <v>673</v>
      </c>
      <c r="S261" s="138"/>
      <c r="U261" s="138"/>
      <c r="V261" s="138"/>
      <c r="W261" s="138"/>
      <c r="X261" s="138"/>
    </row>
    <row r="262" spans="14:24" x14ac:dyDescent="0.25">
      <c r="N262" s="85">
        <v>54043</v>
      </c>
      <c r="O262" s="80" t="s">
        <v>399</v>
      </c>
      <c r="P262" s="83" t="s">
        <v>673</v>
      </c>
      <c r="S262" s="138"/>
      <c r="U262" s="138"/>
      <c r="V262" s="138"/>
      <c r="W262" s="138"/>
      <c r="X262" s="138"/>
    </row>
    <row r="263" spans="14:24" x14ac:dyDescent="0.25">
      <c r="N263" s="85">
        <v>54045</v>
      </c>
      <c r="O263" s="80" t="s">
        <v>400</v>
      </c>
      <c r="P263" s="83" t="s">
        <v>673</v>
      </c>
      <c r="S263" s="138"/>
      <c r="U263" s="138"/>
      <c r="V263" s="138"/>
      <c r="W263" s="138"/>
      <c r="X263" s="138"/>
    </row>
    <row r="264" spans="14:24" x14ac:dyDescent="0.25">
      <c r="N264" s="85">
        <v>55104</v>
      </c>
      <c r="O264" s="80" t="s">
        <v>401</v>
      </c>
      <c r="P264" s="83" t="s">
        <v>673</v>
      </c>
      <c r="S264" s="138"/>
      <c r="U264" s="138"/>
      <c r="V264" s="138"/>
      <c r="W264" s="138"/>
      <c r="X264" s="138"/>
    </row>
    <row r="265" spans="14:24" x14ac:dyDescent="0.25">
      <c r="N265" s="85">
        <v>55105</v>
      </c>
      <c r="O265" s="80" t="s">
        <v>402</v>
      </c>
      <c r="P265" s="83" t="s">
        <v>673</v>
      </c>
      <c r="S265" s="138"/>
      <c r="U265" s="138"/>
      <c r="V265" s="138"/>
      <c r="W265" s="138"/>
      <c r="X265" s="138"/>
    </row>
    <row r="266" spans="14:24" x14ac:dyDescent="0.25">
      <c r="N266" s="85">
        <v>55106</v>
      </c>
      <c r="O266" s="80" t="s">
        <v>403</v>
      </c>
      <c r="P266" s="83" t="s">
        <v>673</v>
      </c>
      <c r="S266" s="138"/>
      <c r="U266" s="138"/>
      <c r="V266" s="138"/>
      <c r="W266" s="138"/>
      <c r="X266" s="138"/>
    </row>
    <row r="267" spans="14:24" x14ac:dyDescent="0.25">
      <c r="N267" s="85">
        <v>55108</v>
      </c>
      <c r="O267" s="80" t="s">
        <v>404</v>
      </c>
      <c r="P267" s="83" t="s">
        <v>673</v>
      </c>
      <c r="S267" s="138"/>
      <c r="U267" s="138"/>
      <c r="V267" s="138"/>
      <c r="W267" s="138"/>
      <c r="X267" s="138"/>
    </row>
    <row r="268" spans="14:24" x14ac:dyDescent="0.25">
      <c r="N268" s="85">
        <v>55110</v>
      </c>
      <c r="O268" s="80" t="s">
        <v>405</v>
      </c>
      <c r="P268" s="83" t="s">
        <v>673</v>
      </c>
      <c r="S268" s="138"/>
      <c r="U268" s="138"/>
      <c r="V268" s="138"/>
      <c r="W268" s="138"/>
      <c r="X268" s="138"/>
    </row>
    <row r="269" spans="14:24" x14ac:dyDescent="0.25">
      <c r="N269" s="85">
        <v>55111</v>
      </c>
      <c r="O269" s="80" t="s">
        <v>406</v>
      </c>
      <c r="P269" s="83" t="s">
        <v>673</v>
      </c>
      <c r="S269" s="138"/>
      <c r="U269" s="138"/>
      <c r="V269" s="138"/>
      <c r="W269" s="138"/>
      <c r="X269" s="138"/>
    </row>
    <row r="270" spans="14:24" x14ac:dyDescent="0.25">
      <c r="N270" s="85">
        <v>56015</v>
      </c>
      <c r="O270" s="80" t="s">
        <v>407</v>
      </c>
      <c r="P270" s="83" t="s">
        <v>673</v>
      </c>
      <c r="S270" s="138"/>
      <c r="U270" s="138"/>
      <c r="V270" s="138"/>
      <c r="W270" s="138"/>
      <c r="X270" s="138"/>
    </row>
    <row r="271" spans="14:24" x14ac:dyDescent="0.25">
      <c r="N271" s="85">
        <v>56017</v>
      </c>
      <c r="O271" s="80" t="s">
        <v>408</v>
      </c>
      <c r="P271" s="83" t="s">
        <v>673</v>
      </c>
      <c r="S271" s="138"/>
      <c r="U271" s="138"/>
      <c r="V271" s="138"/>
      <c r="W271" s="138"/>
      <c r="X271" s="138"/>
    </row>
    <row r="272" spans="14:24" x14ac:dyDescent="0.25">
      <c r="N272" s="85">
        <v>57001</v>
      </c>
      <c r="O272" s="80" t="s">
        <v>409</v>
      </c>
      <c r="P272" s="83" t="s">
        <v>673</v>
      </c>
      <c r="S272" s="138"/>
      <c r="U272" s="138"/>
      <c r="V272" s="138"/>
      <c r="W272" s="138"/>
      <c r="X272" s="138"/>
    </row>
    <row r="273" spans="14:24" x14ac:dyDescent="0.25">
      <c r="N273" s="85">
        <v>57002</v>
      </c>
      <c r="O273" s="80" t="s">
        <v>410</v>
      </c>
      <c r="P273" s="83" t="s">
        <v>673</v>
      </c>
      <c r="S273" s="138"/>
      <c r="U273" s="138"/>
      <c r="V273" s="138"/>
      <c r="W273" s="138"/>
      <c r="X273" s="138"/>
    </row>
    <row r="274" spans="14:24" x14ac:dyDescent="0.25">
      <c r="N274" s="85">
        <v>57003</v>
      </c>
      <c r="O274" s="80" t="s">
        <v>411</v>
      </c>
      <c r="P274" s="83" t="s">
        <v>673</v>
      </c>
      <c r="S274" s="138"/>
      <c r="U274" s="138"/>
      <c r="V274" s="138"/>
      <c r="W274" s="138"/>
      <c r="X274" s="138"/>
    </row>
    <row r="275" spans="14:24" x14ac:dyDescent="0.25">
      <c r="N275" s="85">
        <v>57004</v>
      </c>
      <c r="O275" s="80" t="s">
        <v>412</v>
      </c>
      <c r="P275" s="83" t="s">
        <v>673</v>
      </c>
      <c r="S275" s="138"/>
      <c r="U275" s="138"/>
      <c r="V275" s="138"/>
      <c r="W275" s="138"/>
      <c r="X275" s="138"/>
    </row>
    <row r="276" spans="14:24" x14ac:dyDescent="0.25">
      <c r="N276" s="85">
        <v>58106</v>
      </c>
      <c r="O276" s="80" t="s">
        <v>413</v>
      </c>
      <c r="P276" s="83" t="s">
        <v>673</v>
      </c>
      <c r="S276" s="138"/>
      <c r="U276" s="138"/>
      <c r="V276" s="138"/>
      <c r="W276" s="138"/>
      <c r="X276" s="138"/>
    </row>
    <row r="277" spans="14:24" x14ac:dyDescent="0.25">
      <c r="N277" s="85">
        <v>58107</v>
      </c>
      <c r="O277" s="80" t="s">
        <v>414</v>
      </c>
      <c r="P277" s="83" t="s">
        <v>673</v>
      </c>
      <c r="S277" s="138"/>
      <c r="U277" s="138"/>
      <c r="V277" s="138"/>
      <c r="W277" s="138"/>
      <c r="X277" s="138"/>
    </row>
    <row r="278" spans="14:24" x14ac:dyDescent="0.25">
      <c r="N278" s="85">
        <v>58108</v>
      </c>
      <c r="O278" s="80" t="s">
        <v>415</v>
      </c>
      <c r="P278" s="83" t="s">
        <v>673</v>
      </c>
      <c r="S278" s="138"/>
      <c r="U278" s="138"/>
      <c r="V278" s="138"/>
      <c r="W278" s="138"/>
      <c r="X278" s="138"/>
    </row>
    <row r="279" spans="14:24" x14ac:dyDescent="0.25">
      <c r="N279" s="85">
        <v>58109</v>
      </c>
      <c r="O279" s="80" t="s">
        <v>416</v>
      </c>
      <c r="P279" s="83" t="s">
        <v>673</v>
      </c>
      <c r="S279" s="138"/>
      <c r="U279" s="138"/>
      <c r="V279" s="138"/>
      <c r="W279" s="138"/>
      <c r="X279" s="138"/>
    </row>
    <row r="280" spans="14:24" x14ac:dyDescent="0.25">
      <c r="N280" s="85">
        <v>58112</v>
      </c>
      <c r="O280" s="80" t="s">
        <v>417</v>
      </c>
      <c r="P280" s="83" t="s">
        <v>673</v>
      </c>
      <c r="S280" s="138"/>
      <c r="U280" s="138"/>
      <c r="V280" s="138"/>
      <c r="W280" s="138"/>
      <c r="X280" s="138"/>
    </row>
    <row r="281" spans="14:24" x14ac:dyDescent="0.25">
      <c r="N281" s="85">
        <v>59113</v>
      </c>
      <c r="O281" s="80" t="s">
        <v>418</v>
      </c>
      <c r="P281" s="83" t="s">
        <v>673</v>
      </c>
      <c r="S281" s="138"/>
      <c r="U281" s="138"/>
      <c r="V281" s="138"/>
      <c r="W281" s="138"/>
      <c r="X281" s="138"/>
    </row>
    <row r="282" spans="14:24" x14ac:dyDescent="0.25">
      <c r="N282" s="85">
        <v>59114</v>
      </c>
      <c r="O282" s="80" t="s">
        <v>419</v>
      </c>
      <c r="P282" s="83" t="s">
        <v>675</v>
      </c>
      <c r="S282" s="138"/>
      <c r="U282" s="138"/>
      <c r="V282" s="138"/>
      <c r="W282" s="138"/>
      <c r="X282" s="138"/>
    </row>
    <row r="283" spans="14:24" x14ac:dyDescent="0.25">
      <c r="N283" s="85">
        <v>59117</v>
      </c>
      <c r="O283" s="80" t="s">
        <v>420</v>
      </c>
      <c r="P283" s="83" t="s">
        <v>673</v>
      </c>
      <c r="S283" s="138"/>
      <c r="U283" s="138"/>
      <c r="V283" s="138"/>
      <c r="W283" s="138"/>
      <c r="X283" s="138"/>
    </row>
    <row r="284" spans="14:24" x14ac:dyDescent="0.25">
      <c r="N284" s="85">
        <v>60077</v>
      </c>
      <c r="O284" s="80" t="s">
        <v>421</v>
      </c>
      <c r="P284" s="83" t="s">
        <v>673</v>
      </c>
      <c r="S284" s="138"/>
      <c r="U284" s="138"/>
      <c r="V284" s="138"/>
      <c r="W284" s="138"/>
      <c r="X284" s="138"/>
    </row>
    <row r="285" spans="14:24" x14ac:dyDescent="0.25">
      <c r="N285" s="85">
        <v>61150</v>
      </c>
      <c r="O285" s="80" t="s">
        <v>422</v>
      </c>
      <c r="P285" s="83" t="s">
        <v>673</v>
      </c>
      <c r="S285" s="138"/>
      <c r="U285" s="138"/>
      <c r="V285" s="138"/>
      <c r="W285" s="138"/>
      <c r="X285" s="138"/>
    </row>
    <row r="286" spans="14:24" x14ac:dyDescent="0.25">
      <c r="N286" s="85">
        <v>61151</v>
      </c>
      <c r="O286" s="80" t="s">
        <v>423</v>
      </c>
      <c r="P286" s="83" t="s">
        <v>673</v>
      </c>
      <c r="S286" s="138"/>
      <c r="U286" s="138"/>
      <c r="V286" s="138"/>
      <c r="W286" s="138"/>
      <c r="X286" s="138"/>
    </row>
    <row r="287" spans="14:24" x14ac:dyDescent="0.25">
      <c r="N287" s="85">
        <v>61154</v>
      </c>
      <c r="O287" s="80" t="s">
        <v>424</v>
      </c>
      <c r="P287" s="83" t="s">
        <v>673</v>
      </c>
      <c r="S287" s="138"/>
      <c r="U287" s="138"/>
      <c r="V287" s="138"/>
      <c r="W287" s="138"/>
      <c r="X287" s="138"/>
    </row>
    <row r="288" spans="14:24" x14ac:dyDescent="0.25">
      <c r="N288" s="85">
        <v>61156</v>
      </c>
      <c r="O288" s="80" t="s">
        <v>425</v>
      </c>
      <c r="P288" s="83" t="s">
        <v>673</v>
      </c>
      <c r="S288" s="138"/>
      <c r="U288" s="138"/>
      <c r="V288" s="138"/>
      <c r="W288" s="138"/>
      <c r="X288" s="138"/>
    </row>
    <row r="289" spans="14:24" x14ac:dyDescent="0.25">
      <c r="N289" s="85">
        <v>61157</v>
      </c>
      <c r="O289" s="80" t="s">
        <v>426</v>
      </c>
      <c r="P289" s="83" t="s">
        <v>675</v>
      </c>
      <c r="S289" s="138"/>
      <c r="U289" s="138"/>
      <c r="V289" s="138"/>
      <c r="W289" s="138"/>
      <c r="X289" s="138"/>
    </row>
    <row r="290" spans="14:24" x14ac:dyDescent="0.25">
      <c r="N290" s="85">
        <v>61158</v>
      </c>
      <c r="O290" s="80" t="s">
        <v>427</v>
      </c>
      <c r="P290" s="83" t="s">
        <v>673</v>
      </c>
      <c r="S290" s="138"/>
      <c r="U290" s="138"/>
      <c r="V290" s="138"/>
      <c r="W290" s="138"/>
      <c r="X290" s="138"/>
    </row>
    <row r="291" spans="14:24" x14ac:dyDescent="0.25">
      <c r="N291" s="85">
        <v>62070</v>
      </c>
      <c r="O291" s="80" t="s">
        <v>428</v>
      </c>
      <c r="P291" s="83" t="s">
        <v>673</v>
      </c>
      <c r="S291" s="138"/>
      <c r="U291" s="138"/>
      <c r="V291" s="138"/>
      <c r="W291" s="138"/>
      <c r="X291" s="138"/>
    </row>
    <row r="292" spans="14:24" x14ac:dyDescent="0.25">
      <c r="N292" s="85">
        <v>62072</v>
      </c>
      <c r="O292" s="80" t="s">
        <v>429</v>
      </c>
      <c r="P292" s="83" t="s">
        <v>673</v>
      </c>
      <c r="S292" s="138"/>
      <c r="U292" s="138"/>
      <c r="V292" s="138"/>
      <c r="W292" s="138"/>
      <c r="X292" s="138"/>
    </row>
    <row r="293" spans="14:24" x14ac:dyDescent="0.25">
      <c r="N293" s="85">
        <v>63066</v>
      </c>
      <c r="O293" s="80" t="s">
        <v>430</v>
      </c>
      <c r="P293" s="83" t="s">
        <v>673</v>
      </c>
      <c r="S293" s="138"/>
      <c r="U293" s="138"/>
      <c r="V293" s="138"/>
      <c r="W293" s="138"/>
      <c r="X293" s="138"/>
    </row>
    <row r="294" spans="14:24" x14ac:dyDescent="0.25">
      <c r="N294" s="85">
        <v>63067</v>
      </c>
      <c r="O294" s="80" t="s">
        <v>431</v>
      </c>
      <c r="P294" s="83" t="s">
        <v>673</v>
      </c>
      <c r="S294" s="138"/>
      <c r="U294" s="138"/>
      <c r="V294" s="138"/>
      <c r="W294" s="138"/>
      <c r="X294" s="138"/>
    </row>
    <row r="295" spans="14:24" x14ac:dyDescent="0.25">
      <c r="N295" s="85">
        <v>64072</v>
      </c>
      <c r="O295" s="80" t="s">
        <v>432</v>
      </c>
      <c r="P295" s="83" t="s">
        <v>673</v>
      </c>
      <c r="S295" s="138"/>
      <c r="U295" s="138"/>
      <c r="V295" s="138"/>
      <c r="W295" s="138"/>
      <c r="X295" s="138"/>
    </row>
    <row r="296" spans="14:24" x14ac:dyDescent="0.25">
      <c r="N296" s="85">
        <v>64074</v>
      </c>
      <c r="O296" s="80" t="s">
        <v>433</v>
      </c>
      <c r="P296" s="83" t="s">
        <v>673</v>
      </c>
      <c r="S296" s="138"/>
      <c r="U296" s="138"/>
      <c r="V296" s="138"/>
      <c r="W296" s="138"/>
      <c r="X296" s="138"/>
    </row>
    <row r="297" spans="14:24" x14ac:dyDescent="0.25">
      <c r="N297" s="85">
        <v>64075</v>
      </c>
      <c r="O297" s="80" t="s">
        <v>434</v>
      </c>
      <c r="P297" s="83" t="s">
        <v>673</v>
      </c>
      <c r="S297" s="138"/>
      <c r="U297" s="138"/>
      <c r="V297" s="138"/>
      <c r="W297" s="138"/>
      <c r="X297" s="138"/>
    </row>
    <row r="298" spans="14:24" x14ac:dyDescent="0.25">
      <c r="N298" s="85">
        <v>65096</v>
      </c>
      <c r="O298" s="80" t="s">
        <v>435</v>
      </c>
      <c r="P298" s="83" t="s">
        <v>673</v>
      </c>
      <c r="S298" s="138"/>
      <c r="U298" s="138"/>
      <c r="V298" s="138"/>
      <c r="W298" s="138"/>
      <c r="X298" s="138"/>
    </row>
    <row r="299" spans="14:24" x14ac:dyDescent="0.25">
      <c r="N299" s="85">
        <v>65098</v>
      </c>
      <c r="O299" s="80" t="s">
        <v>436</v>
      </c>
      <c r="P299" s="83" t="s">
        <v>673</v>
      </c>
      <c r="S299" s="138"/>
      <c r="U299" s="138"/>
      <c r="V299" s="138"/>
      <c r="W299" s="138"/>
      <c r="X299" s="138"/>
    </row>
    <row r="300" spans="14:24" x14ac:dyDescent="0.25">
      <c r="N300" s="85">
        <v>66102</v>
      </c>
      <c r="O300" s="80" t="s">
        <v>437</v>
      </c>
      <c r="P300" s="83" t="s">
        <v>673</v>
      </c>
      <c r="S300" s="138"/>
      <c r="U300" s="138"/>
      <c r="V300" s="138"/>
      <c r="W300" s="138"/>
      <c r="X300" s="138"/>
    </row>
    <row r="301" spans="14:24" x14ac:dyDescent="0.25">
      <c r="N301" s="85">
        <v>66103</v>
      </c>
      <c r="O301" s="80" t="s">
        <v>438</v>
      </c>
      <c r="P301" s="83" t="s">
        <v>673</v>
      </c>
      <c r="S301" s="138"/>
      <c r="U301" s="138"/>
      <c r="V301" s="138"/>
      <c r="W301" s="138"/>
      <c r="X301" s="138"/>
    </row>
    <row r="302" spans="14:24" x14ac:dyDescent="0.25">
      <c r="N302" s="85">
        <v>66104</v>
      </c>
      <c r="O302" s="80" t="s">
        <v>439</v>
      </c>
      <c r="P302" s="83" t="s">
        <v>673</v>
      </c>
      <c r="S302" s="138"/>
      <c r="U302" s="138"/>
      <c r="V302" s="138"/>
      <c r="W302" s="138"/>
      <c r="X302" s="138"/>
    </row>
    <row r="303" spans="14:24" x14ac:dyDescent="0.25">
      <c r="N303" s="85">
        <v>66105</v>
      </c>
      <c r="O303" s="80" t="s">
        <v>440</v>
      </c>
      <c r="P303" s="83" t="s">
        <v>673</v>
      </c>
      <c r="S303" s="138"/>
      <c r="U303" s="138"/>
      <c r="V303" s="138"/>
      <c r="W303" s="138"/>
      <c r="X303" s="138"/>
    </row>
    <row r="304" spans="14:24" x14ac:dyDescent="0.25">
      <c r="N304" s="85">
        <v>66107</v>
      </c>
      <c r="O304" s="80" t="s">
        <v>441</v>
      </c>
      <c r="P304" s="83" t="s">
        <v>673</v>
      </c>
      <c r="S304" s="138"/>
      <c r="U304" s="138"/>
      <c r="V304" s="138"/>
      <c r="W304" s="138"/>
      <c r="X304" s="138"/>
    </row>
    <row r="305" spans="14:24" x14ac:dyDescent="0.25">
      <c r="N305" s="85">
        <v>67055</v>
      </c>
      <c r="O305" s="80" t="s">
        <v>442</v>
      </c>
      <c r="P305" s="83" t="s">
        <v>673</v>
      </c>
      <c r="S305" s="138"/>
      <c r="U305" s="138"/>
      <c r="V305" s="138"/>
      <c r="W305" s="138"/>
      <c r="X305" s="138"/>
    </row>
    <row r="306" spans="14:24" x14ac:dyDescent="0.25">
      <c r="N306" s="85">
        <v>67061</v>
      </c>
      <c r="O306" s="80" t="s">
        <v>443</v>
      </c>
      <c r="P306" s="83" t="s">
        <v>673</v>
      </c>
      <c r="S306" s="138"/>
      <c r="U306" s="138"/>
      <c r="V306" s="138"/>
      <c r="W306" s="138"/>
      <c r="X306" s="138"/>
    </row>
    <row r="307" spans="14:24" x14ac:dyDescent="0.25">
      <c r="N307" s="85">
        <v>68070</v>
      </c>
      <c r="O307" s="80" t="s">
        <v>444</v>
      </c>
      <c r="P307" s="83" t="s">
        <v>673</v>
      </c>
      <c r="S307" s="138"/>
      <c r="U307" s="138"/>
      <c r="V307" s="138"/>
      <c r="W307" s="138"/>
      <c r="X307" s="138"/>
    </row>
    <row r="308" spans="14:24" x14ac:dyDescent="0.25">
      <c r="N308" s="85">
        <v>68071</v>
      </c>
      <c r="O308" s="80" t="s">
        <v>445</v>
      </c>
      <c r="P308" s="83" t="s">
        <v>675</v>
      </c>
      <c r="S308" s="138"/>
      <c r="U308" s="138"/>
      <c r="V308" s="138"/>
      <c r="W308" s="138"/>
      <c r="X308" s="138"/>
    </row>
    <row r="309" spans="14:24" x14ac:dyDescent="0.25">
      <c r="N309" s="85">
        <v>68072</v>
      </c>
      <c r="O309" s="80" t="s">
        <v>446</v>
      </c>
      <c r="P309" s="83" t="s">
        <v>675</v>
      </c>
      <c r="S309" s="138"/>
      <c r="U309" s="138"/>
      <c r="V309" s="138"/>
      <c r="W309" s="138"/>
      <c r="X309" s="138"/>
    </row>
    <row r="310" spans="14:24" x14ac:dyDescent="0.25">
      <c r="N310" s="85">
        <v>68073</v>
      </c>
      <c r="O310" s="80" t="s">
        <v>447</v>
      </c>
      <c r="P310" s="83" t="s">
        <v>673</v>
      </c>
      <c r="S310" s="138"/>
      <c r="U310" s="138"/>
      <c r="V310" s="138"/>
      <c r="W310" s="138"/>
      <c r="X310" s="138"/>
    </row>
    <row r="311" spans="14:24" x14ac:dyDescent="0.25">
      <c r="N311" s="85">
        <v>68074</v>
      </c>
      <c r="O311" s="80" t="s">
        <v>448</v>
      </c>
      <c r="P311" s="83" t="s">
        <v>673</v>
      </c>
      <c r="S311" s="138"/>
      <c r="U311" s="138"/>
      <c r="V311" s="138"/>
      <c r="W311" s="138"/>
      <c r="X311" s="138"/>
    </row>
    <row r="312" spans="14:24" x14ac:dyDescent="0.25">
      <c r="N312" s="85">
        <v>68075</v>
      </c>
      <c r="O312" s="80" t="s">
        <v>449</v>
      </c>
      <c r="P312" s="83" t="s">
        <v>675</v>
      </c>
      <c r="S312" s="138"/>
      <c r="U312" s="138"/>
      <c r="V312" s="138"/>
      <c r="W312" s="138"/>
      <c r="X312" s="138"/>
    </row>
    <row r="313" spans="14:24" x14ac:dyDescent="0.25">
      <c r="N313" s="85">
        <v>69104</v>
      </c>
      <c r="O313" s="80" t="s">
        <v>450</v>
      </c>
      <c r="P313" s="83" t="s">
        <v>675</v>
      </c>
      <c r="S313" s="138"/>
      <c r="U313" s="138"/>
      <c r="V313" s="138"/>
      <c r="W313" s="138"/>
      <c r="X313" s="138"/>
    </row>
    <row r="314" spans="14:24" x14ac:dyDescent="0.25">
      <c r="N314" s="85">
        <v>69106</v>
      </c>
      <c r="O314" s="80" t="s">
        <v>451</v>
      </c>
      <c r="P314" s="83" t="s">
        <v>673</v>
      </c>
      <c r="S314" s="138"/>
      <c r="U314" s="138"/>
      <c r="V314" s="138"/>
      <c r="W314" s="138"/>
      <c r="X314" s="138"/>
    </row>
    <row r="315" spans="14:24" x14ac:dyDescent="0.25">
      <c r="N315" s="85">
        <v>69107</v>
      </c>
      <c r="O315" s="80" t="s">
        <v>452</v>
      </c>
      <c r="P315" s="83" t="s">
        <v>675</v>
      </c>
      <c r="S315" s="138"/>
      <c r="U315" s="138"/>
      <c r="V315" s="138"/>
      <c r="W315" s="138"/>
      <c r="X315" s="138"/>
    </row>
    <row r="316" spans="14:24" x14ac:dyDescent="0.25">
      <c r="N316" s="85">
        <v>69108</v>
      </c>
      <c r="O316" s="80" t="s">
        <v>453</v>
      </c>
      <c r="P316" s="83" t="s">
        <v>673</v>
      </c>
      <c r="S316" s="138"/>
      <c r="U316" s="138"/>
      <c r="V316" s="138"/>
      <c r="W316" s="138"/>
      <c r="X316" s="138"/>
    </row>
    <row r="317" spans="14:24" x14ac:dyDescent="0.25">
      <c r="N317" s="85">
        <v>69109</v>
      </c>
      <c r="O317" s="80" t="s">
        <v>454</v>
      </c>
      <c r="P317" s="83" t="s">
        <v>673</v>
      </c>
      <c r="S317" s="138"/>
      <c r="U317" s="138"/>
      <c r="V317" s="138"/>
      <c r="W317" s="138"/>
      <c r="X317" s="138"/>
    </row>
    <row r="318" spans="14:24" x14ac:dyDescent="0.25">
      <c r="N318" s="85">
        <v>70092</v>
      </c>
      <c r="O318" s="80" t="s">
        <v>455</v>
      </c>
      <c r="P318" s="83" t="s">
        <v>673</v>
      </c>
      <c r="S318" s="138"/>
      <c r="U318" s="138"/>
      <c r="V318" s="138"/>
      <c r="W318" s="138"/>
      <c r="X318" s="138"/>
    </row>
    <row r="319" spans="14:24" x14ac:dyDescent="0.25">
      <c r="N319" s="85">
        <v>70093</v>
      </c>
      <c r="O319" s="80" t="s">
        <v>456</v>
      </c>
      <c r="P319" s="83" t="s">
        <v>673</v>
      </c>
      <c r="S319" s="138"/>
      <c r="U319" s="138"/>
      <c r="V319" s="138"/>
      <c r="W319" s="138"/>
      <c r="X319" s="138"/>
    </row>
    <row r="320" spans="14:24" x14ac:dyDescent="0.25">
      <c r="N320" s="85">
        <v>71091</v>
      </c>
      <c r="O320" s="80" t="s">
        <v>457</v>
      </c>
      <c r="P320" s="83" t="s">
        <v>673</v>
      </c>
      <c r="S320" s="138"/>
      <c r="U320" s="138"/>
      <c r="V320" s="138"/>
      <c r="W320" s="138"/>
      <c r="X320" s="138"/>
    </row>
    <row r="321" spans="14:24" x14ac:dyDescent="0.25">
      <c r="N321" s="85">
        <v>71092</v>
      </c>
      <c r="O321" s="80" t="s">
        <v>458</v>
      </c>
      <c r="P321" s="83" t="s">
        <v>673</v>
      </c>
      <c r="S321" s="138"/>
      <c r="U321" s="138"/>
      <c r="V321" s="138"/>
      <c r="W321" s="138"/>
      <c r="X321" s="138"/>
    </row>
    <row r="322" spans="14:24" x14ac:dyDescent="0.25">
      <c r="N322" s="85">
        <v>72066</v>
      </c>
      <c r="O322" s="80" t="s">
        <v>459</v>
      </c>
      <c r="P322" s="83" t="s">
        <v>673</v>
      </c>
      <c r="S322" s="138"/>
      <c r="U322" s="138"/>
      <c r="V322" s="138"/>
      <c r="W322" s="138"/>
      <c r="X322" s="138"/>
    </row>
    <row r="323" spans="14:24" x14ac:dyDescent="0.25">
      <c r="N323" s="85">
        <v>72068</v>
      </c>
      <c r="O323" s="80" t="s">
        <v>460</v>
      </c>
      <c r="P323" s="83" t="s">
        <v>673</v>
      </c>
      <c r="S323" s="138"/>
      <c r="U323" s="138"/>
      <c r="V323" s="138"/>
      <c r="W323" s="138"/>
      <c r="X323" s="138"/>
    </row>
    <row r="324" spans="14:24" x14ac:dyDescent="0.25">
      <c r="N324" s="85">
        <v>72073</v>
      </c>
      <c r="O324" s="80" t="s">
        <v>461</v>
      </c>
      <c r="P324" s="83" t="s">
        <v>673</v>
      </c>
      <c r="S324" s="138"/>
      <c r="U324" s="138"/>
      <c r="V324" s="138"/>
      <c r="W324" s="138"/>
      <c r="X324" s="138"/>
    </row>
    <row r="325" spans="14:24" x14ac:dyDescent="0.25">
      <c r="N325" s="85">
        <v>72074</v>
      </c>
      <c r="O325" s="80" t="s">
        <v>462</v>
      </c>
      <c r="P325" s="83" t="s">
        <v>673</v>
      </c>
      <c r="S325" s="138"/>
      <c r="U325" s="138"/>
      <c r="V325" s="138"/>
      <c r="W325" s="138"/>
      <c r="X325" s="138"/>
    </row>
    <row r="326" spans="14:24" x14ac:dyDescent="0.25">
      <c r="N326" s="85">
        <v>73099</v>
      </c>
      <c r="O326" s="80" t="s">
        <v>463</v>
      </c>
      <c r="P326" s="83" t="s">
        <v>673</v>
      </c>
      <c r="S326" s="138"/>
      <c r="U326" s="138"/>
      <c r="V326" s="138"/>
      <c r="W326" s="138"/>
      <c r="X326" s="138"/>
    </row>
    <row r="327" spans="14:24" x14ac:dyDescent="0.25">
      <c r="N327" s="85">
        <v>73102</v>
      </c>
      <c r="O327" s="80" t="s">
        <v>464</v>
      </c>
      <c r="P327" s="83" t="s">
        <v>673</v>
      </c>
      <c r="S327" s="138"/>
      <c r="U327" s="138"/>
      <c r="V327" s="138"/>
      <c r="W327" s="138"/>
      <c r="X327" s="138"/>
    </row>
    <row r="328" spans="14:24" x14ac:dyDescent="0.25">
      <c r="N328" s="85">
        <v>73105</v>
      </c>
      <c r="O328" s="80" t="s">
        <v>465</v>
      </c>
      <c r="P328" s="83" t="s">
        <v>675</v>
      </c>
      <c r="S328" s="138"/>
      <c r="U328" s="138"/>
      <c r="V328" s="138"/>
      <c r="W328" s="138"/>
      <c r="X328" s="138"/>
    </row>
    <row r="329" spans="14:24" x14ac:dyDescent="0.25">
      <c r="N329" s="85">
        <v>73106</v>
      </c>
      <c r="O329" s="80" t="s">
        <v>466</v>
      </c>
      <c r="P329" s="83" t="s">
        <v>673</v>
      </c>
      <c r="S329" s="138"/>
      <c r="U329" s="138"/>
      <c r="V329" s="138"/>
      <c r="W329" s="138"/>
      <c r="X329" s="138"/>
    </row>
    <row r="330" spans="14:24" x14ac:dyDescent="0.25">
      <c r="N330" s="85">
        <v>73108</v>
      </c>
      <c r="O330" s="80" t="s">
        <v>467</v>
      </c>
      <c r="P330" s="83" t="s">
        <v>673</v>
      </c>
      <c r="S330" s="138"/>
      <c r="U330" s="138"/>
      <c r="V330" s="138"/>
      <c r="W330" s="138"/>
      <c r="X330" s="138"/>
    </row>
    <row r="331" spans="14:24" x14ac:dyDescent="0.25">
      <c r="N331" s="85">
        <v>74187</v>
      </c>
      <c r="O331" s="80" t="s">
        <v>468</v>
      </c>
      <c r="P331" s="83" t="s">
        <v>673</v>
      </c>
      <c r="S331" s="138"/>
      <c r="U331" s="138"/>
      <c r="V331" s="138"/>
      <c r="W331" s="138"/>
      <c r="X331" s="138"/>
    </row>
    <row r="332" spans="14:24" x14ac:dyDescent="0.25">
      <c r="N332" s="85">
        <v>74190</v>
      </c>
      <c r="O332" s="80" t="s">
        <v>469</v>
      </c>
      <c r="P332" s="83" t="s">
        <v>673</v>
      </c>
      <c r="S332" s="138"/>
      <c r="U332" s="138"/>
      <c r="V332" s="138"/>
      <c r="W332" s="138"/>
      <c r="X332" s="138"/>
    </row>
    <row r="333" spans="14:24" x14ac:dyDescent="0.25">
      <c r="N333" s="85">
        <v>74194</v>
      </c>
      <c r="O333" s="80" t="s">
        <v>470</v>
      </c>
      <c r="P333" s="83" t="s">
        <v>673</v>
      </c>
      <c r="S333" s="138"/>
      <c r="U333" s="138"/>
      <c r="V333" s="138"/>
      <c r="W333" s="138"/>
      <c r="X333" s="138"/>
    </row>
    <row r="334" spans="14:24" x14ac:dyDescent="0.25">
      <c r="N334" s="85">
        <v>74195</v>
      </c>
      <c r="O334" s="80" t="s">
        <v>471</v>
      </c>
      <c r="P334" s="83" t="s">
        <v>673</v>
      </c>
      <c r="S334" s="138"/>
      <c r="U334" s="138"/>
      <c r="V334" s="138"/>
      <c r="W334" s="138"/>
      <c r="X334" s="138"/>
    </row>
    <row r="335" spans="14:24" x14ac:dyDescent="0.25">
      <c r="N335" s="85">
        <v>74197</v>
      </c>
      <c r="O335" s="80" t="s">
        <v>472</v>
      </c>
      <c r="P335" s="83" t="s">
        <v>673</v>
      </c>
      <c r="S335" s="138"/>
      <c r="U335" s="138"/>
      <c r="V335" s="138"/>
      <c r="W335" s="138"/>
      <c r="X335" s="138"/>
    </row>
    <row r="336" spans="14:24" x14ac:dyDescent="0.25">
      <c r="N336" s="85">
        <v>74201</v>
      </c>
      <c r="O336" s="80" t="s">
        <v>473</v>
      </c>
      <c r="P336" s="83" t="s">
        <v>673</v>
      </c>
      <c r="S336" s="138"/>
      <c r="U336" s="138"/>
      <c r="V336" s="138"/>
      <c r="W336" s="138"/>
      <c r="X336" s="138"/>
    </row>
    <row r="337" spans="14:24" x14ac:dyDescent="0.25">
      <c r="N337" s="85">
        <v>74202</v>
      </c>
      <c r="O337" s="80" t="s">
        <v>474</v>
      </c>
      <c r="P337" s="83" t="s">
        <v>673</v>
      </c>
      <c r="S337" s="138"/>
      <c r="U337" s="138"/>
      <c r="V337" s="138"/>
      <c r="W337" s="138"/>
      <c r="X337" s="138"/>
    </row>
    <row r="338" spans="14:24" x14ac:dyDescent="0.25">
      <c r="N338" s="85">
        <v>75084</v>
      </c>
      <c r="O338" s="80" t="s">
        <v>475</v>
      </c>
      <c r="P338" s="83" t="s">
        <v>673</v>
      </c>
      <c r="S338" s="138"/>
      <c r="U338" s="138"/>
      <c r="V338" s="138"/>
      <c r="W338" s="138"/>
      <c r="X338" s="138"/>
    </row>
    <row r="339" spans="14:24" x14ac:dyDescent="0.25">
      <c r="N339" s="85">
        <v>75085</v>
      </c>
      <c r="O339" s="80" t="s">
        <v>476</v>
      </c>
      <c r="P339" s="83" t="s">
        <v>673</v>
      </c>
      <c r="S339" s="138"/>
      <c r="U339" s="138"/>
      <c r="V339" s="138"/>
      <c r="W339" s="138"/>
      <c r="X339" s="138"/>
    </row>
    <row r="340" spans="14:24" x14ac:dyDescent="0.25">
      <c r="N340" s="85">
        <v>75086</v>
      </c>
      <c r="O340" s="80" t="s">
        <v>477</v>
      </c>
      <c r="P340" s="83" t="s">
        <v>673</v>
      </c>
      <c r="S340" s="138"/>
      <c r="U340" s="138"/>
      <c r="V340" s="138"/>
      <c r="W340" s="138"/>
      <c r="X340" s="138"/>
    </row>
    <row r="341" spans="14:24" x14ac:dyDescent="0.25">
      <c r="N341" s="85">
        <v>75087</v>
      </c>
      <c r="O341" s="80" t="s">
        <v>478</v>
      </c>
      <c r="P341" s="83" t="s">
        <v>673</v>
      </c>
      <c r="S341" s="138"/>
      <c r="U341" s="138"/>
      <c r="V341" s="138"/>
      <c r="W341" s="138"/>
      <c r="X341" s="138"/>
    </row>
    <row r="342" spans="14:24" x14ac:dyDescent="0.25">
      <c r="N342" s="85">
        <v>76081</v>
      </c>
      <c r="O342" s="80" t="s">
        <v>479</v>
      </c>
      <c r="P342" s="83" t="s">
        <v>673</v>
      </c>
      <c r="S342" s="138"/>
      <c r="U342" s="138"/>
      <c r="V342" s="138"/>
      <c r="W342" s="138"/>
      <c r="X342" s="138"/>
    </row>
    <row r="343" spans="14:24" x14ac:dyDescent="0.25">
      <c r="N343" s="85">
        <v>76082</v>
      </c>
      <c r="O343" s="80" t="s">
        <v>480</v>
      </c>
      <c r="P343" s="83" t="s">
        <v>673</v>
      </c>
      <c r="S343" s="138"/>
      <c r="U343" s="138"/>
      <c r="V343" s="138"/>
      <c r="W343" s="138"/>
      <c r="X343" s="138"/>
    </row>
    <row r="344" spans="14:24" x14ac:dyDescent="0.25">
      <c r="N344" s="85">
        <v>76083</v>
      </c>
      <c r="O344" s="80" t="s">
        <v>481</v>
      </c>
      <c r="P344" s="83" t="s">
        <v>673</v>
      </c>
      <c r="S344" s="138"/>
      <c r="U344" s="138"/>
      <c r="V344" s="138"/>
      <c r="W344" s="138"/>
      <c r="X344" s="138"/>
    </row>
    <row r="345" spans="14:24" x14ac:dyDescent="0.25">
      <c r="N345" s="85">
        <v>77100</v>
      </c>
      <c r="O345" s="80" t="s">
        <v>482</v>
      </c>
      <c r="P345" s="83" t="s">
        <v>675</v>
      </c>
      <c r="S345" s="138"/>
      <c r="U345" s="138"/>
      <c r="V345" s="138"/>
      <c r="W345" s="138"/>
      <c r="X345" s="138"/>
    </row>
    <row r="346" spans="14:24" x14ac:dyDescent="0.25">
      <c r="N346" s="85">
        <v>77101</v>
      </c>
      <c r="O346" s="80" t="s">
        <v>483</v>
      </c>
      <c r="P346" s="83" t="s">
        <v>673</v>
      </c>
      <c r="S346" s="138"/>
      <c r="U346" s="138"/>
      <c r="V346" s="138"/>
      <c r="W346" s="138"/>
      <c r="X346" s="138"/>
    </row>
    <row r="347" spans="14:24" x14ac:dyDescent="0.25">
      <c r="N347" s="85">
        <v>77102</v>
      </c>
      <c r="O347" s="80" t="s">
        <v>484</v>
      </c>
      <c r="P347" s="83" t="s">
        <v>673</v>
      </c>
      <c r="S347" s="138"/>
      <c r="U347" s="138"/>
      <c r="V347" s="138"/>
      <c r="W347" s="138"/>
      <c r="X347" s="138"/>
    </row>
    <row r="348" spans="14:24" x14ac:dyDescent="0.25">
      <c r="N348" s="85">
        <v>77103</v>
      </c>
      <c r="O348" s="80" t="s">
        <v>485</v>
      </c>
      <c r="P348" s="83" t="s">
        <v>673</v>
      </c>
      <c r="S348" s="138"/>
      <c r="U348" s="138"/>
      <c r="V348" s="138"/>
      <c r="W348" s="138"/>
      <c r="X348" s="138"/>
    </row>
    <row r="349" spans="14:24" x14ac:dyDescent="0.25">
      <c r="N349" s="85">
        <v>77104</v>
      </c>
      <c r="O349" s="80" t="s">
        <v>486</v>
      </c>
      <c r="P349" s="83" t="s">
        <v>673</v>
      </c>
      <c r="S349" s="138"/>
      <c r="U349" s="138"/>
      <c r="V349" s="138"/>
      <c r="W349" s="138"/>
      <c r="X349" s="138"/>
    </row>
    <row r="350" spans="14:24" x14ac:dyDescent="0.25">
      <c r="N350" s="85">
        <v>78001</v>
      </c>
      <c r="O350" s="80" t="s">
        <v>487</v>
      </c>
      <c r="P350" s="83" t="s">
        <v>673</v>
      </c>
      <c r="S350" s="138"/>
      <c r="U350" s="138"/>
      <c r="V350" s="138"/>
      <c r="W350" s="138"/>
      <c r="X350" s="138"/>
    </row>
    <row r="351" spans="14:24" x14ac:dyDescent="0.25">
      <c r="N351" s="85">
        <v>78002</v>
      </c>
      <c r="O351" s="80" t="s">
        <v>488</v>
      </c>
      <c r="P351" s="83" t="s">
        <v>673</v>
      </c>
      <c r="S351" s="138"/>
      <c r="U351" s="138"/>
      <c r="V351" s="138"/>
      <c r="W351" s="138"/>
      <c r="X351" s="138"/>
    </row>
    <row r="352" spans="14:24" x14ac:dyDescent="0.25">
      <c r="N352" s="85">
        <v>78003</v>
      </c>
      <c r="O352" s="80" t="s">
        <v>489</v>
      </c>
      <c r="P352" s="83" t="s">
        <v>675</v>
      </c>
      <c r="S352" s="138"/>
      <c r="U352" s="138"/>
      <c r="V352" s="138"/>
      <c r="W352" s="138"/>
      <c r="X352" s="138"/>
    </row>
    <row r="353" spans="14:24" x14ac:dyDescent="0.25">
      <c r="N353" s="85">
        <v>78004</v>
      </c>
      <c r="O353" s="80" t="s">
        <v>490</v>
      </c>
      <c r="P353" s="83" t="s">
        <v>673</v>
      </c>
      <c r="S353" s="138"/>
      <c r="U353" s="138"/>
      <c r="V353" s="138"/>
      <c r="W353" s="138"/>
      <c r="X353" s="138"/>
    </row>
    <row r="354" spans="14:24" x14ac:dyDescent="0.25">
      <c r="N354" s="85">
        <v>78005</v>
      </c>
      <c r="O354" s="80" t="s">
        <v>491</v>
      </c>
      <c r="P354" s="83" t="s">
        <v>673</v>
      </c>
      <c r="S354" s="138"/>
      <c r="U354" s="138"/>
      <c r="V354" s="138"/>
      <c r="W354" s="138"/>
      <c r="X354" s="138"/>
    </row>
    <row r="355" spans="14:24" x14ac:dyDescent="0.25">
      <c r="N355" s="85">
        <v>78009</v>
      </c>
      <c r="O355" s="80" t="s">
        <v>492</v>
      </c>
      <c r="P355" s="83" t="s">
        <v>673</v>
      </c>
      <c r="S355" s="138"/>
      <c r="U355" s="138"/>
      <c r="V355" s="138"/>
      <c r="W355" s="138"/>
      <c r="X355" s="138"/>
    </row>
    <row r="356" spans="14:24" x14ac:dyDescent="0.25">
      <c r="N356" s="85">
        <v>78012</v>
      </c>
      <c r="O356" s="80" t="s">
        <v>493</v>
      </c>
      <c r="P356" s="83" t="s">
        <v>673</v>
      </c>
      <c r="S356" s="138"/>
      <c r="U356" s="138"/>
      <c r="V356" s="138"/>
      <c r="W356" s="138"/>
      <c r="X356" s="138"/>
    </row>
    <row r="357" spans="14:24" x14ac:dyDescent="0.25">
      <c r="N357" s="85">
        <v>78013</v>
      </c>
      <c r="O357" s="80" t="s">
        <v>671</v>
      </c>
      <c r="P357" s="83" t="s">
        <v>673</v>
      </c>
      <c r="S357" s="138"/>
      <c r="U357" s="138"/>
      <c r="V357" s="138"/>
      <c r="W357" s="138"/>
      <c r="X357" s="138"/>
    </row>
    <row r="358" spans="14:24" x14ac:dyDescent="0.25">
      <c r="N358" s="85">
        <v>79077</v>
      </c>
      <c r="O358" s="80" t="s">
        <v>494</v>
      </c>
      <c r="P358" s="83" t="s">
        <v>673</v>
      </c>
      <c r="S358" s="138"/>
      <c r="U358" s="138"/>
      <c r="V358" s="138"/>
      <c r="W358" s="138"/>
      <c r="X358" s="138"/>
    </row>
    <row r="359" spans="14:24" x14ac:dyDescent="0.25">
      <c r="N359" s="85">
        <v>79078</v>
      </c>
      <c r="O359" s="80" t="s">
        <v>495</v>
      </c>
      <c r="P359" s="83" t="s">
        <v>675</v>
      </c>
      <c r="S359" s="138"/>
      <c r="U359" s="138"/>
      <c r="V359" s="138"/>
      <c r="W359" s="138"/>
      <c r="X359" s="138"/>
    </row>
    <row r="360" spans="14:24" x14ac:dyDescent="0.25">
      <c r="N360" s="85">
        <v>80116</v>
      </c>
      <c r="O360" s="80" t="s">
        <v>496</v>
      </c>
      <c r="P360" s="83" t="s">
        <v>673</v>
      </c>
      <c r="S360" s="138"/>
      <c r="U360" s="138"/>
      <c r="V360" s="138"/>
      <c r="W360" s="138"/>
      <c r="X360" s="138"/>
    </row>
    <row r="361" spans="14:24" x14ac:dyDescent="0.25">
      <c r="N361" s="85">
        <v>80118</v>
      </c>
      <c r="O361" s="80" t="s">
        <v>497</v>
      </c>
      <c r="P361" s="83" t="s">
        <v>673</v>
      </c>
      <c r="S361" s="138"/>
      <c r="U361" s="138"/>
      <c r="V361" s="138"/>
      <c r="W361" s="138"/>
      <c r="X361" s="138"/>
    </row>
    <row r="362" spans="14:24" x14ac:dyDescent="0.25">
      <c r="N362" s="85">
        <v>80119</v>
      </c>
      <c r="O362" s="80" t="s">
        <v>498</v>
      </c>
      <c r="P362" s="83" t="s">
        <v>673</v>
      </c>
      <c r="S362" s="138"/>
      <c r="U362" s="138"/>
      <c r="V362" s="138"/>
      <c r="W362" s="138"/>
      <c r="X362" s="138"/>
    </row>
    <row r="363" spans="14:24" x14ac:dyDescent="0.25">
      <c r="N363" s="85">
        <v>80121</v>
      </c>
      <c r="O363" s="80" t="s">
        <v>499</v>
      </c>
      <c r="P363" s="83" t="s">
        <v>673</v>
      </c>
      <c r="S363" s="138"/>
      <c r="U363" s="138"/>
      <c r="V363" s="138"/>
      <c r="W363" s="138"/>
      <c r="X363" s="138"/>
    </row>
    <row r="364" spans="14:24" x14ac:dyDescent="0.25">
      <c r="N364" s="85">
        <v>80122</v>
      </c>
      <c r="O364" s="80" t="s">
        <v>500</v>
      </c>
      <c r="P364" s="83" t="s">
        <v>675</v>
      </c>
      <c r="S364" s="138"/>
      <c r="U364" s="138"/>
      <c r="V364" s="138"/>
      <c r="W364" s="138"/>
      <c r="X364" s="138"/>
    </row>
    <row r="365" spans="14:24" x14ac:dyDescent="0.25">
      <c r="N365" s="85">
        <v>80125</v>
      </c>
      <c r="O365" s="80" t="s">
        <v>501</v>
      </c>
      <c r="P365" s="83" t="s">
        <v>673</v>
      </c>
      <c r="S365" s="138"/>
      <c r="U365" s="138"/>
      <c r="V365" s="138"/>
      <c r="W365" s="138"/>
      <c r="X365" s="138"/>
    </row>
    <row r="366" spans="14:24" x14ac:dyDescent="0.25">
      <c r="N366" s="85">
        <v>81094</v>
      </c>
      <c r="O366" s="80" t="s">
        <v>502</v>
      </c>
      <c r="P366" s="83" t="s">
        <v>673</v>
      </c>
      <c r="S366" s="138"/>
      <c r="U366" s="138"/>
      <c r="V366" s="138"/>
      <c r="W366" s="138"/>
      <c r="X366" s="138"/>
    </row>
    <row r="367" spans="14:24" x14ac:dyDescent="0.25">
      <c r="N367" s="85">
        <v>81095</v>
      </c>
      <c r="O367" s="80" t="s">
        <v>503</v>
      </c>
      <c r="P367" s="83" t="s">
        <v>673</v>
      </c>
      <c r="S367" s="138"/>
      <c r="U367" s="138"/>
      <c r="V367" s="138"/>
      <c r="W367" s="138"/>
      <c r="X367" s="138"/>
    </row>
    <row r="368" spans="14:24" x14ac:dyDescent="0.25">
      <c r="N368" s="85">
        <v>81096</v>
      </c>
      <c r="O368" s="80" t="s">
        <v>504</v>
      </c>
      <c r="P368" s="83" t="s">
        <v>673</v>
      </c>
      <c r="S368" s="138"/>
      <c r="U368" s="138"/>
      <c r="V368" s="138"/>
      <c r="W368" s="138"/>
      <c r="X368" s="138"/>
    </row>
    <row r="369" spans="14:24" x14ac:dyDescent="0.25">
      <c r="N369" s="85">
        <v>81097</v>
      </c>
      <c r="O369" s="80" t="s">
        <v>505</v>
      </c>
      <c r="P369" s="83" t="s">
        <v>675</v>
      </c>
      <c r="S369" s="138"/>
      <c r="U369" s="138"/>
      <c r="V369" s="138"/>
      <c r="W369" s="138"/>
      <c r="X369" s="138"/>
    </row>
    <row r="370" spans="14:24" x14ac:dyDescent="0.25">
      <c r="N370" s="85">
        <v>82100</v>
      </c>
      <c r="O370" s="80" t="s">
        <v>506</v>
      </c>
      <c r="P370" s="83" t="s">
        <v>673</v>
      </c>
      <c r="S370" s="138"/>
      <c r="U370" s="138"/>
      <c r="V370" s="138"/>
      <c r="W370" s="138"/>
      <c r="X370" s="138"/>
    </row>
    <row r="371" spans="14:24" x14ac:dyDescent="0.25">
      <c r="N371" s="85">
        <v>82101</v>
      </c>
      <c r="O371" s="80" t="s">
        <v>507</v>
      </c>
      <c r="P371" s="83" t="s">
        <v>673</v>
      </c>
      <c r="S371" s="138"/>
      <c r="U371" s="138"/>
      <c r="V371" s="138"/>
      <c r="W371" s="138"/>
      <c r="X371" s="138"/>
    </row>
    <row r="372" spans="14:24" x14ac:dyDescent="0.25">
      <c r="N372" s="85">
        <v>82105</v>
      </c>
      <c r="O372" s="80" t="s">
        <v>508</v>
      </c>
      <c r="P372" s="83" t="s">
        <v>675</v>
      </c>
      <c r="S372" s="138"/>
      <c r="U372" s="138"/>
      <c r="V372" s="138"/>
      <c r="W372" s="138"/>
      <c r="X372" s="138"/>
    </row>
    <row r="373" spans="14:24" x14ac:dyDescent="0.25">
      <c r="N373" s="85">
        <v>82108</v>
      </c>
      <c r="O373" s="80" t="s">
        <v>509</v>
      </c>
      <c r="P373" s="83" t="s">
        <v>673</v>
      </c>
      <c r="S373" s="138"/>
      <c r="U373" s="138"/>
      <c r="V373" s="138"/>
      <c r="W373" s="138"/>
      <c r="X373" s="138"/>
    </row>
    <row r="374" spans="14:24" x14ac:dyDescent="0.25">
      <c r="N374" s="85">
        <v>83001</v>
      </c>
      <c r="O374" s="80" t="s">
        <v>510</v>
      </c>
      <c r="P374" s="83" t="s">
        <v>673</v>
      </c>
      <c r="S374" s="138"/>
      <c r="U374" s="138"/>
      <c r="V374" s="138"/>
      <c r="W374" s="138"/>
      <c r="X374" s="138"/>
    </row>
    <row r="375" spans="14:24" x14ac:dyDescent="0.25">
      <c r="N375" s="85">
        <v>83002</v>
      </c>
      <c r="O375" s="80" t="s">
        <v>511</v>
      </c>
      <c r="P375" s="83" t="s">
        <v>673</v>
      </c>
      <c r="S375" s="138"/>
      <c r="U375" s="138"/>
      <c r="V375" s="138"/>
      <c r="W375" s="138"/>
      <c r="X375" s="138"/>
    </row>
    <row r="376" spans="14:24" x14ac:dyDescent="0.25">
      <c r="N376" s="85">
        <v>83003</v>
      </c>
      <c r="O376" s="80" t="s">
        <v>512</v>
      </c>
      <c r="P376" s="83" t="s">
        <v>673</v>
      </c>
      <c r="S376" s="138"/>
      <c r="U376" s="138"/>
      <c r="V376" s="138"/>
      <c r="W376" s="138"/>
      <c r="X376" s="138"/>
    </row>
    <row r="377" spans="14:24" x14ac:dyDescent="0.25">
      <c r="N377" s="85">
        <v>83005</v>
      </c>
      <c r="O377" s="80" t="s">
        <v>513</v>
      </c>
      <c r="P377" s="83" t="s">
        <v>673</v>
      </c>
      <c r="S377" s="138"/>
      <c r="U377" s="138"/>
      <c r="V377" s="138"/>
      <c r="W377" s="138"/>
      <c r="X377" s="138"/>
    </row>
    <row r="378" spans="14:24" x14ac:dyDescent="0.25">
      <c r="N378" s="85">
        <v>84001</v>
      </c>
      <c r="O378" s="80" t="s">
        <v>514</v>
      </c>
      <c r="P378" s="83" t="s">
        <v>673</v>
      </c>
      <c r="S378" s="138"/>
      <c r="U378" s="138"/>
      <c r="V378" s="138"/>
      <c r="W378" s="138"/>
      <c r="X378" s="138"/>
    </row>
    <row r="379" spans="14:24" x14ac:dyDescent="0.25">
      <c r="N379" s="85">
        <v>84002</v>
      </c>
      <c r="O379" s="80" t="s">
        <v>515</v>
      </c>
      <c r="P379" s="83" t="s">
        <v>673</v>
      </c>
      <c r="S379" s="138"/>
      <c r="U379" s="138"/>
      <c r="V379" s="138"/>
      <c r="W379" s="138"/>
      <c r="X379" s="138"/>
    </row>
    <row r="380" spans="14:24" x14ac:dyDescent="0.25">
      <c r="N380" s="85">
        <v>84003</v>
      </c>
      <c r="O380" s="80" t="s">
        <v>516</v>
      </c>
      <c r="P380" s="83" t="s">
        <v>673</v>
      </c>
      <c r="S380" s="138"/>
      <c r="U380" s="138"/>
      <c r="V380" s="138"/>
      <c r="W380" s="138"/>
      <c r="X380" s="138"/>
    </row>
    <row r="381" spans="14:24" x14ac:dyDescent="0.25">
      <c r="N381" s="85">
        <v>84004</v>
      </c>
      <c r="O381" s="80" t="s">
        <v>517</v>
      </c>
      <c r="P381" s="83" t="s">
        <v>673</v>
      </c>
      <c r="S381" s="138"/>
      <c r="U381" s="138"/>
      <c r="V381" s="138"/>
      <c r="W381" s="138"/>
      <c r="X381" s="138"/>
    </row>
    <row r="382" spans="14:24" x14ac:dyDescent="0.25">
      <c r="N382" s="85">
        <v>84005</v>
      </c>
      <c r="O382" s="80" t="s">
        <v>518</v>
      </c>
      <c r="P382" s="83" t="s">
        <v>673</v>
      </c>
      <c r="S382" s="138"/>
      <c r="U382" s="138"/>
      <c r="V382" s="138"/>
      <c r="W382" s="138"/>
      <c r="X382" s="138"/>
    </row>
    <row r="383" spans="14:24" x14ac:dyDescent="0.25">
      <c r="N383" s="85">
        <v>84006</v>
      </c>
      <c r="O383" s="80" t="s">
        <v>519</v>
      </c>
      <c r="P383" s="83" t="s">
        <v>673</v>
      </c>
      <c r="S383" s="138"/>
      <c r="U383" s="138"/>
      <c r="V383" s="138"/>
      <c r="W383" s="138"/>
      <c r="X383" s="138"/>
    </row>
    <row r="384" spans="14:24" x14ac:dyDescent="0.25">
      <c r="N384" s="85">
        <v>85043</v>
      </c>
      <c r="O384" s="80" t="s">
        <v>520</v>
      </c>
      <c r="P384" s="83" t="s">
        <v>675</v>
      </c>
      <c r="S384" s="138"/>
      <c r="U384" s="138"/>
      <c r="V384" s="138"/>
      <c r="W384" s="138"/>
      <c r="X384" s="138"/>
    </row>
    <row r="385" spans="14:24" x14ac:dyDescent="0.25">
      <c r="N385" s="85">
        <v>85044</v>
      </c>
      <c r="O385" s="80" t="s">
        <v>521</v>
      </c>
      <c r="P385" s="83" t="s">
        <v>673</v>
      </c>
      <c r="S385" s="138"/>
      <c r="U385" s="138"/>
      <c r="V385" s="138"/>
      <c r="W385" s="138"/>
      <c r="X385" s="138"/>
    </row>
    <row r="386" spans="14:24" x14ac:dyDescent="0.25">
      <c r="N386" s="85">
        <v>85045</v>
      </c>
      <c r="O386" s="80" t="s">
        <v>522</v>
      </c>
      <c r="P386" s="83" t="s">
        <v>673</v>
      </c>
      <c r="S386" s="138"/>
      <c r="U386" s="138"/>
      <c r="V386" s="138"/>
      <c r="W386" s="138"/>
      <c r="X386" s="138"/>
    </row>
    <row r="387" spans="14:24" x14ac:dyDescent="0.25">
      <c r="N387" s="85">
        <v>85046</v>
      </c>
      <c r="O387" s="80" t="s">
        <v>523</v>
      </c>
      <c r="P387" s="83" t="s">
        <v>676</v>
      </c>
      <c r="S387" s="138"/>
      <c r="U387" s="138"/>
      <c r="V387" s="138"/>
      <c r="W387" s="138"/>
      <c r="X387" s="138"/>
    </row>
    <row r="388" spans="14:24" x14ac:dyDescent="0.25">
      <c r="N388" s="85">
        <v>85048</v>
      </c>
      <c r="O388" s="80" t="s">
        <v>524</v>
      </c>
      <c r="P388" s="83" t="s">
        <v>673</v>
      </c>
      <c r="S388" s="138"/>
      <c r="U388" s="138"/>
      <c r="V388" s="138"/>
      <c r="W388" s="138"/>
      <c r="X388" s="138"/>
    </row>
    <row r="389" spans="14:24" x14ac:dyDescent="0.25">
      <c r="N389" s="85">
        <v>85049</v>
      </c>
      <c r="O389" s="80" t="s">
        <v>525</v>
      </c>
      <c r="P389" s="83" t="s">
        <v>673</v>
      </c>
      <c r="S389" s="138"/>
      <c r="U389" s="138"/>
      <c r="V389" s="138"/>
      <c r="W389" s="138"/>
      <c r="X389" s="138"/>
    </row>
    <row r="390" spans="14:24" x14ac:dyDescent="0.25">
      <c r="N390" s="85">
        <v>86100</v>
      </c>
      <c r="O390" s="80" t="s">
        <v>527</v>
      </c>
      <c r="P390" s="83" t="s">
        <v>673</v>
      </c>
      <c r="S390" s="138"/>
      <c r="U390" s="138"/>
      <c r="V390" s="138"/>
      <c r="W390" s="138"/>
      <c r="X390" s="138"/>
    </row>
    <row r="391" spans="14:24" x14ac:dyDescent="0.25">
      <c r="N391" s="85">
        <v>87083</v>
      </c>
      <c r="O391" s="80" t="s">
        <v>528</v>
      </c>
      <c r="P391" s="83" t="s">
        <v>673</v>
      </c>
      <c r="S391" s="138"/>
      <c r="U391" s="138"/>
      <c r="V391" s="138"/>
      <c r="W391" s="138"/>
      <c r="X391" s="138"/>
    </row>
    <row r="392" spans="14:24" x14ac:dyDescent="0.25">
      <c r="N392" s="85">
        <v>88072</v>
      </c>
      <c r="O392" s="80" t="s">
        <v>529</v>
      </c>
      <c r="P392" s="83" t="s">
        <v>673</v>
      </c>
      <c r="S392" s="138"/>
      <c r="U392" s="138"/>
      <c r="V392" s="138"/>
      <c r="W392" s="138"/>
      <c r="X392" s="138"/>
    </row>
    <row r="393" spans="14:24" x14ac:dyDescent="0.25">
      <c r="N393" s="85">
        <v>88073</v>
      </c>
      <c r="O393" s="80" t="s">
        <v>530</v>
      </c>
      <c r="P393" s="83" t="s">
        <v>675</v>
      </c>
      <c r="S393" s="138"/>
      <c r="U393" s="138"/>
      <c r="V393" s="138"/>
      <c r="W393" s="138"/>
      <c r="X393" s="138"/>
    </row>
    <row r="394" spans="14:24" x14ac:dyDescent="0.25">
      <c r="N394" s="85">
        <v>88075</v>
      </c>
      <c r="O394" s="80" t="s">
        <v>531</v>
      </c>
      <c r="P394" s="83" t="s">
        <v>673</v>
      </c>
      <c r="S394" s="138"/>
      <c r="U394" s="138"/>
      <c r="V394" s="138"/>
      <c r="W394" s="138"/>
      <c r="X394" s="138"/>
    </row>
    <row r="395" spans="14:24" x14ac:dyDescent="0.25">
      <c r="N395" s="85">
        <v>88080</v>
      </c>
      <c r="O395" s="80" t="s">
        <v>532</v>
      </c>
      <c r="P395" s="83" t="s">
        <v>673</v>
      </c>
      <c r="S395" s="138"/>
      <c r="U395" s="138"/>
      <c r="V395" s="138"/>
      <c r="W395" s="138"/>
      <c r="X395" s="138"/>
    </row>
    <row r="396" spans="14:24" x14ac:dyDescent="0.25">
      <c r="N396" s="85">
        <v>88081</v>
      </c>
      <c r="O396" s="80" t="s">
        <v>533</v>
      </c>
      <c r="P396" s="83" t="s">
        <v>673</v>
      </c>
      <c r="S396" s="138"/>
      <c r="U396" s="138"/>
      <c r="V396" s="138"/>
      <c r="W396" s="138"/>
      <c r="X396" s="138"/>
    </row>
    <row r="397" spans="14:24" x14ac:dyDescent="0.25">
      <c r="N397" s="85">
        <v>89077</v>
      </c>
      <c r="O397" s="80" t="s">
        <v>672</v>
      </c>
      <c r="P397" s="83" t="s">
        <v>673</v>
      </c>
      <c r="S397" s="138"/>
      <c r="U397" s="138"/>
      <c r="V397" s="138"/>
      <c r="W397" s="138"/>
      <c r="X397" s="138"/>
    </row>
    <row r="398" spans="14:24" x14ac:dyDescent="0.25">
      <c r="N398" s="85">
        <v>89080</v>
      </c>
      <c r="O398" s="80" t="s">
        <v>534</v>
      </c>
      <c r="P398" s="83" t="s">
        <v>673</v>
      </c>
      <c r="S398" s="138"/>
      <c r="U398" s="138"/>
      <c r="V398" s="138"/>
      <c r="W398" s="138"/>
      <c r="X398" s="138"/>
    </row>
    <row r="399" spans="14:24" x14ac:dyDescent="0.25">
      <c r="N399" s="85">
        <v>89087</v>
      </c>
      <c r="O399" s="80" t="s">
        <v>535</v>
      </c>
      <c r="P399" s="83" t="s">
        <v>673</v>
      </c>
      <c r="S399" s="138"/>
      <c r="U399" s="138"/>
      <c r="V399" s="138"/>
      <c r="W399" s="138"/>
      <c r="X399" s="138"/>
    </row>
    <row r="400" spans="14:24" x14ac:dyDescent="0.25">
      <c r="N400" s="85">
        <v>89088</v>
      </c>
      <c r="O400" s="80" t="s">
        <v>536</v>
      </c>
      <c r="P400" s="83" t="s">
        <v>673</v>
      </c>
      <c r="S400" s="138"/>
      <c r="U400" s="138"/>
      <c r="V400" s="138"/>
      <c r="W400" s="138"/>
      <c r="X400" s="138"/>
    </row>
    <row r="401" spans="14:24" x14ac:dyDescent="0.25">
      <c r="N401" s="85">
        <v>89089</v>
      </c>
      <c r="O401" s="80" t="s">
        <v>537</v>
      </c>
      <c r="P401" s="83" t="s">
        <v>673</v>
      </c>
      <c r="S401" s="138"/>
      <c r="U401" s="138"/>
      <c r="V401" s="138"/>
      <c r="W401" s="138"/>
      <c r="X401" s="138"/>
    </row>
    <row r="402" spans="14:24" x14ac:dyDescent="0.25">
      <c r="N402" s="85">
        <v>90075</v>
      </c>
      <c r="O402" s="80" t="s">
        <v>538</v>
      </c>
      <c r="P402" s="83" t="s">
        <v>675</v>
      </c>
      <c r="S402" s="138"/>
      <c r="U402" s="138"/>
      <c r="V402" s="138"/>
      <c r="W402" s="138"/>
      <c r="X402" s="138"/>
    </row>
    <row r="403" spans="14:24" x14ac:dyDescent="0.25">
      <c r="N403" s="85">
        <v>90076</v>
      </c>
      <c r="O403" s="80" t="s">
        <v>539</v>
      </c>
      <c r="P403" s="83" t="s">
        <v>673</v>
      </c>
      <c r="S403" s="138"/>
      <c r="U403" s="138"/>
      <c r="V403" s="138"/>
      <c r="W403" s="138"/>
      <c r="X403" s="138"/>
    </row>
    <row r="404" spans="14:24" x14ac:dyDescent="0.25">
      <c r="N404" s="85">
        <v>90077</v>
      </c>
      <c r="O404" s="80" t="s">
        <v>540</v>
      </c>
      <c r="P404" s="83" t="s">
        <v>673</v>
      </c>
      <c r="S404" s="138"/>
      <c r="U404" s="138"/>
      <c r="V404" s="138"/>
      <c r="W404" s="138"/>
      <c r="X404" s="138"/>
    </row>
    <row r="405" spans="14:24" x14ac:dyDescent="0.25">
      <c r="N405" s="85">
        <v>90078</v>
      </c>
      <c r="O405" s="80" t="s">
        <v>541</v>
      </c>
      <c r="P405" s="83" t="s">
        <v>673</v>
      </c>
      <c r="S405" s="138"/>
      <c r="U405" s="138"/>
      <c r="V405" s="138"/>
      <c r="W405" s="138"/>
      <c r="X405" s="138"/>
    </row>
    <row r="406" spans="14:24" x14ac:dyDescent="0.25">
      <c r="N406" s="85">
        <v>91091</v>
      </c>
      <c r="O406" s="80" t="s">
        <v>542</v>
      </c>
      <c r="P406" s="83" t="s">
        <v>673</v>
      </c>
      <c r="S406" s="138"/>
      <c r="U406" s="138"/>
      <c r="V406" s="138"/>
      <c r="W406" s="138"/>
      <c r="X406" s="138"/>
    </row>
    <row r="407" spans="14:24" x14ac:dyDescent="0.25">
      <c r="N407" s="85">
        <v>91092</v>
      </c>
      <c r="O407" s="80" t="s">
        <v>543</v>
      </c>
      <c r="P407" s="83" t="s">
        <v>673</v>
      </c>
      <c r="S407" s="138"/>
      <c r="U407" s="138"/>
      <c r="V407" s="138"/>
      <c r="W407" s="138"/>
      <c r="X407" s="138"/>
    </row>
    <row r="408" spans="14:24" x14ac:dyDescent="0.25">
      <c r="N408" s="85">
        <v>91093</v>
      </c>
      <c r="O408" s="80" t="s">
        <v>544</v>
      </c>
      <c r="P408" s="83" t="s">
        <v>675</v>
      </c>
      <c r="S408" s="138"/>
      <c r="U408" s="138"/>
      <c r="V408" s="138"/>
      <c r="W408" s="138"/>
      <c r="X408" s="138"/>
    </row>
    <row r="409" spans="14:24" x14ac:dyDescent="0.25">
      <c r="N409" s="85">
        <v>91095</v>
      </c>
      <c r="O409" s="80" t="s">
        <v>545</v>
      </c>
      <c r="P409" s="83" t="s">
        <v>675</v>
      </c>
      <c r="S409" s="138"/>
      <c r="U409" s="138"/>
      <c r="V409" s="138"/>
      <c r="W409" s="138"/>
      <c r="X409" s="138"/>
    </row>
    <row r="410" spans="14:24" x14ac:dyDescent="0.25">
      <c r="N410" s="85">
        <v>92087</v>
      </c>
      <c r="O410" s="80" t="s">
        <v>546</v>
      </c>
      <c r="P410" s="83" t="s">
        <v>673</v>
      </c>
      <c r="S410" s="138"/>
      <c r="U410" s="138"/>
      <c r="V410" s="138"/>
      <c r="W410" s="138"/>
      <c r="X410" s="138"/>
    </row>
    <row r="411" spans="14:24" x14ac:dyDescent="0.25">
      <c r="N411" s="85">
        <v>92088</v>
      </c>
      <c r="O411" s="80" t="s">
        <v>547</v>
      </c>
      <c r="P411" s="83" t="s">
        <v>673</v>
      </c>
      <c r="S411" s="138"/>
      <c r="U411" s="138"/>
      <c r="V411" s="138"/>
      <c r="W411" s="138"/>
      <c r="X411" s="138"/>
    </row>
    <row r="412" spans="14:24" x14ac:dyDescent="0.25">
      <c r="N412" s="85">
        <v>92089</v>
      </c>
      <c r="O412" s="80" t="s">
        <v>548</v>
      </c>
      <c r="P412" s="83" t="s">
        <v>673</v>
      </c>
      <c r="S412" s="138"/>
      <c r="U412" s="138"/>
      <c r="V412" s="138"/>
      <c r="W412" s="138"/>
      <c r="X412" s="138"/>
    </row>
    <row r="413" spans="14:24" x14ac:dyDescent="0.25">
      <c r="N413" s="85">
        <v>92090</v>
      </c>
      <c r="O413" s="80" t="s">
        <v>549</v>
      </c>
      <c r="P413" s="83" t="s">
        <v>673</v>
      </c>
      <c r="S413" s="138"/>
      <c r="U413" s="138"/>
      <c r="V413" s="138"/>
      <c r="W413" s="138"/>
      <c r="X413" s="138"/>
    </row>
    <row r="414" spans="14:24" x14ac:dyDescent="0.25">
      <c r="N414" s="85">
        <v>92091</v>
      </c>
      <c r="O414" s="80" t="s">
        <v>550</v>
      </c>
      <c r="P414" s="83" t="s">
        <v>673</v>
      </c>
      <c r="S414" s="138"/>
      <c r="U414" s="138"/>
      <c r="V414" s="138"/>
      <c r="W414" s="138"/>
      <c r="X414" s="138"/>
    </row>
    <row r="415" spans="14:24" x14ac:dyDescent="0.25">
      <c r="N415" s="85">
        <v>93120</v>
      </c>
      <c r="O415" s="80" t="s">
        <v>551</v>
      </c>
      <c r="P415" s="83" t="s">
        <v>673</v>
      </c>
      <c r="S415" s="138"/>
      <c r="U415" s="138"/>
      <c r="V415" s="138"/>
      <c r="W415" s="138"/>
      <c r="X415" s="138"/>
    </row>
    <row r="416" spans="14:24" x14ac:dyDescent="0.25">
      <c r="N416" s="85">
        <v>93121</v>
      </c>
      <c r="O416" s="80" t="s">
        <v>552</v>
      </c>
      <c r="P416" s="83" t="s">
        <v>675</v>
      </c>
      <c r="S416" s="138"/>
      <c r="U416" s="138"/>
      <c r="V416" s="138"/>
      <c r="W416" s="138"/>
      <c r="X416" s="138"/>
    </row>
    <row r="417" spans="14:24" x14ac:dyDescent="0.25">
      <c r="N417" s="85">
        <v>93123</v>
      </c>
      <c r="O417" s="80" t="s">
        <v>553</v>
      </c>
      <c r="P417" s="83" t="s">
        <v>673</v>
      </c>
      <c r="S417" s="138"/>
      <c r="U417" s="138"/>
      <c r="V417" s="138"/>
      <c r="W417" s="138"/>
      <c r="X417" s="138"/>
    </row>
    <row r="418" spans="14:24" x14ac:dyDescent="0.25">
      <c r="N418" s="85">
        <v>93124</v>
      </c>
      <c r="O418" s="80" t="s">
        <v>554</v>
      </c>
      <c r="P418" s="83" t="s">
        <v>673</v>
      </c>
      <c r="S418" s="138"/>
      <c r="U418" s="138"/>
      <c r="V418" s="138"/>
      <c r="W418" s="138"/>
      <c r="X418" s="138"/>
    </row>
    <row r="419" spans="14:24" x14ac:dyDescent="0.25">
      <c r="N419" s="85">
        <v>94076</v>
      </c>
      <c r="O419" s="80" t="s">
        <v>555</v>
      </c>
      <c r="P419" s="83" t="s">
        <v>673</v>
      </c>
      <c r="S419" s="138"/>
      <c r="U419" s="138"/>
      <c r="V419" s="138"/>
      <c r="W419" s="138"/>
      <c r="X419" s="138"/>
    </row>
    <row r="420" spans="14:24" x14ac:dyDescent="0.25">
      <c r="N420" s="85">
        <v>94078</v>
      </c>
      <c r="O420" s="80" t="s">
        <v>556</v>
      </c>
      <c r="P420" s="83" t="s">
        <v>673</v>
      </c>
      <c r="S420" s="138"/>
      <c r="U420" s="138"/>
      <c r="V420" s="138"/>
      <c r="W420" s="138"/>
      <c r="X420" s="138"/>
    </row>
    <row r="421" spans="14:24" x14ac:dyDescent="0.25">
      <c r="N421" s="85">
        <v>94083</v>
      </c>
      <c r="O421" s="80" t="s">
        <v>557</v>
      </c>
      <c r="P421" s="83" t="s">
        <v>673</v>
      </c>
      <c r="S421" s="138"/>
      <c r="U421" s="138"/>
      <c r="V421" s="138"/>
      <c r="W421" s="138"/>
      <c r="X421" s="138"/>
    </row>
    <row r="422" spans="14:24" x14ac:dyDescent="0.25">
      <c r="N422" s="85">
        <v>94086</v>
      </c>
      <c r="O422" s="80" t="s">
        <v>558</v>
      </c>
      <c r="P422" s="83" t="s">
        <v>673</v>
      </c>
      <c r="S422" s="138"/>
      <c r="U422" s="138"/>
      <c r="V422" s="138"/>
      <c r="W422" s="138"/>
      <c r="X422" s="138"/>
    </row>
    <row r="423" spans="14:24" x14ac:dyDescent="0.25">
      <c r="N423" s="85">
        <v>94087</v>
      </c>
      <c r="O423" s="80" t="s">
        <v>559</v>
      </c>
      <c r="P423" s="83" t="s">
        <v>673</v>
      </c>
      <c r="S423" s="138"/>
      <c r="U423" s="138"/>
      <c r="V423" s="138"/>
      <c r="W423" s="138"/>
      <c r="X423" s="138"/>
    </row>
    <row r="424" spans="14:24" x14ac:dyDescent="0.25">
      <c r="N424" s="85">
        <v>95059</v>
      </c>
      <c r="O424" s="80" t="s">
        <v>560</v>
      </c>
      <c r="P424" s="83" t="s">
        <v>673</v>
      </c>
      <c r="S424" s="138"/>
      <c r="U424" s="138"/>
      <c r="V424" s="138"/>
      <c r="W424" s="138"/>
      <c r="X424" s="138"/>
    </row>
    <row r="425" spans="14:24" x14ac:dyDescent="0.25">
      <c r="N425" s="85">
        <v>96088</v>
      </c>
      <c r="O425" s="80" t="s">
        <v>561</v>
      </c>
      <c r="P425" s="83" t="s">
        <v>673</v>
      </c>
      <c r="S425" s="138"/>
      <c r="U425" s="138"/>
      <c r="V425" s="138"/>
      <c r="W425" s="138"/>
      <c r="X425" s="138"/>
    </row>
    <row r="426" spans="14:24" x14ac:dyDescent="0.25">
      <c r="N426" s="85">
        <v>96089</v>
      </c>
      <c r="O426" s="80" t="s">
        <v>562</v>
      </c>
      <c r="P426" s="83" t="s">
        <v>673</v>
      </c>
      <c r="S426" s="138"/>
      <c r="U426" s="138"/>
      <c r="V426" s="138"/>
      <c r="W426" s="138"/>
      <c r="X426" s="138"/>
    </row>
    <row r="427" spans="14:24" x14ac:dyDescent="0.25">
      <c r="N427" s="85">
        <v>96090</v>
      </c>
      <c r="O427" s="80" t="s">
        <v>563</v>
      </c>
      <c r="P427" s="83" t="s">
        <v>673</v>
      </c>
      <c r="S427" s="138"/>
      <c r="U427" s="138"/>
      <c r="V427" s="138"/>
      <c r="W427" s="138"/>
      <c r="X427" s="138"/>
    </row>
    <row r="428" spans="14:24" x14ac:dyDescent="0.25">
      <c r="N428" s="85">
        <v>96091</v>
      </c>
      <c r="O428" s="80" t="s">
        <v>564</v>
      </c>
      <c r="P428" s="83" t="s">
        <v>673</v>
      </c>
      <c r="S428" s="138"/>
      <c r="U428" s="138"/>
      <c r="V428" s="138"/>
      <c r="W428" s="138"/>
      <c r="X428" s="138"/>
    </row>
    <row r="429" spans="14:24" x14ac:dyDescent="0.25">
      <c r="N429" s="85">
        <v>96092</v>
      </c>
      <c r="O429" s="80" t="s">
        <v>565</v>
      </c>
      <c r="P429" s="83" t="s">
        <v>673</v>
      </c>
      <c r="S429" s="138"/>
      <c r="U429" s="138"/>
      <c r="V429" s="138"/>
      <c r="W429" s="138"/>
      <c r="X429" s="138"/>
    </row>
    <row r="430" spans="14:24" x14ac:dyDescent="0.25">
      <c r="N430" s="85">
        <v>96093</v>
      </c>
      <c r="O430" s="80" t="s">
        <v>566</v>
      </c>
      <c r="P430" s="83" t="s">
        <v>673</v>
      </c>
      <c r="S430" s="138"/>
      <c r="U430" s="138"/>
      <c r="V430" s="138"/>
      <c r="W430" s="138"/>
      <c r="X430" s="138"/>
    </row>
    <row r="431" spans="14:24" x14ac:dyDescent="0.25">
      <c r="N431" s="85">
        <v>96094</v>
      </c>
      <c r="O431" s="80" t="s">
        <v>567</v>
      </c>
      <c r="P431" s="83" t="s">
        <v>673</v>
      </c>
      <c r="S431" s="138"/>
      <c r="U431" s="138"/>
      <c r="V431" s="138"/>
      <c r="W431" s="138"/>
      <c r="X431" s="138"/>
    </row>
    <row r="432" spans="14:24" x14ac:dyDescent="0.25">
      <c r="N432" s="85">
        <v>96095</v>
      </c>
      <c r="O432" s="80" t="s">
        <v>568</v>
      </c>
      <c r="P432" s="83" t="s">
        <v>673</v>
      </c>
      <c r="S432" s="138"/>
      <c r="U432" s="138"/>
      <c r="V432" s="138"/>
      <c r="W432" s="138"/>
      <c r="X432" s="138"/>
    </row>
    <row r="433" spans="14:24" x14ac:dyDescent="0.25">
      <c r="N433" s="85">
        <v>96098</v>
      </c>
      <c r="O433" s="80" t="s">
        <v>569</v>
      </c>
      <c r="P433" s="83" t="s">
        <v>673</v>
      </c>
      <c r="S433" s="138"/>
      <c r="U433" s="138"/>
      <c r="V433" s="138"/>
      <c r="W433" s="138"/>
      <c r="X433" s="138"/>
    </row>
    <row r="434" spans="14:24" x14ac:dyDescent="0.25">
      <c r="N434" s="85">
        <v>96099</v>
      </c>
      <c r="O434" s="80" t="s">
        <v>570</v>
      </c>
      <c r="P434" s="83" t="s">
        <v>673</v>
      </c>
      <c r="S434" s="138"/>
      <c r="U434" s="138"/>
      <c r="V434" s="138"/>
      <c r="W434" s="138"/>
      <c r="X434" s="138"/>
    </row>
    <row r="435" spans="14:24" x14ac:dyDescent="0.25">
      <c r="N435" s="85">
        <v>96101</v>
      </c>
      <c r="O435" s="80" t="s">
        <v>571</v>
      </c>
      <c r="P435" s="83" t="s">
        <v>673</v>
      </c>
      <c r="S435" s="138"/>
      <c r="U435" s="138"/>
      <c r="V435" s="138"/>
      <c r="W435" s="138"/>
      <c r="X435" s="138"/>
    </row>
    <row r="436" spans="14:24" x14ac:dyDescent="0.25">
      <c r="N436" s="85">
        <v>96102</v>
      </c>
      <c r="O436" s="80" t="s">
        <v>572</v>
      </c>
      <c r="P436" s="83" t="s">
        <v>673</v>
      </c>
      <c r="S436" s="138"/>
      <c r="U436" s="138"/>
      <c r="V436" s="138"/>
      <c r="W436" s="138"/>
      <c r="X436" s="138"/>
    </row>
    <row r="437" spans="14:24" x14ac:dyDescent="0.25">
      <c r="N437" s="85">
        <v>96103</v>
      </c>
      <c r="O437" s="80" t="s">
        <v>573</v>
      </c>
      <c r="P437" s="83" t="s">
        <v>673</v>
      </c>
      <c r="S437" s="138"/>
      <c r="U437" s="138"/>
      <c r="V437" s="138"/>
      <c r="W437" s="138"/>
      <c r="X437" s="138"/>
    </row>
    <row r="438" spans="14:24" x14ac:dyDescent="0.25">
      <c r="N438" s="85">
        <v>96104</v>
      </c>
      <c r="O438" s="80" t="s">
        <v>574</v>
      </c>
      <c r="P438" s="83" t="s">
        <v>673</v>
      </c>
      <c r="S438" s="138"/>
      <c r="U438" s="138"/>
      <c r="V438" s="138"/>
      <c r="W438" s="138"/>
      <c r="X438" s="138"/>
    </row>
    <row r="439" spans="14:24" x14ac:dyDescent="0.25">
      <c r="N439" s="85">
        <v>96106</v>
      </c>
      <c r="O439" s="80" t="s">
        <v>575</v>
      </c>
      <c r="P439" s="83" t="s">
        <v>673</v>
      </c>
      <c r="S439" s="138"/>
      <c r="U439" s="138"/>
      <c r="V439" s="138"/>
      <c r="W439" s="138"/>
      <c r="X439" s="138"/>
    </row>
    <row r="440" spans="14:24" x14ac:dyDescent="0.25">
      <c r="N440" s="85">
        <v>96107</v>
      </c>
      <c r="O440" s="80" t="s">
        <v>576</v>
      </c>
      <c r="P440" s="83" t="s">
        <v>673</v>
      </c>
      <c r="S440" s="138"/>
      <c r="U440" s="138"/>
      <c r="V440" s="138"/>
      <c r="W440" s="138"/>
      <c r="X440" s="138"/>
    </row>
    <row r="441" spans="14:24" x14ac:dyDescent="0.25">
      <c r="N441" s="85">
        <v>96109</v>
      </c>
      <c r="O441" s="80" t="s">
        <v>577</v>
      </c>
      <c r="P441" s="83" t="s">
        <v>673</v>
      </c>
      <c r="S441" s="138"/>
      <c r="U441" s="138"/>
      <c r="V441" s="138"/>
      <c r="W441" s="138"/>
      <c r="X441" s="138"/>
    </row>
    <row r="442" spans="14:24" x14ac:dyDescent="0.25">
      <c r="N442" s="85">
        <v>96110</v>
      </c>
      <c r="O442" s="80" t="s">
        <v>578</v>
      </c>
      <c r="P442" s="83" t="s">
        <v>673</v>
      </c>
      <c r="S442" s="138"/>
      <c r="U442" s="138"/>
      <c r="V442" s="138"/>
      <c r="W442" s="138"/>
      <c r="X442" s="138"/>
    </row>
    <row r="443" spans="14:24" x14ac:dyDescent="0.25">
      <c r="N443" s="85">
        <v>96111</v>
      </c>
      <c r="O443" s="80" t="s">
        <v>579</v>
      </c>
      <c r="P443" s="83" t="s">
        <v>673</v>
      </c>
      <c r="S443" s="138"/>
      <c r="U443" s="138"/>
      <c r="V443" s="138"/>
      <c r="W443" s="138"/>
      <c r="X443" s="138"/>
    </row>
    <row r="444" spans="14:24" x14ac:dyDescent="0.25">
      <c r="N444" s="85">
        <v>96112</v>
      </c>
      <c r="O444" s="80" t="s">
        <v>580</v>
      </c>
      <c r="P444" s="83" t="s">
        <v>673</v>
      </c>
      <c r="S444" s="138"/>
      <c r="U444" s="138"/>
      <c r="V444" s="138"/>
      <c r="W444" s="138"/>
      <c r="X444" s="138"/>
    </row>
    <row r="445" spans="14:24" x14ac:dyDescent="0.25">
      <c r="N445" s="85">
        <v>96113</v>
      </c>
      <c r="O445" s="80" t="s">
        <v>581</v>
      </c>
      <c r="P445" s="83" t="s">
        <v>673</v>
      </c>
      <c r="S445" s="138"/>
      <c r="U445" s="138"/>
      <c r="V445" s="138"/>
      <c r="W445" s="138"/>
      <c r="X445" s="138"/>
    </row>
    <row r="446" spans="14:24" x14ac:dyDescent="0.25">
      <c r="N446" s="85">
        <v>96114</v>
      </c>
      <c r="O446" s="80" t="s">
        <v>582</v>
      </c>
      <c r="P446" s="83" t="s">
        <v>673</v>
      </c>
      <c r="S446" s="138"/>
      <c r="U446" s="138"/>
      <c r="V446" s="138"/>
      <c r="W446" s="138"/>
      <c r="X446" s="138"/>
    </row>
    <row r="447" spans="14:24" x14ac:dyDescent="0.25">
      <c r="N447" s="85">
        <v>96119</v>
      </c>
      <c r="O447" s="80" t="s">
        <v>583</v>
      </c>
      <c r="P447" s="83" t="s">
        <v>673</v>
      </c>
      <c r="S447" s="138"/>
      <c r="U447" s="138"/>
      <c r="V447" s="138"/>
      <c r="W447" s="138"/>
      <c r="X447" s="138"/>
    </row>
    <row r="448" spans="14:24" x14ac:dyDescent="0.25">
      <c r="N448" s="85">
        <v>96121</v>
      </c>
      <c r="O448" s="80" t="s">
        <v>584</v>
      </c>
      <c r="P448" s="83" t="s">
        <v>673</v>
      </c>
      <c r="S448" s="138"/>
      <c r="U448" s="138"/>
      <c r="V448" s="138"/>
      <c r="W448" s="138"/>
      <c r="X448" s="138"/>
    </row>
    <row r="449" spans="14:24" x14ac:dyDescent="0.25">
      <c r="N449" s="85">
        <v>97116</v>
      </c>
      <c r="O449" s="80" t="s">
        <v>158</v>
      </c>
      <c r="P449" s="83" t="s">
        <v>675</v>
      </c>
      <c r="S449" s="138"/>
      <c r="U449" s="138"/>
      <c r="V449" s="138"/>
      <c r="W449" s="138"/>
      <c r="X449" s="138"/>
    </row>
    <row r="450" spans="14:24" x14ac:dyDescent="0.25">
      <c r="N450" s="85">
        <v>97118</v>
      </c>
      <c r="O450" s="80" t="s">
        <v>585</v>
      </c>
      <c r="P450" s="83" t="s">
        <v>675</v>
      </c>
      <c r="S450" s="138"/>
      <c r="U450" s="138"/>
      <c r="V450" s="138"/>
      <c r="W450" s="138"/>
      <c r="X450" s="138"/>
    </row>
    <row r="451" spans="14:24" x14ac:dyDescent="0.25">
      <c r="N451" s="85">
        <v>97119</v>
      </c>
      <c r="O451" s="80" t="s">
        <v>586</v>
      </c>
      <c r="P451" s="83" t="s">
        <v>673</v>
      </c>
      <c r="S451" s="138"/>
      <c r="U451" s="138"/>
      <c r="V451" s="138"/>
      <c r="W451" s="138"/>
      <c r="X451" s="138"/>
    </row>
    <row r="452" spans="14:24" x14ac:dyDescent="0.25">
      <c r="N452" s="85">
        <v>97122</v>
      </c>
      <c r="O452" s="80" t="s">
        <v>587</v>
      </c>
      <c r="P452" s="83" t="s">
        <v>675</v>
      </c>
      <c r="S452" s="138"/>
      <c r="U452" s="138"/>
      <c r="V452" s="138"/>
      <c r="W452" s="138"/>
      <c r="X452" s="138"/>
    </row>
    <row r="453" spans="14:24" x14ac:dyDescent="0.25">
      <c r="N453" s="85">
        <v>97127</v>
      </c>
      <c r="O453" s="80" t="s">
        <v>588</v>
      </c>
      <c r="P453" s="83" t="s">
        <v>675</v>
      </c>
      <c r="S453" s="138"/>
      <c r="U453" s="138"/>
      <c r="V453" s="138"/>
      <c r="W453" s="138"/>
      <c r="X453" s="138"/>
    </row>
    <row r="454" spans="14:24" x14ac:dyDescent="0.25">
      <c r="N454" s="85">
        <v>97129</v>
      </c>
      <c r="O454" s="80" t="s">
        <v>589</v>
      </c>
      <c r="P454" s="83" t="s">
        <v>673</v>
      </c>
      <c r="S454" s="138"/>
      <c r="U454" s="138"/>
      <c r="V454" s="138"/>
      <c r="W454" s="138"/>
      <c r="X454" s="138"/>
    </row>
    <row r="455" spans="14:24" x14ac:dyDescent="0.25">
      <c r="N455" s="85">
        <v>97130</v>
      </c>
      <c r="O455" s="80" t="s">
        <v>590</v>
      </c>
      <c r="P455" s="83" t="s">
        <v>673</v>
      </c>
      <c r="S455" s="138"/>
      <c r="U455" s="138"/>
      <c r="V455" s="138"/>
      <c r="W455" s="138"/>
      <c r="X455" s="138"/>
    </row>
    <row r="456" spans="14:24" x14ac:dyDescent="0.25">
      <c r="N456" s="85">
        <v>97131</v>
      </c>
      <c r="O456" s="80" t="s">
        <v>591</v>
      </c>
      <c r="P456" s="83" t="s">
        <v>673</v>
      </c>
      <c r="S456" s="138"/>
      <c r="U456" s="138"/>
      <c r="V456" s="138"/>
      <c r="W456" s="138"/>
      <c r="X456" s="138"/>
    </row>
    <row r="457" spans="14:24" x14ac:dyDescent="0.25">
      <c r="N457" s="85">
        <v>98080</v>
      </c>
      <c r="O457" s="80" t="s">
        <v>592</v>
      </c>
      <c r="P457" s="83" t="s">
        <v>673</v>
      </c>
      <c r="S457" s="138"/>
      <c r="U457" s="138"/>
      <c r="V457" s="138"/>
      <c r="W457" s="138"/>
      <c r="X457" s="138"/>
    </row>
    <row r="458" spans="14:24" x14ac:dyDescent="0.25">
      <c r="N458" s="85">
        <v>99078</v>
      </c>
      <c r="O458" s="80" t="s">
        <v>593</v>
      </c>
      <c r="P458" s="83" t="s">
        <v>675</v>
      </c>
      <c r="S458" s="138"/>
      <c r="U458" s="138"/>
      <c r="V458" s="138"/>
      <c r="W458" s="138"/>
      <c r="X458" s="138"/>
    </row>
    <row r="459" spans="14:24" x14ac:dyDescent="0.25">
      <c r="N459" s="85">
        <v>99082</v>
      </c>
      <c r="O459" s="80" t="s">
        <v>594</v>
      </c>
      <c r="P459" s="83" t="s">
        <v>673</v>
      </c>
      <c r="S459" s="138"/>
      <c r="U459" s="138"/>
      <c r="V459" s="138"/>
      <c r="W459" s="138"/>
      <c r="X459" s="138"/>
    </row>
    <row r="460" spans="14:24" x14ac:dyDescent="0.25">
      <c r="N460" s="85">
        <v>100059</v>
      </c>
      <c r="O460" s="80" t="s">
        <v>595</v>
      </c>
      <c r="P460" s="83" t="s">
        <v>673</v>
      </c>
      <c r="S460" s="138"/>
      <c r="U460" s="138"/>
      <c r="V460" s="138"/>
      <c r="W460" s="138"/>
      <c r="X460" s="138"/>
    </row>
    <row r="461" spans="14:24" x14ac:dyDescent="0.25">
      <c r="N461" s="85">
        <v>100060</v>
      </c>
      <c r="O461" s="80" t="s">
        <v>596</v>
      </c>
      <c r="P461" s="83" t="s">
        <v>673</v>
      </c>
      <c r="S461" s="138"/>
      <c r="U461" s="138"/>
      <c r="V461" s="138"/>
      <c r="W461" s="138"/>
      <c r="X461" s="138"/>
    </row>
    <row r="462" spans="14:24" x14ac:dyDescent="0.25">
      <c r="N462" s="85">
        <v>100061</v>
      </c>
      <c r="O462" s="80" t="s">
        <v>597</v>
      </c>
      <c r="P462" s="83" t="s">
        <v>673</v>
      </c>
      <c r="S462" s="138"/>
      <c r="U462" s="138"/>
      <c r="V462" s="138"/>
      <c r="W462" s="138"/>
      <c r="X462" s="138"/>
    </row>
    <row r="463" spans="14:24" x14ac:dyDescent="0.25">
      <c r="N463" s="85">
        <v>100062</v>
      </c>
      <c r="O463" s="80" t="s">
        <v>598</v>
      </c>
      <c r="P463" s="83" t="s">
        <v>673</v>
      </c>
      <c r="S463" s="138"/>
      <c r="U463" s="138"/>
      <c r="V463" s="138"/>
      <c r="W463" s="138"/>
      <c r="X463" s="138"/>
    </row>
    <row r="464" spans="14:24" x14ac:dyDescent="0.25">
      <c r="N464" s="85">
        <v>100063</v>
      </c>
      <c r="O464" s="80" t="s">
        <v>599</v>
      </c>
      <c r="P464" s="83" t="s">
        <v>673</v>
      </c>
      <c r="S464" s="138"/>
      <c r="U464" s="138"/>
      <c r="V464" s="138"/>
      <c r="W464" s="138"/>
      <c r="X464" s="138"/>
    </row>
    <row r="465" spans="14:24" x14ac:dyDescent="0.25">
      <c r="N465" s="85">
        <v>100064</v>
      </c>
      <c r="O465" s="80" t="s">
        <v>600</v>
      </c>
      <c r="P465" s="83" t="s">
        <v>675</v>
      </c>
      <c r="S465" s="138"/>
      <c r="U465" s="138"/>
      <c r="V465" s="138"/>
      <c r="W465" s="138"/>
      <c r="X465" s="138"/>
    </row>
    <row r="466" spans="14:24" x14ac:dyDescent="0.25">
      <c r="N466" s="85">
        <v>100065</v>
      </c>
      <c r="O466" s="80" t="s">
        <v>601</v>
      </c>
      <c r="P466" s="83" t="s">
        <v>673</v>
      </c>
      <c r="S466" s="138"/>
      <c r="U466" s="138"/>
      <c r="V466" s="138"/>
      <c r="W466" s="138"/>
      <c r="X466" s="138"/>
    </row>
    <row r="467" spans="14:24" x14ac:dyDescent="0.25">
      <c r="N467" s="85">
        <v>101105</v>
      </c>
      <c r="O467" s="80" t="s">
        <v>602</v>
      </c>
      <c r="P467" s="83" t="s">
        <v>673</v>
      </c>
      <c r="S467" s="138"/>
      <c r="U467" s="138"/>
      <c r="V467" s="138"/>
      <c r="W467" s="138"/>
      <c r="X467" s="138"/>
    </row>
    <row r="468" spans="14:24" x14ac:dyDescent="0.25">
      <c r="N468" s="85">
        <v>101107</v>
      </c>
      <c r="O468" s="80" t="s">
        <v>603</v>
      </c>
      <c r="P468" s="83" t="s">
        <v>673</v>
      </c>
      <c r="S468" s="138"/>
      <c r="U468" s="138"/>
      <c r="V468" s="138"/>
      <c r="W468" s="138"/>
      <c r="X468" s="138"/>
    </row>
    <row r="469" spans="14:24" x14ac:dyDescent="0.25">
      <c r="N469" s="85">
        <v>102081</v>
      </c>
      <c r="O469" s="80" t="s">
        <v>604</v>
      </c>
      <c r="P469" s="83" t="s">
        <v>673</v>
      </c>
      <c r="S469" s="138"/>
      <c r="U469" s="138"/>
      <c r="V469" s="138"/>
      <c r="W469" s="138"/>
      <c r="X469" s="138"/>
    </row>
    <row r="470" spans="14:24" x14ac:dyDescent="0.25">
      <c r="N470" s="85">
        <v>102085</v>
      </c>
      <c r="O470" s="80" t="s">
        <v>605</v>
      </c>
      <c r="P470" s="83" t="s">
        <v>673</v>
      </c>
      <c r="S470" s="138"/>
      <c r="U470" s="138"/>
      <c r="V470" s="138"/>
      <c r="W470" s="138"/>
      <c r="X470" s="138"/>
    </row>
    <row r="471" spans="14:24" x14ac:dyDescent="0.25">
      <c r="N471" s="85">
        <v>103127</v>
      </c>
      <c r="O471" s="80" t="s">
        <v>606</v>
      </c>
      <c r="P471" s="83" t="s">
        <v>673</v>
      </c>
      <c r="S471" s="138"/>
      <c r="U471" s="138"/>
      <c r="V471" s="138"/>
      <c r="W471" s="138"/>
      <c r="X471" s="138"/>
    </row>
    <row r="472" spans="14:24" x14ac:dyDescent="0.25">
      <c r="N472" s="85">
        <v>103128</v>
      </c>
      <c r="O472" s="80" t="s">
        <v>607</v>
      </c>
      <c r="P472" s="83" t="s">
        <v>673</v>
      </c>
      <c r="S472" s="138"/>
      <c r="U472" s="138"/>
      <c r="V472" s="138"/>
      <c r="W472" s="138"/>
      <c r="X472" s="138"/>
    </row>
    <row r="473" spans="14:24" x14ac:dyDescent="0.25">
      <c r="N473" s="85">
        <v>103129</v>
      </c>
      <c r="O473" s="80" t="s">
        <v>608</v>
      </c>
      <c r="P473" s="83" t="s">
        <v>673</v>
      </c>
      <c r="S473" s="138"/>
      <c r="U473" s="138"/>
      <c r="V473" s="138"/>
      <c r="W473" s="138"/>
      <c r="X473" s="138"/>
    </row>
    <row r="474" spans="14:24" x14ac:dyDescent="0.25">
      <c r="N474" s="85">
        <v>103130</v>
      </c>
      <c r="O474" s="80" t="s">
        <v>609</v>
      </c>
      <c r="P474" s="83" t="s">
        <v>673</v>
      </c>
      <c r="S474" s="138"/>
      <c r="U474" s="138"/>
      <c r="V474" s="138"/>
      <c r="W474" s="138"/>
      <c r="X474" s="138"/>
    </row>
    <row r="475" spans="14:24" x14ac:dyDescent="0.25">
      <c r="N475" s="85">
        <v>103131</v>
      </c>
      <c r="O475" s="80" t="s">
        <v>610</v>
      </c>
      <c r="P475" s="83" t="s">
        <v>673</v>
      </c>
      <c r="S475" s="138"/>
      <c r="U475" s="138"/>
      <c r="V475" s="138"/>
      <c r="W475" s="138"/>
      <c r="X475" s="138"/>
    </row>
    <row r="476" spans="14:24" x14ac:dyDescent="0.25">
      <c r="N476" s="85">
        <v>103132</v>
      </c>
      <c r="O476" s="80" t="s">
        <v>611</v>
      </c>
      <c r="P476" s="83" t="s">
        <v>673</v>
      </c>
      <c r="S476" s="138"/>
      <c r="U476" s="138"/>
      <c r="V476" s="138"/>
      <c r="W476" s="138"/>
      <c r="X476" s="138"/>
    </row>
    <row r="477" spans="14:24" x14ac:dyDescent="0.25">
      <c r="N477" s="85">
        <v>103135</v>
      </c>
      <c r="O477" s="80" t="s">
        <v>612</v>
      </c>
      <c r="P477" s="83" t="s">
        <v>673</v>
      </c>
      <c r="S477" s="138"/>
      <c r="U477" s="138"/>
      <c r="V477" s="138"/>
      <c r="W477" s="138"/>
      <c r="X477" s="138"/>
    </row>
    <row r="478" spans="14:24" x14ac:dyDescent="0.25">
      <c r="N478" s="85">
        <v>104041</v>
      </c>
      <c r="O478" s="80" t="s">
        <v>613</v>
      </c>
      <c r="P478" s="83" t="s">
        <v>673</v>
      </c>
      <c r="S478" s="138"/>
      <c r="U478" s="138"/>
      <c r="V478" s="138"/>
      <c r="W478" s="138"/>
      <c r="X478" s="138"/>
    </row>
    <row r="479" spans="14:24" x14ac:dyDescent="0.25">
      <c r="N479" s="85">
        <v>104042</v>
      </c>
      <c r="O479" s="80" t="s">
        <v>614</v>
      </c>
      <c r="P479" s="83" t="s">
        <v>673</v>
      </c>
      <c r="S479" s="138"/>
      <c r="U479" s="138"/>
      <c r="V479" s="138"/>
      <c r="W479" s="138"/>
      <c r="X479" s="138"/>
    </row>
    <row r="480" spans="14:24" x14ac:dyDescent="0.25">
      <c r="N480" s="85">
        <v>104043</v>
      </c>
      <c r="O480" s="80" t="s">
        <v>615</v>
      </c>
      <c r="P480" s="83" t="s">
        <v>673</v>
      </c>
      <c r="S480" s="138"/>
      <c r="U480" s="138"/>
      <c r="V480" s="138"/>
      <c r="W480" s="138"/>
      <c r="X480" s="138"/>
    </row>
    <row r="481" spans="14:24" x14ac:dyDescent="0.25">
      <c r="N481" s="85">
        <v>104044</v>
      </c>
      <c r="O481" s="80" t="s">
        <v>616</v>
      </c>
      <c r="P481" s="83" t="s">
        <v>673</v>
      </c>
      <c r="S481" s="138"/>
      <c r="U481" s="138"/>
      <c r="V481" s="138"/>
      <c r="W481" s="138"/>
      <c r="X481" s="138"/>
    </row>
    <row r="482" spans="14:24" x14ac:dyDescent="0.25">
      <c r="N482" s="85">
        <v>104045</v>
      </c>
      <c r="O482" s="80" t="s">
        <v>617</v>
      </c>
      <c r="P482" s="83" t="s">
        <v>673</v>
      </c>
      <c r="S482" s="138"/>
      <c r="U482" s="138"/>
      <c r="V482" s="138"/>
      <c r="W482" s="138"/>
      <c r="X482" s="138"/>
    </row>
    <row r="483" spans="14:24" x14ac:dyDescent="0.25">
      <c r="N483" s="85">
        <v>105123</v>
      </c>
      <c r="O483" s="80" t="s">
        <v>618</v>
      </c>
      <c r="P483" s="83" t="s">
        <v>673</v>
      </c>
      <c r="S483" s="138"/>
      <c r="U483" s="138"/>
      <c r="V483" s="138"/>
      <c r="W483" s="138"/>
      <c r="X483" s="138"/>
    </row>
    <row r="484" spans="14:24" x14ac:dyDescent="0.25">
      <c r="N484" s="85">
        <v>105124</v>
      </c>
      <c r="O484" s="80" t="s">
        <v>619</v>
      </c>
      <c r="P484" s="83" t="s">
        <v>673</v>
      </c>
      <c r="S484" s="138"/>
      <c r="U484" s="138"/>
      <c r="V484" s="138"/>
      <c r="W484" s="138"/>
      <c r="X484" s="138"/>
    </row>
    <row r="485" spans="14:24" x14ac:dyDescent="0.25">
      <c r="N485" s="85">
        <v>105125</v>
      </c>
      <c r="O485" s="80" t="s">
        <v>620</v>
      </c>
      <c r="P485" s="83" t="s">
        <v>673</v>
      </c>
      <c r="S485" s="138"/>
      <c r="U485" s="138"/>
      <c r="V485" s="138"/>
      <c r="W485" s="138"/>
      <c r="X485" s="138"/>
    </row>
    <row r="486" spans="14:24" x14ac:dyDescent="0.25">
      <c r="N486" s="85">
        <v>106001</v>
      </c>
      <c r="O486" s="80" t="s">
        <v>621</v>
      </c>
      <c r="P486" s="83" t="s">
        <v>673</v>
      </c>
      <c r="S486" s="138"/>
      <c r="U486" s="138"/>
      <c r="V486" s="138"/>
      <c r="W486" s="138"/>
      <c r="X486" s="138"/>
    </row>
    <row r="487" spans="14:24" x14ac:dyDescent="0.25">
      <c r="N487" s="85">
        <v>106002</v>
      </c>
      <c r="O487" s="80" t="s">
        <v>622</v>
      </c>
      <c r="P487" s="83" t="s">
        <v>675</v>
      </c>
      <c r="S487" s="138"/>
      <c r="U487" s="138"/>
      <c r="V487" s="138"/>
      <c r="W487" s="138"/>
      <c r="X487" s="138"/>
    </row>
    <row r="488" spans="14:24" x14ac:dyDescent="0.25">
      <c r="N488" s="85">
        <v>106003</v>
      </c>
      <c r="O488" s="80" t="s">
        <v>623</v>
      </c>
      <c r="P488" s="83" t="s">
        <v>673</v>
      </c>
      <c r="S488" s="138"/>
      <c r="U488" s="138"/>
      <c r="V488" s="138"/>
      <c r="W488" s="138"/>
      <c r="X488" s="138"/>
    </row>
    <row r="489" spans="14:24" x14ac:dyDescent="0.25">
      <c r="N489" s="85">
        <v>106004</v>
      </c>
      <c r="O489" s="80" t="s">
        <v>624</v>
      </c>
      <c r="P489" s="83" t="s">
        <v>673</v>
      </c>
      <c r="S489" s="138"/>
      <c r="U489" s="138"/>
      <c r="V489" s="138"/>
      <c r="W489" s="138"/>
      <c r="X489" s="138"/>
    </row>
    <row r="490" spans="14:24" x14ac:dyDescent="0.25">
      <c r="N490" s="85">
        <v>106005</v>
      </c>
      <c r="O490" s="80" t="s">
        <v>625</v>
      </c>
      <c r="P490" s="83" t="s">
        <v>673</v>
      </c>
      <c r="S490" s="138"/>
      <c r="U490" s="138"/>
      <c r="V490" s="138"/>
      <c r="W490" s="138"/>
      <c r="X490" s="138"/>
    </row>
    <row r="491" spans="14:24" x14ac:dyDescent="0.25">
      <c r="N491" s="85">
        <v>106006</v>
      </c>
      <c r="O491" s="80" t="s">
        <v>626</v>
      </c>
      <c r="P491" s="83" t="s">
        <v>675</v>
      </c>
      <c r="S491" s="138"/>
      <c r="U491" s="138"/>
      <c r="V491" s="138"/>
      <c r="W491" s="138"/>
      <c r="X491" s="138"/>
    </row>
    <row r="492" spans="14:24" x14ac:dyDescent="0.25">
      <c r="N492" s="85">
        <v>106008</v>
      </c>
      <c r="O492" s="80" t="s">
        <v>627</v>
      </c>
      <c r="P492" s="83" t="s">
        <v>675</v>
      </c>
      <c r="S492" s="138"/>
      <c r="U492" s="138"/>
      <c r="V492" s="138"/>
      <c r="W492" s="138"/>
      <c r="X492" s="138"/>
    </row>
    <row r="493" spans="14:24" x14ac:dyDescent="0.25">
      <c r="N493" s="85">
        <v>107151</v>
      </c>
      <c r="O493" s="80" t="s">
        <v>628</v>
      </c>
      <c r="P493" s="83" t="s">
        <v>675</v>
      </c>
      <c r="S493" s="138"/>
      <c r="U493" s="138"/>
      <c r="V493" s="138"/>
      <c r="W493" s="138"/>
      <c r="X493" s="138"/>
    </row>
    <row r="494" spans="14:24" x14ac:dyDescent="0.25">
      <c r="N494" s="85">
        <v>107152</v>
      </c>
      <c r="O494" s="80" t="s">
        <v>629</v>
      </c>
      <c r="P494" s="83" t="s">
        <v>673</v>
      </c>
      <c r="S494" s="138"/>
      <c r="U494" s="138"/>
      <c r="V494" s="138"/>
      <c r="W494" s="138"/>
      <c r="X494" s="138"/>
    </row>
    <row r="495" spans="14:24" x14ac:dyDescent="0.25">
      <c r="N495" s="85">
        <v>107153</v>
      </c>
      <c r="O495" s="80" t="s">
        <v>630</v>
      </c>
      <c r="P495" s="83" t="s">
        <v>673</v>
      </c>
      <c r="S495" s="138"/>
      <c r="U495" s="138"/>
      <c r="V495" s="138"/>
      <c r="W495" s="138"/>
      <c r="X495" s="138"/>
    </row>
    <row r="496" spans="14:24" x14ac:dyDescent="0.25">
      <c r="N496" s="85">
        <v>107154</v>
      </c>
      <c r="O496" s="80" t="s">
        <v>631</v>
      </c>
      <c r="P496" s="83" t="s">
        <v>673</v>
      </c>
      <c r="S496" s="138"/>
      <c r="U496" s="138"/>
      <c r="V496" s="138"/>
      <c r="W496" s="138"/>
      <c r="X496" s="138"/>
    </row>
    <row r="497" spans="14:24" x14ac:dyDescent="0.25">
      <c r="N497" s="85">
        <v>107155</v>
      </c>
      <c r="O497" s="80" t="s">
        <v>632</v>
      </c>
      <c r="P497" s="83" t="s">
        <v>673</v>
      </c>
      <c r="S497" s="138"/>
      <c r="U497" s="138"/>
      <c r="V497" s="138"/>
      <c r="W497" s="138"/>
      <c r="X497" s="138"/>
    </row>
    <row r="498" spans="14:24" x14ac:dyDescent="0.25">
      <c r="N498" s="85">
        <v>107156</v>
      </c>
      <c r="O498" s="80" t="s">
        <v>633</v>
      </c>
      <c r="P498" s="83" t="s">
        <v>673</v>
      </c>
      <c r="S498" s="138"/>
      <c r="U498" s="138"/>
      <c r="V498" s="138"/>
      <c r="W498" s="138"/>
      <c r="X498" s="138"/>
    </row>
    <row r="499" spans="14:24" x14ac:dyDescent="0.25">
      <c r="N499" s="85">
        <v>107158</v>
      </c>
      <c r="O499" s="80" t="s">
        <v>634</v>
      </c>
      <c r="P499" s="83" t="s">
        <v>675</v>
      </c>
      <c r="S499" s="138"/>
      <c r="U499" s="138"/>
      <c r="V499" s="138"/>
      <c r="W499" s="138"/>
      <c r="X499" s="138"/>
    </row>
    <row r="500" spans="14:24" x14ac:dyDescent="0.25">
      <c r="N500" s="85">
        <v>108142</v>
      </c>
      <c r="O500" s="80" t="s">
        <v>635</v>
      </c>
      <c r="P500" s="83" t="s">
        <v>673</v>
      </c>
      <c r="S500" s="138"/>
      <c r="U500" s="138"/>
      <c r="V500" s="138"/>
      <c r="W500" s="138"/>
      <c r="X500" s="138"/>
    </row>
    <row r="501" spans="14:24" x14ac:dyDescent="0.25">
      <c r="N501" s="85">
        <v>108143</v>
      </c>
      <c r="O501" s="80" t="s">
        <v>636</v>
      </c>
      <c r="P501" s="83" t="s">
        <v>673</v>
      </c>
      <c r="S501" s="138"/>
      <c r="U501" s="138"/>
      <c r="V501" s="138"/>
      <c r="W501" s="138"/>
      <c r="X501" s="138"/>
    </row>
    <row r="502" spans="14:24" x14ac:dyDescent="0.25">
      <c r="N502" s="85">
        <v>108144</v>
      </c>
      <c r="O502" s="80" t="s">
        <v>637</v>
      </c>
      <c r="P502" s="83" t="s">
        <v>673</v>
      </c>
      <c r="S502" s="138"/>
      <c r="U502" s="138"/>
      <c r="V502" s="138"/>
      <c r="W502" s="138"/>
      <c r="X502" s="138"/>
    </row>
    <row r="503" spans="14:24" x14ac:dyDescent="0.25">
      <c r="N503" s="85">
        <v>108147</v>
      </c>
      <c r="O503" s="80" t="s">
        <v>638</v>
      </c>
      <c r="P503" s="83" t="s">
        <v>673</v>
      </c>
      <c r="S503" s="138"/>
      <c r="U503" s="138"/>
      <c r="V503" s="138"/>
      <c r="W503" s="138"/>
      <c r="X503" s="138"/>
    </row>
    <row r="504" spans="14:24" x14ac:dyDescent="0.25">
      <c r="N504" s="85">
        <v>109002</v>
      </c>
      <c r="O504" s="80" t="s">
        <v>639</v>
      </c>
      <c r="P504" s="83" t="s">
        <v>673</v>
      </c>
      <c r="S504" s="138"/>
      <c r="U504" s="138"/>
      <c r="V504" s="138"/>
      <c r="W504" s="138"/>
      <c r="X504" s="138"/>
    </row>
    <row r="505" spans="14:24" x14ac:dyDescent="0.25">
      <c r="N505" s="85">
        <v>109003</v>
      </c>
      <c r="O505" s="80" t="s">
        <v>640</v>
      </c>
      <c r="P505" s="83" t="s">
        <v>673</v>
      </c>
      <c r="S505" s="138"/>
      <c r="U505" s="138"/>
      <c r="V505" s="138"/>
      <c r="W505" s="138"/>
      <c r="X505" s="138"/>
    </row>
    <row r="506" spans="14:24" x14ac:dyDescent="0.25">
      <c r="N506" s="85">
        <v>110014</v>
      </c>
      <c r="O506" s="80" t="s">
        <v>641</v>
      </c>
      <c r="P506" s="83" t="s">
        <v>673</v>
      </c>
      <c r="S506" s="138"/>
      <c r="U506" s="138"/>
      <c r="V506" s="138"/>
      <c r="W506" s="138"/>
      <c r="X506" s="138"/>
    </row>
    <row r="507" spans="14:24" x14ac:dyDescent="0.25">
      <c r="N507" s="85">
        <v>110029</v>
      </c>
      <c r="O507" s="80" t="s">
        <v>642</v>
      </c>
      <c r="P507" s="83" t="s">
        <v>673</v>
      </c>
      <c r="S507" s="138"/>
      <c r="U507" s="138"/>
      <c r="V507" s="138"/>
      <c r="W507" s="138"/>
      <c r="X507" s="138"/>
    </row>
    <row r="508" spans="14:24" x14ac:dyDescent="0.25">
      <c r="N508" s="85">
        <v>110030</v>
      </c>
      <c r="O508" s="80" t="s">
        <v>643</v>
      </c>
      <c r="P508" s="83" t="s">
        <v>675</v>
      </c>
      <c r="S508" s="138"/>
      <c r="U508" s="138"/>
      <c r="V508" s="138"/>
      <c r="W508" s="138"/>
      <c r="X508" s="138"/>
    </row>
    <row r="509" spans="14:24" x14ac:dyDescent="0.25">
      <c r="N509" s="85">
        <v>110031</v>
      </c>
      <c r="O509" s="80" t="s">
        <v>644</v>
      </c>
      <c r="P509" s="83" t="s">
        <v>673</v>
      </c>
      <c r="S509" s="138"/>
      <c r="U509" s="138"/>
      <c r="V509" s="138"/>
      <c r="W509" s="138"/>
      <c r="X509" s="138"/>
    </row>
    <row r="510" spans="14:24" x14ac:dyDescent="0.25">
      <c r="N510" s="85">
        <v>111086</v>
      </c>
      <c r="O510" s="80" t="s">
        <v>645</v>
      </c>
      <c r="P510" s="83" t="s">
        <v>673</v>
      </c>
      <c r="S510" s="138"/>
      <c r="U510" s="138"/>
      <c r="V510" s="138"/>
      <c r="W510" s="138"/>
      <c r="X510" s="138"/>
    </row>
    <row r="511" spans="14:24" x14ac:dyDescent="0.25">
      <c r="N511" s="85">
        <v>111087</v>
      </c>
      <c r="O511" s="80" t="s">
        <v>646</v>
      </c>
      <c r="P511" s="83" t="s">
        <v>673</v>
      </c>
      <c r="S511" s="138"/>
      <c r="U511" s="138"/>
      <c r="V511" s="138"/>
      <c r="W511" s="138"/>
      <c r="X511" s="138"/>
    </row>
    <row r="512" spans="14:24" x14ac:dyDescent="0.25">
      <c r="N512" s="85">
        <v>112099</v>
      </c>
      <c r="O512" s="80" t="s">
        <v>647</v>
      </c>
      <c r="P512" s="83" t="s">
        <v>673</v>
      </c>
      <c r="S512" s="138"/>
      <c r="U512" s="138"/>
      <c r="V512" s="138"/>
      <c r="W512" s="138"/>
      <c r="X512" s="138"/>
    </row>
    <row r="513" spans="14:24" x14ac:dyDescent="0.25">
      <c r="N513" s="85">
        <v>112101</v>
      </c>
      <c r="O513" s="80" t="s">
        <v>648</v>
      </c>
      <c r="P513" s="83" t="s">
        <v>673</v>
      </c>
      <c r="S513" s="138"/>
      <c r="U513" s="138"/>
      <c r="V513" s="138"/>
      <c r="W513" s="138"/>
      <c r="X513" s="138"/>
    </row>
    <row r="514" spans="14:24" x14ac:dyDescent="0.25">
      <c r="N514" s="85">
        <v>112102</v>
      </c>
      <c r="O514" s="80" t="s">
        <v>649</v>
      </c>
      <c r="P514" s="83" t="s">
        <v>673</v>
      </c>
      <c r="S514" s="138"/>
      <c r="U514" s="138"/>
      <c r="V514" s="138"/>
      <c r="W514" s="138"/>
      <c r="X514" s="138"/>
    </row>
    <row r="515" spans="14:24" x14ac:dyDescent="0.25">
      <c r="N515" s="85">
        <v>112103</v>
      </c>
      <c r="O515" s="80" t="s">
        <v>650</v>
      </c>
      <c r="P515" s="83" t="s">
        <v>673</v>
      </c>
      <c r="S515" s="138"/>
      <c r="U515" s="138"/>
      <c r="V515" s="138"/>
      <c r="W515" s="138"/>
      <c r="X515" s="138"/>
    </row>
    <row r="516" spans="14:24" x14ac:dyDescent="0.25">
      <c r="N516" s="85">
        <v>113001</v>
      </c>
      <c r="O516" s="80" t="s">
        <v>651</v>
      </c>
      <c r="P516" s="83" t="s">
        <v>673</v>
      </c>
      <c r="S516" s="138"/>
      <c r="U516" s="138"/>
      <c r="V516" s="138"/>
      <c r="W516" s="138"/>
      <c r="X516" s="138"/>
    </row>
    <row r="517" spans="14:24" x14ac:dyDescent="0.25">
      <c r="N517" s="85">
        <v>114112</v>
      </c>
      <c r="O517" s="80" t="s">
        <v>652</v>
      </c>
      <c r="P517" s="83" t="s">
        <v>673</v>
      </c>
      <c r="S517" s="138"/>
      <c r="U517" s="138"/>
      <c r="V517" s="138"/>
      <c r="W517" s="138"/>
      <c r="X517" s="138"/>
    </row>
    <row r="518" spans="14:24" x14ac:dyDescent="0.25">
      <c r="N518" s="85">
        <v>114113</v>
      </c>
      <c r="O518" s="80" t="s">
        <v>653</v>
      </c>
      <c r="P518" s="83" t="s">
        <v>673</v>
      </c>
      <c r="S518" s="138"/>
      <c r="U518" s="138"/>
      <c r="V518" s="138"/>
      <c r="W518" s="138"/>
      <c r="X518" s="138"/>
    </row>
    <row r="519" spans="14:24" x14ac:dyDescent="0.25">
      <c r="N519" s="85">
        <v>114114</v>
      </c>
      <c r="O519" s="80" t="s">
        <v>654</v>
      </c>
      <c r="P519" s="83" t="s">
        <v>673</v>
      </c>
      <c r="S519" s="138"/>
      <c r="U519" s="138"/>
      <c r="V519" s="138"/>
      <c r="W519" s="138"/>
      <c r="X519" s="138"/>
    </row>
    <row r="520" spans="14:24" x14ac:dyDescent="0.25">
      <c r="N520" s="85">
        <v>114115</v>
      </c>
      <c r="O520" s="80" t="s">
        <v>655</v>
      </c>
      <c r="P520" s="83" t="s">
        <v>673</v>
      </c>
      <c r="S520" s="138"/>
      <c r="U520" s="138"/>
      <c r="V520" s="138"/>
      <c r="W520" s="138"/>
      <c r="X520" s="138"/>
    </row>
    <row r="521" spans="14:24" x14ac:dyDescent="0.25">
      <c r="N521" s="85">
        <v>114116</v>
      </c>
      <c r="O521" s="80" t="s">
        <v>656</v>
      </c>
      <c r="P521" s="83" t="s">
        <v>675</v>
      </c>
      <c r="S521" s="138"/>
      <c r="U521" s="138"/>
      <c r="V521" s="138"/>
      <c r="W521" s="138"/>
      <c r="X521" s="138"/>
    </row>
    <row r="522" spans="14:24" x14ac:dyDescent="0.25">
      <c r="N522" s="85">
        <v>115115</v>
      </c>
      <c r="O522" s="80" t="s">
        <v>657</v>
      </c>
      <c r="P522" s="83" t="s">
        <v>673</v>
      </c>
      <c r="S522" s="138"/>
      <c r="U522" s="138"/>
      <c r="V522" s="138"/>
      <c r="W522" s="138"/>
      <c r="X522" s="138"/>
    </row>
    <row r="523" spans="14:24" x14ac:dyDescent="0.25">
      <c r="S523" s="138"/>
      <c r="U523" s="138"/>
      <c r="V523" s="138"/>
      <c r="W523" s="138"/>
      <c r="X523" s="138"/>
    </row>
    <row r="524" spans="14:24" x14ac:dyDescent="0.25">
      <c r="S524" s="138"/>
      <c r="U524" s="138"/>
      <c r="V524" s="138"/>
      <c r="W524" s="138"/>
      <c r="X524" s="138"/>
    </row>
    <row r="525" spans="14:24" x14ac:dyDescent="0.25">
      <c r="S525" s="138"/>
      <c r="U525" s="138"/>
      <c r="V525" s="138"/>
      <c r="W525" s="138"/>
      <c r="X525" s="138"/>
    </row>
    <row r="526" spans="14:24" x14ac:dyDescent="0.25">
      <c r="S526" s="138"/>
      <c r="U526" s="138"/>
      <c r="V526" s="138"/>
      <c r="W526" s="138"/>
      <c r="X526" s="138"/>
    </row>
    <row r="527" spans="14:24" x14ac:dyDescent="0.25">
      <c r="S527" s="138"/>
      <c r="U527" s="138"/>
      <c r="V527" s="138"/>
      <c r="W527" s="138"/>
      <c r="X527" s="138"/>
    </row>
    <row r="528" spans="14:24" x14ac:dyDescent="0.25">
      <c r="S528" s="138"/>
      <c r="U528" s="138"/>
      <c r="V528" s="138"/>
      <c r="W528" s="138"/>
      <c r="X528" s="138"/>
    </row>
    <row r="529" spans="19:24" x14ac:dyDescent="0.25">
      <c r="S529" s="138"/>
      <c r="U529" s="138"/>
      <c r="V529" s="138"/>
      <c r="W529" s="138"/>
      <c r="X529" s="138"/>
    </row>
    <row r="530" spans="19:24" x14ac:dyDescent="0.25">
      <c r="S530" s="138"/>
      <c r="U530" s="138"/>
      <c r="V530" s="138"/>
      <c r="W530" s="138"/>
      <c r="X530" s="138"/>
    </row>
    <row r="531" spans="19:24" x14ac:dyDescent="0.25">
      <c r="S531" s="138"/>
      <c r="U531" s="138"/>
      <c r="V531" s="138"/>
      <c r="W531" s="138"/>
      <c r="X531" s="138"/>
    </row>
    <row r="532" spans="19:24" x14ac:dyDescent="0.25">
      <c r="S532" s="138"/>
      <c r="U532" s="138"/>
      <c r="V532" s="138"/>
      <c r="W532" s="138"/>
      <c r="X532" s="138"/>
    </row>
    <row r="533" spans="19:24" x14ac:dyDescent="0.25">
      <c r="S533" s="138"/>
      <c r="U533" s="138"/>
      <c r="V533" s="138"/>
      <c r="W533" s="138"/>
      <c r="X533" s="138"/>
    </row>
    <row r="534" spans="19:24" x14ac:dyDescent="0.25">
      <c r="S534" s="138"/>
      <c r="U534" s="138"/>
      <c r="V534" s="138"/>
      <c r="W534" s="138"/>
      <c r="X534" s="138"/>
    </row>
    <row r="535" spans="19:24" x14ac:dyDescent="0.25">
      <c r="S535" s="138"/>
      <c r="U535" s="138"/>
      <c r="V535" s="138"/>
      <c r="W535" s="138"/>
      <c r="X535" s="138"/>
    </row>
    <row r="536" spans="19:24" x14ac:dyDescent="0.25">
      <c r="S536" s="138"/>
      <c r="U536" s="138"/>
      <c r="V536" s="138"/>
      <c r="W536" s="138"/>
      <c r="X536" s="138"/>
    </row>
    <row r="537" spans="19:24" x14ac:dyDescent="0.25">
      <c r="S537" s="138"/>
      <c r="U537" s="138"/>
      <c r="V537" s="138"/>
      <c r="W537" s="138"/>
      <c r="X537" s="138"/>
    </row>
    <row r="538" spans="19:24" x14ac:dyDescent="0.25">
      <c r="S538" s="138"/>
      <c r="U538" s="138"/>
      <c r="V538" s="138"/>
      <c r="W538" s="138"/>
      <c r="X538" s="138"/>
    </row>
    <row r="539" spans="19:24" x14ac:dyDescent="0.25">
      <c r="S539" s="138"/>
      <c r="U539" s="138"/>
      <c r="V539" s="138"/>
      <c r="W539" s="138"/>
      <c r="X539" s="138"/>
    </row>
    <row r="540" spans="19:24" x14ac:dyDescent="0.25">
      <c r="S540" s="138"/>
      <c r="U540" s="138"/>
      <c r="V540" s="138"/>
      <c r="W540" s="138"/>
      <c r="X540" s="138"/>
    </row>
    <row r="541" spans="19:24" x14ac:dyDescent="0.25">
      <c r="S541" s="138"/>
      <c r="U541" s="138"/>
      <c r="V541" s="138"/>
      <c r="W541" s="138"/>
      <c r="X541" s="138"/>
    </row>
    <row r="542" spans="19:24" x14ac:dyDescent="0.25">
      <c r="S542" s="138"/>
      <c r="U542" s="138"/>
      <c r="V542" s="138"/>
      <c r="W542" s="138"/>
      <c r="X542" s="138"/>
    </row>
    <row r="543" spans="19:24" x14ac:dyDescent="0.25">
      <c r="S543" s="138"/>
      <c r="U543" s="138"/>
      <c r="V543" s="138"/>
      <c r="W543" s="138"/>
      <c r="X543" s="138"/>
    </row>
    <row r="544" spans="19:24" x14ac:dyDescent="0.25">
      <c r="S544" s="138"/>
      <c r="U544" s="138"/>
      <c r="V544" s="138"/>
      <c r="W544" s="138"/>
      <c r="X544" s="138"/>
    </row>
    <row r="545" spans="19:24" x14ac:dyDescent="0.25">
      <c r="S545" s="138"/>
      <c r="U545" s="138"/>
      <c r="V545" s="138"/>
      <c r="W545" s="138"/>
      <c r="X545" s="138"/>
    </row>
    <row r="546" spans="19:24" x14ac:dyDescent="0.25">
      <c r="S546" s="138"/>
      <c r="U546" s="138"/>
      <c r="V546" s="138"/>
      <c r="W546" s="138"/>
      <c r="X546" s="138"/>
    </row>
    <row r="547" spans="19:24" x14ac:dyDescent="0.25">
      <c r="S547" s="138"/>
      <c r="U547" s="138"/>
      <c r="V547" s="138"/>
      <c r="W547" s="138"/>
      <c r="X547" s="138"/>
    </row>
    <row r="548" spans="19:24" x14ac:dyDescent="0.25">
      <c r="S548" s="138"/>
      <c r="U548" s="138"/>
      <c r="V548" s="138"/>
      <c r="W548" s="138"/>
      <c r="X548" s="138"/>
    </row>
    <row r="549" spans="19:24" x14ac:dyDescent="0.25">
      <c r="S549" s="138"/>
      <c r="U549" s="138"/>
      <c r="V549" s="138"/>
      <c r="W549" s="138"/>
      <c r="X549" s="138"/>
    </row>
    <row r="550" spans="19:24" x14ac:dyDescent="0.25">
      <c r="S550" s="138"/>
      <c r="U550" s="138"/>
      <c r="V550" s="138"/>
      <c r="W550" s="138"/>
      <c r="X550" s="138"/>
    </row>
    <row r="551" spans="19:24" x14ac:dyDescent="0.25">
      <c r="S551" s="138"/>
      <c r="U551" s="138"/>
      <c r="V551" s="138"/>
      <c r="W551" s="138"/>
      <c r="X551" s="138"/>
    </row>
    <row r="552" spans="19:24" x14ac:dyDescent="0.25">
      <c r="S552" s="138"/>
      <c r="U552" s="138"/>
      <c r="V552" s="138"/>
      <c r="W552" s="138"/>
      <c r="X552" s="138"/>
    </row>
  </sheetData>
  <sheetProtection algorithmName="SHA-512" hashValue="cgmuYo0eMIGM9EUy+WtLeqmTc9JtmnRgkvgrzWtmOcxmpYnfNwVqEYfH11MHMHLYQ9k8H4OQDZrcCcLg+sdaZw==" saltValue="bqwG63EbXOjOqPXRlFEvbQ==" spinCount="100000" sheet="1" objects="1" scenarios="1"/>
  <sortState xmlns:xlrd2="http://schemas.microsoft.com/office/spreadsheetml/2017/richdata2" ref="N1:P571">
    <sortCondition ref="N1:N571"/>
  </sortState>
  <dataConsolidate/>
  <mergeCells count="6">
    <mergeCell ref="B8:J8"/>
    <mergeCell ref="C6:D6"/>
    <mergeCell ref="C5:D5"/>
    <mergeCell ref="A1:J1"/>
    <mergeCell ref="A58:J58"/>
    <mergeCell ref="A3:J3"/>
  </mergeCells>
  <conditionalFormatting sqref="A11:J14">
    <cfRule type="expression" dxfId="192" priority="26">
      <formula>$J$5="No"</formula>
    </cfRule>
  </conditionalFormatting>
  <conditionalFormatting sqref="A16:J19">
    <cfRule type="expression" dxfId="191" priority="25">
      <formula>$J$5="No"</formula>
    </cfRule>
  </conditionalFormatting>
  <conditionalFormatting sqref="A21:J23">
    <cfRule type="expression" dxfId="190" priority="24">
      <formula>$J$5="No"</formula>
    </cfRule>
  </conditionalFormatting>
  <conditionalFormatting sqref="A25:J28">
    <cfRule type="expression" dxfId="189" priority="23">
      <formula>$J$5="No"</formula>
    </cfRule>
  </conditionalFormatting>
  <conditionalFormatting sqref="A30:J32">
    <cfRule type="expression" dxfId="188" priority="22">
      <formula>$J$5="No"</formula>
    </cfRule>
  </conditionalFormatting>
  <conditionalFormatting sqref="A34:J37">
    <cfRule type="expression" dxfId="187" priority="21">
      <formula>$J$5="No"</formula>
    </cfRule>
  </conditionalFormatting>
  <conditionalFormatting sqref="A39:J41">
    <cfRule type="expression" dxfId="186" priority="20">
      <formula>$J$5="No"</formula>
    </cfRule>
  </conditionalFormatting>
  <conditionalFormatting sqref="A43:J46">
    <cfRule type="expression" dxfId="185" priority="19">
      <formula>$J$5="No"</formula>
    </cfRule>
  </conditionalFormatting>
  <conditionalFormatting sqref="A10:J10">
    <cfRule type="expression" dxfId="184" priority="17">
      <formula>$J$5="K8"</formula>
    </cfRule>
    <cfRule type="expression" dxfId="183" priority="18">
      <formula>$J$5=”K8”</formula>
    </cfRule>
  </conditionalFormatting>
  <conditionalFormatting sqref="A13:J15">
    <cfRule type="expression" dxfId="182" priority="16">
      <formula>$J$5="K8"</formula>
    </cfRule>
  </conditionalFormatting>
  <conditionalFormatting sqref="A18:J20">
    <cfRule type="expression" dxfId="181" priority="15">
      <formula>$J$5="K8"</formula>
    </cfRule>
  </conditionalFormatting>
  <conditionalFormatting sqref="A22:J24">
    <cfRule type="expression" dxfId="180" priority="14">
      <formula>$J$5="K8"</formula>
    </cfRule>
  </conditionalFormatting>
  <conditionalFormatting sqref="A27:J29">
    <cfRule type="expression" dxfId="179" priority="13">
      <formula>$J$5="K8"</formula>
    </cfRule>
  </conditionalFormatting>
  <conditionalFormatting sqref="A31:J33">
    <cfRule type="expression" dxfId="178" priority="12">
      <formula>$J$5="K8"</formula>
    </cfRule>
  </conditionalFormatting>
  <conditionalFormatting sqref="A36:J38">
    <cfRule type="expression" dxfId="177" priority="11">
      <formula>$J$5="K8"</formula>
    </cfRule>
  </conditionalFormatting>
  <conditionalFormatting sqref="A40:J42">
    <cfRule type="expression" dxfId="176" priority="10">
      <formula>$J$5="K8"</formula>
    </cfRule>
  </conditionalFormatting>
  <conditionalFormatting sqref="A45:J46">
    <cfRule type="expression" dxfId="175" priority="9">
      <formula>$J$5="K8"</formula>
    </cfRule>
  </conditionalFormatting>
  <conditionalFormatting sqref="A10:J12">
    <cfRule type="expression" dxfId="174" priority="8">
      <formula>$J$5="FL"</formula>
    </cfRule>
  </conditionalFormatting>
  <conditionalFormatting sqref="A15:J17">
    <cfRule type="expression" dxfId="173" priority="7">
      <formula>$J$5="FL"</formula>
    </cfRule>
  </conditionalFormatting>
  <conditionalFormatting sqref="A20:J21">
    <cfRule type="expression" dxfId="172" priority="6">
      <formula>$J$5="FL"</formula>
    </cfRule>
  </conditionalFormatting>
  <conditionalFormatting sqref="A24:J26">
    <cfRule type="expression" dxfId="171" priority="5">
      <formula>$J$5="FL"</formula>
    </cfRule>
  </conditionalFormatting>
  <conditionalFormatting sqref="A29:J30">
    <cfRule type="expression" dxfId="170" priority="4">
      <formula>$J$5="FL"</formula>
    </cfRule>
  </conditionalFormatting>
  <conditionalFormatting sqref="A33:J35">
    <cfRule type="expression" dxfId="169" priority="3">
      <formula>$J$5="FL"</formula>
    </cfRule>
  </conditionalFormatting>
  <conditionalFormatting sqref="A38:J39">
    <cfRule type="expression" dxfId="168" priority="2">
      <formula>$J$5="FL"</formula>
    </cfRule>
  </conditionalFormatting>
  <conditionalFormatting sqref="A42:J44">
    <cfRule type="expression" dxfId="167" priority="1">
      <formula>$J$5="FL"</formula>
    </cfRule>
  </conditionalFormatting>
  <dataValidations count="3">
    <dataValidation type="list" allowBlank="1" showInputMessage="1" showErrorMessage="1" promptTitle="Enter &quot;Yes&quot; or &quot;No&quot;" prompt="Yes_x000a_No" sqref="J6" xr:uid="{00000000-0002-0000-0200-000000000000}">
      <formula1>"Yes, No"</formula1>
    </dataValidation>
    <dataValidation type="list" allowBlank="1" showInputMessage="1" showErrorMessage="1" sqref="E6" xr:uid="{00000000-0002-0000-0200-000001000000}">
      <formula1>$R$1:$R$14</formula1>
    </dataValidation>
    <dataValidation type="list" allowBlank="1" showInputMessage="1" showErrorMessage="1" errorTitle="Incorrect Format" error="Select District Code from list or enter 6 digit District Code without a dash." promptTitle="District Code" prompt="Select your District Code from the list to ensure proper population of data in workbook." sqref="C5:D5" xr:uid="{00000000-0002-0000-0200-000002000000}">
      <formula1>$N$1:$N$523</formula1>
    </dataValidation>
  </dataValidations>
  <pageMargins left="0.5" right="0.5" top="0.83875" bottom="0.5" header="0.25" footer="0.5"/>
  <pageSetup scale="61" fitToHeight="0" orientation="landscape" verticalDpi="598" r:id="rId1"/>
  <headerFooter alignWithMargins="0">
    <oddHeader>&amp;L&amp;G&amp;C&amp;"Arial,Bold"&amp;14Divison of Financial and Administrative Services
School Finance
Basic Formula Projection Tool</oddHeader>
    <oddFooter>&amp;L&amp;P</oddFooter>
  </headerFooter>
  <legacy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pageSetUpPr fitToPage="1"/>
  </sheetPr>
  <dimension ref="A1:K183"/>
  <sheetViews>
    <sheetView view="pageLayout" zoomScale="90" zoomScaleNormal="100" zoomScalePageLayoutView="90" workbookViewId="0">
      <selection activeCell="G10" sqref="G10"/>
    </sheetView>
  </sheetViews>
  <sheetFormatPr defaultColWidth="9.140625" defaultRowHeight="15" x14ac:dyDescent="0.25"/>
  <cols>
    <col min="1" max="1" width="2.7109375" style="80" customWidth="1"/>
    <col min="2" max="2" width="6.5703125" style="83" customWidth="1"/>
    <col min="3" max="3" width="58" style="80" customWidth="1"/>
    <col min="4" max="4" width="17.42578125" style="80" bestFit="1" customWidth="1"/>
    <col min="5" max="9" width="17.42578125" style="80" customWidth="1"/>
    <col min="10" max="10" width="17.42578125" style="80" bestFit="1" customWidth="1"/>
    <col min="11" max="13" width="14.7109375" style="80" customWidth="1"/>
    <col min="14" max="16384" width="9.140625" style="80"/>
  </cols>
  <sheetData>
    <row r="1" spans="1:10" ht="21.75" thickBot="1" x14ac:dyDescent="0.4">
      <c r="A1" s="92"/>
      <c r="B1" s="616" t="s">
        <v>91</v>
      </c>
      <c r="C1" s="617"/>
      <c r="D1" s="617"/>
      <c r="E1" s="617"/>
      <c r="F1" s="617"/>
      <c r="G1" s="617"/>
      <c r="H1" s="617"/>
      <c r="I1" s="617"/>
      <c r="J1" s="618"/>
    </row>
    <row r="2" spans="1:10" x14ac:dyDescent="0.25">
      <c r="A2" s="92"/>
      <c r="B2" s="407"/>
      <c r="C2" s="87"/>
      <c r="D2" s="87"/>
      <c r="E2" s="87"/>
      <c r="F2" s="87"/>
      <c r="G2" s="87"/>
      <c r="H2" s="87"/>
      <c r="I2" s="87"/>
      <c r="J2" s="408"/>
    </row>
    <row r="3" spans="1:10" ht="15" customHeight="1" x14ac:dyDescent="0.25">
      <c r="A3" s="92"/>
      <c r="B3" s="247"/>
      <c r="C3" s="213" t="s">
        <v>99</v>
      </c>
      <c r="D3" s="615" t="e">
        <f>WADA!E3</f>
        <v>#N/A</v>
      </c>
      <c r="E3" s="615"/>
      <c r="F3" s="211" t="s">
        <v>100</v>
      </c>
      <c r="G3" s="95">
        <f>WADA!H3</f>
        <v>0</v>
      </c>
      <c r="H3" s="213" t="s">
        <v>101</v>
      </c>
      <c r="I3" s="248" t="str">
        <f>WADA!J3</f>
        <v/>
      </c>
      <c r="J3" s="249" t="e">
        <f>'Data Entry Page'!J5</f>
        <v>#N/A</v>
      </c>
    </row>
    <row r="4" spans="1:10" ht="12.75" customHeight="1" x14ac:dyDescent="0.25">
      <c r="A4" s="92"/>
      <c r="B4" s="247"/>
      <c r="C4" s="93"/>
      <c r="D4" s="215"/>
      <c r="E4" s="216"/>
      <c r="F4" s="216"/>
      <c r="G4" s="92"/>
      <c r="H4" s="216"/>
      <c r="I4" s="92"/>
      <c r="J4" s="250"/>
    </row>
    <row r="5" spans="1:10" s="406" customFormat="1" ht="30" x14ac:dyDescent="0.25">
      <c r="A5" s="277"/>
      <c r="B5" s="404"/>
      <c r="C5" s="405"/>
      <c r="D5" s="416" t="s">
        <v>1217</v>
      </c>
      <c r="E5" s="417" t="s">
        <v>1217</v>
      </c>
      <c r="F5" s="416" t="s">
        <v>1218</v>
      </c>
      <c r="G5" s="416" t="s">
        <v>1219</v>
      </c>
      <c r="H5" s="416" t="s">
        <v>1220</v>
      </c>
      <c r="I5" s="416" t="s">
        <v>1221</v>
      </c>
      <c r="J5" s="418" t="s">
        <v>1222</v>
      </c>
    </row>
    <row r="6" spans="1:10" s="403" customFormat="1" ht="15" customHeight="1" x14ac:dyDescent="0.25">
      <c r="A6" s="402"/>
      <c r="B6" s="456" t="s">
        <v>11</v>
      </c>
      <c r="C6" s="456" t="s">
        <v>1239</v>
      </c>
      <c r="D6" s="541" t="s">
        <v>758</v>
      </c>
      <c r="E6" s="541" t="s">
        <v>1002</v>
      </c>
      <c r="F6" s="542" t="s">
        <v>1003</v>
      </c>
      <c r="G6" s="541" t="s">
        <v>1004</v>
      </c>
      <c r="H6" s="541" t="s">
        <v>1005</v>
      </c>
      <c r="I6" s="542" t="s">
        <v>1006</v>
      </c>
      <c r="J6" s="541" t="s">
        <v>1080</v>
      </c>
    </row>
    <row r="7" spans="1:10" x14ac:dyDescent="0.25">
      <c r="A7" s="92"/>
      <c r="B7" s="457" t="s">
        <v>12</v>
      </c>
      <c r="C7" s="92" t="s">
        <v>1216</v>
      </c>
      <c r="D7" s="103" t="e">
        <f>VLOOKUP($G$3,'June 2023-24 BF Payment'!$A:$B,2,FALSE)</f>
        <v>#N/A</v>
      </c>
      <c r="E7" s="103" t="e">
        <f>WADA!G55</f>
        <v>#N/A</v>
      </c>
      <c r="F7" s="103" t="e">
        <f>'Comb WAM &amp; WADA FY26'!$F$24</f>
        <v>#N/A</v>
      </c>
      <c r="G7" s="103" t="e">
        <f>'Comb WAM &amp; WADA FY27'!$F$24</f>
        <v>#N/A</v>
      </c>
      <c r="H7" s="103" t="e">
        <f>'Comb WAM &amp; WADA FY28'!$F$24</f>
        <v>#N/A</v>
      </c>
      <c r="I7" s="103" t="e">
        <f>'Comb WAM &amp; WADA FY29'!$F$24</f>
        <v>#N/A</v>
      </c>
      <c r="J7" s="103" t="e">
        <f>'Comb WAM &amp; WADA FY30'!$F$24</f>
        <v>#N/A</v>
      </c>
    </row>
    <row r="8" spans="1:10" x14ac:dyDescent="0.25">
      <c r="A8" s="92"/>
      <c r="B8" s="457" t="s">
        <v>13</v>
      </c>
      <c r="C8" s="92" t="s">
        <v>85</v>
      </c>
      <c r="D8" s="252">
        <f>'Data Entry Page'!D52</f>
        <v>6375</v>
      </c>
      <c r="E8" s="252">
        <f>'Data Entry Page'!E52</f>
        <v>6650.5328896729998</v>
      </c>
      <c r="F8" s="252">
        <f>'Data Entry Page'!F52</f>
        <v>7145</v>
      </c>
      <c r="G8" s="252">
        <f>'Data Entry Page'!G52</f>
        <v>7145</v>
      </c>
      <c r="H8" s="252">
        <f>'Data Entry Page'!H52</f>
        <v>7145</v>
      </c>
      <c r="I8" s="252">
        <f>'Data Entry Page'!I52</f>
        <v>7145</v>
      </c>
      <c r="J8" s="252">
        <f>'Data Entry Page'!J52</f>
        <v>7145</v>
      </c>
    </row>
    <row r="9" spans="1:10" x14ac:dyDescent="0.25">
      <c r="A9" s="92"/>
      <c r="B9" s="457" t="s">
        <v>14</v>
      </c>
      <c r="C9" s="92" t="s">
        <v>86</v>
      </c>
      <c r="D9" s="220" t="e">
        <f t="shared" ref="D9" si="0">(D7*D8)</f>
        <v>#N/A</v>
      </c>
      <c r="E9" s="220" t="e">
        <f t="shared" ref="E9:J9" si="1">(E7*E8)</f>
        <v>#N/A</v>
      </c>
      <c r="F9" s="220" t="e">
        <f t="shared" si="1"/>
        <v>#N/A</v>
      </c>
      <c r="G9" s="220" t="e">
        <f t="shared" si="1"/>
        <v>#N/A</v>
      </c>
      <c r="H9" s="220" t="e">
        <f t="shared" si="1"/>
        <v>#N/A</v>
      </c>
      <c r="I9" s="220" t="e">
        <f t="shared" si="1"/>
        <v>#N/A</v>
      </c>
      <c r="J9" s="220" t="e">
        <f t="shared" si="1"/>
        <v>#N/A</v>
      </c>
    </row>
    <row r="10" spans="1:10" x14ac:dyDescent="0.25">
      <c r="A10" s="92"/>
      <c r="B10" s="457" t="s">
        <v>15</v>
      </c>
      <c r="C10" s="92" t="s">
        <v>79</v>
      </c>
      <c r="D10" s="253" t="e">
        <f>VLOOKUP($G$3,'June 2023-24 BF Payment'!$A:$C,3,FALSE)</f>
        <v>#N/A</v>
      </c>
      <c r="E10" s="253" t="e">
        <f>'Data Entry Page'!E53</f>
        <v>#N/A</v>
      </c>
      <c r="F10" s="253" t="e">
        <f>'Data Entry Page'!F53</f>
        <v>#N/A</v>
      </c>
      <c r="G10" s="253">
        <f>'Data Entry Page'!G53</f>
        <v>0</v>
      </c>
      <c r="H10" s="253">
        <f>'Data Entry Page'!H53</f>
        <v>0</v>
      </c>
      <c r="I10" s="253">
        <f>'Data Entry Page'!I53</f>
        <v>0</v>
      </c>
      <c r="J10" s="464">
        <f>'Data Entry Page'!J53</f>
        <v>0</v>
      </c>
    </row>
    <row r="11" spans="1:10" x14ac:dyDescent="0.25">
      <c r="A11" s="92"/>
      <c r="B11" s="457" t="s">
        <v>16</v>
      </c>
      <c r="C11" s="92" t="s">
        <v>3</v>
      </c>
      <c r="D11" s="220" t="e">
        <f t="shared" ref="D11" si="2">(D10*D9)</f>
        <v>#N/A</v>
      </c>
      <c r="E11" s="220" t="e">
        <f t="shared" ref="E11:J11" si="3">(E10*E9)</f>
        <v>#N/A</v>
      </c>
      <c r="F11" s="220" t="e">
        <f t="shared" si="3"/>
        <v>#N/A</v>
      </c>
      <c r="G11" s="220" t="e">
        <f t="shared" si="3"/>
        <v>#N/A</v>
      </c>
      <c r="H11" s="220" t="e">
        <f t="shared" si="3"/>
        <v>#N/A</v>
      </c>
      <c r="I11" s="220" t="e">
        <f t="shared" si="3"/>
        <v>#N/A</v>
      </c>
      <c r="J11" s="220" t="e">
        <f t="shared" si="3"/>
        <v>#N/A</v>
      </c>
    </row>
    <row r="12" spans="1:10" x14ac:dyDescent="0.25">
      <c r="A12" s="92"/>
      <c r="B12" s="457" t="s">
        <v>17</v>
      </c>
      <c r="C12" s="92" t="s">
        <v>76</v>
      </c>
      <c r="D12" s="220" t="e">
        <f>'Local (04-05) &amp; State (05-06)'!D21</f>
        <v>#N/A</v>
      </c>
      <c r="E12" s="220" t="e">
        <f>'Local (04-05) &amp; State (05-06)'!E21</f>
        <v>#N/A</v>
      </c>
      <c r="F12" s="220" t="e">
        <f>'Local (04-05) &amp; State (05-06)'!F21</f>
        <v>#N/A</v>
      </c>
      <c r="G12" s="220" t="e">
        <f>'Local (04-05) &amp; State (05-06)'!G21</f>
        <v>#N/A</v>
      </c>
      <c r="H12" s="220" t="e">
        <f>'Local (04-05) &amp; State (05-06)'!H21</f>
        <v>#N/A</v>
      </c>
      <c r="I12" s="220" t="e">
        <f>'Local (04-05) &amp; State (05-06)'!I21</f>
        <v>#N/A</v>
      </c>
      <c r="J12" s="220" t="e">
        <f>'Local (04-05) &amp; State (05-06)'!J21</f>
        <v>#N/A</v>
      </c>
    </row>
    <row r="13" spans="1:10" x14ac:dyDescent="0.25">
      <c r="A13" s="92"/>
      <c r="B13" s="457" t="s">
        <v>18</v>
      </c>
      <c r="C13" s="211" t="s">
        <v>94</v>
      </c>
      <c r="D13" s="254" t="e">
        <f t="shared" ref="D13" si="4">IF(D11-D12&lt;0,0,D11-D12)</f>
        <v>#N/A</v>
      </c>
      <c r="E13" s="254" t="e">
        <f t="shared" ref="E13:J13" si="5">IF(E11-E12&lt;0,0,E11-E12)</f>
        <v>#N/A</v>
      </c>
      <c r="F13" s="254" t="e">
        <f t="shared" si="5"/>
        <v>#N/A</v>
      </c>
      <c r="G13" s="254" t="e">
        <f t="shared" si="5"/>
        <v>#N/A</v>
      </c>
      <c r="H13" s="254" t="e">
        <f t="shared" si="5"/>
        <v>#N/A</v>
      </c>
      <c r="I13" s="254" t="e">
        <f t="shared" si="5"/>
        <v>#N/A</v>
      </c>
      <c r="J13" s="254" t="e">
        <f t="shared" si="5"/>
        <v>#N/A</v>
      </c>
    </row>
    <row r="14" spans="1:10" x14ac:dyDescent="0.25">
      <c r="A14" s="92"/>
      <c r="B14" s="457" t="s">
        <v>19</v>
      </c>
      <c r="C14" s="255" t="s">
        <v>7</v>
      </c>
      <c r="D14" s="256" t="e">
        <f>'Local (04-05) &amp; State (05-06)'!G28</f>
        <v>#N/A</v>
      </c>
      <c r="E14" s="256" t="e">
        <f t="shared" ref="E14:J14" si="6">D14</f>
        <v>#N/A</v>
      </c>
      <c r="F14" s="256" t="e">
        <f t="shared" si="6"/>
        <v>#N/A</v>
      </c>
      <c r="G14" s="256" t="e">
        <f t="shared" si="6"/>
        <v>#N/A</v>
      </c>
      <c r="H14" s="256" t="e">
        <f t="shared" si="6"/>
        <v>#N/A</v>
      </c>
      <c r="I14" s="256" t="e">
        <f t="shared" si="6"/>
        <v>#N/A</v>
      </c>
      <c r="J14" s="256" t="e">
        <f t="shared" si="6"/>
        <v>#N/A</v>
      </c>
    </row>
    <row r="15" spans="1:10" ht="6.75" customHeight="1" x14ac:dyDescent="0.25">
      <c r="A15" s="92"/>
      <c r="B15" s="458"/>
      <c r="C15" s="215"/>
      <c r="D15" s="257"/>
      <c r="E15" s="257"/>
      <c r="F15" s="257"/>
      <c r="G15" s="257"/>
      <c r="H15" s="257"/>
      <c r="I15" s="257"/>
      <c r="J15" s="257"/>
    </row>
    <row r="16" spans="1:10" x14ac:dyDescent="0.25">
      <c r="A16" s="92"/>
      <c r="B16" s="457"/>
      <c r="C16" s="258" t="s">
        <v>105</v>
      </c>
      <c r="D16" s="259">
        <v>1</v>
      </c>
      <c r="E16" s="259">
        <v>1</v>
      </c>
      <c r="F16" s="260">
        <v>1</v>
      </c>
      <c r="G16" s="261">
        <v>1</v>
      </c>
      <c r="H16" s="261">
        <v>1</v>
      </c>
      <c r="I16" s="261">
        <v>1</v>
      </c>
      <c r="J16" s="261">
        <v>1</v>
      </c>
    </row>
    <row r="17" spans="1:10" x14ac:dyDescent="0.25">
      <c r="A17" s="92"/>
      <c r="B17" s="457"/>
      <c r="C17" s="102" t="s">
        <v>106</v>
      </c>
      <c r="D17" s="259">
        <v>0</v>
      </c>
      <c r="E17" s="259">
        <v>0</v>
      </c>
      <c r="F17" s="260">
        <v>0</v>
      </c>
      <c r="G17" s="261">
        <v>0</v>
      </c>
      <c r="H17" s="261">
        <v>0</v>
      </c>
      <c r="I17" s="261">
        <v>0</v>
      </c>
      <c r="J17" s="261">
        <v>0</v>
      </c>
    </row>
    <row r="18" spans="1:10" x14ac:dyDescent="0.25">
      <c r="A18" s="92"/>
      <c r="B18" s="457" t="s">
        <v>20</v>
      </c>
      <c r="C18" s="262" t="s">
        <v>92</v>
      </c>
      <c r="D18" s="220" t="e">
        <f t="shared" ref="D18" si="7">ROUND(D16*D13,2)</f>
        <v>#N/A</v>
      </c>
      <c r="E18" s="220" t="e">
        <f t="shared" ref="E18:J19" si="8">ROUND(E16*E13,2)</f>
        <v>#N/A</v>
      </c>
      <c r="F18" s="220" t="e">
        <f t="shared" si="8"/>
        <v>#N/A</v>
      </c>
      <c r="G18" s="220" t="e">
        <f t="shared" si="8"/>
        <v>#N/A</v>
      </c>
      <c r="H18" s="220" t="e">
        <f t="shared" si="8"/>
        <v>#N/A</v>
      </c>
      <c r="I18" s="220" t="e">
        <f t="shared" si="8"/>
        <v>#N/A</v>
      </c>
      <c r="J18" s="220" t="e">
        <f t="shared" si="8"/>
        <v>#N/A</v>
      </c>
    </row>
    <row r="19" spans="1:10" x14ac:dyDescent="0.25">
      <c r="A19" s="92"/>
      <c r="B19" s="459" t="s">
        <v>21</v>
      </c>
      <c r="C19" s="263" t="s">
        <v>93</v>
      </c>
      <c r="D19" s="264" t="e">
        <f t="shared" ref="D19" si="9">ROUND(D17*D14,2)</f>
        <v>#N/A</v>
      </c>
      <c r="E19" s="264" t="e">
        <f t="shared" si="8"/>
        <v>#N/A</v>
      </c>
      <c r="F19" s="264" t="e">
        <f t="shared" si="8"/>
        <v>#N/A</v>
      </c>
      <c r="G19" s="264" t="e">
        <f t="shared" si="8"/>
        <v>#N/A</v>
      </c>
      <c r="H19" s="264" t="e">
        <f t="shared" si="8"/>
        <v>#N/A</v>
      </c>
      <c r="I19" s="264" t="e">
        <f t="shared" si="8"/>
        <v>#N/A</v>
      </c>
      <c r="J19" s="264" t="e">
        <f t="shared" si="8"/>
        <v>#N/A</v>
      </c>
    </row>
    <row r="20" spans="1:10" x14ac:dyDescent="0.25">
      <c r="A20" s="92"/>
      <c r="B20" s="460" t="s">
        <v>22</v>
      </c>
      <c r="C20" s="265" t="s">
        <v>1162</v>
      </c>
      <c r="D20" s="266" t="e">
        <f t="shared" ref="D20" si="10">D18+D19</f>
        <v>#N/A</v>
      </c>
      <c r="E20" s="266" t="e">
        <f t="shared" ref="E20:J20" si="11">E18+E19</f>
        <v>#N/A</v>
      </c>
      <c r="F20" s="267" t="e">
        <f t="shared" si="11"/>
        <v>#N/A</v>
      </c>
      <c r="G20" s="268" t="e">
        <f t="shared" si="11"/>
        <v>#N/A</v>
      </c>
      <c r="H20" s="268" t="e">
        <f t="shared" si="11"/>
        <v>#N/A</v>
      </c>
      <c r="I20" s="268" t="e">
        <f t="shared" si="11"/>
        <v>#N/A</v>
      </c>
      <c r="J20" s="268" t="e">
        <f t="shared" si="11"/>
        <v>#N/A</v>
      </c>
    </row>
    <row r="21" spans="1:10" ht="6.75" customHeight="1" x14ac:dyDescent="0.25">
      <c r="A21" s="92"/>
      <c r="B21" s="458"/>
      <c r="C21" s="269"/>
      <c r="D21" s="220"/>
      <c r="E21" s="220"/>
      <c r="F21" s="220"/>
      <c r="G21" s="220"/>
      <c r="H21" s="220"/>
      <c r="I21" s="220"/>
      <c r="J21" s="220"/>
    </row>
    <row r="22" spans="1:10" x14ac:dyDescent="0.25">
      <c r="A22" s="92"/>
      <c r="B22" s="457"/>
      <c r="C22" s="211" t="s">
        <v>768</v>
      </c>
      <c r="D22" s="101" t="s">
        <v>8</v>
      </c>
      <c r="E22" s="101" t="s">
        <v>8</v>
      </c>
      <c r="F22" s="101" t="s">
        <v>8</v>
      </c>
      <c r="G22" s="101" t="s">
        <v>8</v>
      </c>
      <c r="H22" s="101" t="s">
        <v>8</v>
      </c>
      <c r="I22" s="101" t="s">
        <v>8</v>
      </c>
      <c r="J22" s="101" t="s">
        <v>8</v>
      </c>
    </row>
    <row r="23" spans="1:10" x14ac:dyDescent="0.25">
      <c r="A23" s="92"/>
      <c r="B23" s="457" t="s">
        <v>23</v>
      </c>
      <c r="C23" s="92" t="s">
        <v>78</v>
      </c>
      <c r="D23" s="270" t="e">
        <f>IF($J$3="K8",IF(WADA!E19+WADA!E40+WADA!EE6&lt;=350,"N/A",ROUND(((D10-1)*1)+1,4)),IF(WADA!E16+WADA!EE5+WADA!E41&lt;=350,"N/A",ROUND(((D10-1)*1)+1,4)))</f>
        <v>#N/A</v>
      </c>
      <c r="E23" s="270" t="e">
        <f>IF($J$3="K8",IF(WADA!F19+WADA!F40+WADA!EF6&lt;=350,"N/A",ROUND(((E10-1)*1)+1,4)),IF(WADA!F16+WADA!EF5+WADA!F41&lt;=350,"N/A",ROUND(((E10-1)*1)+1,4)))</f>
        <v>#N/A</v>
      </c>
      <c r="F23" s="270" t="e">
        <f>IF($J$3="K8",IF(WADA!G19+WADA!G40+WADA!EG6&lt;=350,"N/A",ROUND(((F10-1)*1)+1,4)),IF(WADA!G16+WADA!EG5+WADA!G41&lt;=350,"N/A",ROUND(((F10-1)*1)+1,4)))</f>
        <v>#N/A</v>
      </c>
      <c r="G23" s="270" t="e">
        <f>IF($J$3="K8",IF(WADA!H19+WADA!H40+WADA!EH6&lt;=350,"N/A",ROUND(((G10-1)*1)+1,4)),IF(WADA!H16+WADA!EH5+WADA!H41&lt;=350,"N/A",ROUND(((G10-1)*1)+1,4)))</f>
        <v>#N/A</v>
      </c>
      <c r="H23" s="270" t="e">
        <f>IF($J$3="K8",IF(WADA!I19+WADA!I40+WADA!EI6&lt;=350,"N/A",ROUND(((H10-1)*1)+1,4)),IF(WADA!I16+WADA!EI5+WADA!I41&lt;=350,"N/A",ROUND(((H10-1)*1)+1,4)))</f>
        <v>#N/A</v>
      </c>
      <c r="I23" s="270" t="e">
        <f>IF($J$3="K8",IF(WADA!J19+WADA!J40+WADA!EJ6&lt;=350,"N/A",ROUND(((I10-1)*1)+1,4)),IF(WADA!J16+WADA!EJ5+WADA!J41&lt;=350,"N/A",ROUND(((I10-1)*1)+1,4)))</f>
        <v>#N/A</v>
      </c>
      <c r="J23" s="270" t="e">
        <f>IF($J$3="K8",IF(WADA!K19+WADA!K40+WADA!EK6&lt;=350,"N/A",ROUND(((J10-1)*1)+1,4)),IF(WADA!K16+WADA!EK5+WADA!K41&lt;=350,"N/A",ROUND(((J10-1)*1)+1,4)))</f>
        <v>#N/A</v>
      </c>
    </row>
    <row r="24" spans="1:10" x14ac:dyDescent="0.25">
      <c r="A24" s="92"/>
      <c r="B24" s="457" t="s">
        <v>24</v>
      </c>
      <c r="C24" s="92" t="s">
        <v>77</v>
      </c>
      <c r="D24" s="220" t="e">
        <f t="shared" ref="D24" si="12">IF(D23="N/A","N/A",ROUND(D14*D23,2))</f>
        <v>#N/A</v>
      </c>
      <c r="E24" s="220" t="e">
        <f t="shared" ref="E24:J24" si="13">IF(E23="N/A","N/A",ROUND(E14*E23,2))</f>
        <v>#N/A</v>
      </c>
      <c r="F24" s="220" t="e">
        <f t="shared" si="13"/>
        <v>#N/A</v>
      </c>
      <c r="G24" s="220" t="e">
        <f t="shared" si="13"/>
        <v>#N/A</v>
      </c>
      <c r="H24" s="220" t="e">
        <f t="shared" si="13"/>
        <v>#N/A</v>
      </c>
      <c r="I24" s="220" t="e">
        <f t="shared" si="13"/>
        <v>#N/A</v>
      </c>
      <c r="J24" s="220" t="e">
        <f t="shared" si="13"/>
        <v>#N/A</v>
      </c>
    </row>
    <row r="25" spans="1:10" x14ac:dyDescent="0.25">
      <c r="A25" s="92"/>
      <c r="B25" s="457" t="s">
        <v>25</v>
      </c>
      <c r="C25" s="92" t="s">
        <v>64</v>
      </c>
      <c r="D25" s="271" t="e">
        <f>IF(D23="N/A","N/A",ROUND(D24/WADA!$D$43,4))</f>
        <v>#N/A</v>
      </c>
      <c r="E25" s="271" t="e">
        <f>IF(E23="N/A","N/A",ROUND(E24/WADA!$D$43,4))</f>
        <v>#N/A</v>
      </c>
      <c r="F25" s="271" t="e">
        <f>IF(F23="N/A","N/A",ROUND(F24/WADA!$D$43,4))</f>
        <v>#N/A</v>
      </c>
      <c r="G25" s="271" t="e">
        <f>IF(G23="N/A","N/A",ROUND(G24/WADA!$D$43,4))</f>
        <v>#N/A</v>
      </c>
      <c r="H25" s="271" t="e">
        <f>IF(H23="N/A","N/A",ROUND(H24/WADA!$D$43,4))</f>
        <v>#N/A</v>
      </c>
      <c r="I25" s="271" t="e">
        <f>IF(I23="N/A","N/A",ROUND(I24/WADA!$D$43,4))</f>
        <v>#N/A</v>
      </c>
      <c r="J25" s="271" t="e">
        <f>IF(J23="N/A","N/A",ROUND(J24/WADA!$D$43,4))</f>
        <v>#N/A</v>
      </c>
    </row>
    <row r="26" spans="1:10" x14ac:dyDescent="0.25">
      <c r="A26" s="92"/>
      <c r="B26" s="457" t="s">
        <v>55</v>
      </c>
      <c r="C26" s="262" t="s">
        <v>65</v>
      </c>
      <c r="D26" s="220" t="e">
        <f t="shared" ref="D26" si="14">IF(D23="N/A","N/A",ROUND(D20/D7,4))</f>
        <v>#N/A</v>
      </c>
      <c r="E26" s="220" t="e">
        <f t="shared" ref="E26:J26" si="15">IF(E23="N/A","N/A",ROUND(E20/E7,4))</f>
        <v>#N/A</v>
      </c>
      <c r="F26" s="220" t="e">
        <f t="shared" si="15"/>
        <v>#N/A</v>
      </c>
      <c r="G26" s="220" t="e">
        <f t="shared" si="15"/>
        <v>#N/A</v>
      </c>
      <c r="H26" s="220" t="e">
        <f t="shared" si="15"/>
        <v>#N/A</v>
      </c>
      <c r="I26" s="220" t="e">
        <f t="shared" si="15"/>
        <v>#N/A</v>
      </c>
      <c r="J26" s="220" t="e">
        <f t="shared" si="15"/>
        <v>#N/A</v>
      </c>
    </row>
    <row r="27" spans="1:10" x14ac:dyDescent="0.25">
      <c r="A27" s="92"/>
      <c r="B27" s="459"/>
      <c r="C27" s="272" t="s">
        <v>30</v>
      </c>
      <c r="D27" s="273" t="e">
        <f t="shared" ref="D27" si="16">IF(D23="N/A","N/A",IF(D26&gt;D25,"On Formula","Hold Harmless"))</f>
        <v>#N/A</v>
      </c>
      <c r="E27" s="273" t="e">
        <f t="shared" ref="E27:J27" si="17">IF(E23="N/A","N/A",IF(E26&gt;E25,"On Formula","Hold Harmless"))</f>
        <v>#N/A</v>
      </c>
      <c r="F27" s="273" t="e">
        <f t="shared" si="17"/>
        <v>#N/A</v>
      </c>
      <c r="G27" s="273" t="e">
        <f t="shared" si="17"/>
        <v>#N/A</v>
      </c>
      <c r="H27" s="273" t="e">
        <f t="shared" si="17"/>
        <v>#N/A</v>
      </c>
      <c r="I27" s="273" t="e">
        <f t="shared" si="17"/>
        <v>#N/A</v>
      </c>
      <c r="J27" s="273" t="e">
        <f t="shared" si="17"/>
        <v>#N/A</v>
      </c>
    </row>
    <row r="28" spans="1:10" x14ac:dyDescent="0.25">
      <c r="A28" s="92"/>
      <c r="B28" s="461"/>
      <c r="C28" s="94" t="s">
        <v>769</v>
      </c>
      <c r="D28" s="101" t="s">
        <v>8</v>
      </c>
      <c r="E28" s="101" t="s">
        <v>8</v>
      </c>
      <c r="F28" s="101" t="s">
        <v>8</v>
      </c>
      <c r="G28" s="101" t="s">
        <v>8</v>
      </c>
      <c r="H28" s="101" t="s">
        <v>8</v>
      </c>
      <c r="I28" s="101" t="s">
        <v>8</v>
      </c>
      <c r="J28" s="101" t="s">
        <v>8</v>
      </c>
    </row>
    <row r="29" spans="1:10" x14ac:dyDescent="0.25">
      <c r="A29" s="92"/>
      <c r="B29" s="457" t="s">
        <v>61</v>
      </c>
      <c r="C29" s="92" t="s">
        <v>78</v>
      </c>
      <c r="D29" s="270" t="e">
        <f>IF($J$3="K8",IF(WADA!E19+WADA!E40+WADA!E41&gt;350,"N/A",ROUND(((D10-1)*1)+1,4)),IF(WADA!E16+WADA!E40+WADA!E41&gt;350,"N/A",ROUND(((D10-1)*1)+1,4)))</f>
        <v>#N/A</v>
      </c>
      <c r="E29" s="270" t="e">
        <f>IF($J$3="K8",IF(WADA!F19+WADA!F40+WADA!F41&gt;350,"N/A",ROUND(((E10-1)*1)+1,4)),IF(WADA!F16+WADA!F40+WADA!F41&gt;350,"N/A",ROUND(((E10-1)*1)+1,4)))</f>
        <v>#N/A</v>
      </c>
      <c r="F29" s="270" t="e">
        <f>IF($J$3="K8",IF(WADA!G19+WADA!G40+WADA!G41&gt;350,"N/A",ROUND(((F10-1)*1)+1,4)),IF(WADA!G16+WADA!G40+WADA!G41&gt;350,"N/A",ROUND(((F10-1)*1)+1,4)))</f>
        <v>#N/A</v>
      </c>
      <c r="G29" s="270" t="e">
        <f>IF($J$3="K8",IF(WADA!H19+WADA!H40+WADA!H41&gt;350,"N/A",ROUND(((G10-1)*1)+1,4)),IF(WADA!H16+WADA!H40+WADA!H41&gt;350,"N/A",ROUND(((G10-1)*1)+1,4)))</f>
        <v>#N/A</v>
      </c>
      <c r="H29" s="270" t="e">
        <f>IF($J$3="K8",IF(WADA!I19+WADA!I40+WADA!I41&gt;350,"N/A",ROUND(((H10-1)*1)+1,4)),IF(WADA!I16+WADA!I40+WADA!I41&gt;350,"N/A",ROUND(((H10-1)*1)+1,4)))</f>
        <v>#N/A</v>
      </c>
      <c r="I29" s="270" t="e">
        <f>IF($J$3="K8",IF(WADA!J19+WADA!J40+WADA!J41&gt;350,"N/A",ROUND(((I10-1)*1)+1,4)),IF(WADA!J16+WADA!J40+WADA!J41&gt;350,"N/A",ROUND(((I10-1)*1)+1,4)))</f>
        <v>#N/A</v>
      </c>
      <c r="J29" s="270" t="e">
        <f>IF($J$3="K8",IF(WADA!K19+WADA!K40+WADA!K41&gt;350,"N/A",ROUND(((J10-1)*1)+1,4)),IF(WADA!K16+WADA!K40+WADA!K41&gt;350,"N/A",ROUND(((J10-1)*1)+1,4)))</f>
        <v>#N/A</v>
      </c>
    </row>
    <row r="30" spans="1:10" x14ac:dyDescent="0.25">
      <c r="A30" s="92"/>
      <c r="B30" s="101" t="s">
        <v>62</v>
      </c>
      <c r="C30" s="119" t="s">
        <v>81</v>
      </c>
      <c r="D30" s="220" t="e">
        <f>IF(D29="N/A","N/A",MAX('Local (04-05) &amp; State (05-06)'!$C$28,'Local (04-05) &amp; State (05-06)'!$G$28))</f>
        <v>#N/A</v>
      </c>
      <c r="E30" s="220" t="e">
        <f>IF(E29="N/A","N/A",MAX('Local (04-05) &amp; State (05-06)'!$C$28,'Local (04-05) &amp; State (05-06)'!$G$28))</f>
        <v>#N/A</v>
      </c>
      <c r="F30" s="220" t="e">
        <f>IF(F29="N/A","N/A",MAX('Local (04-05) &amp; State (05-06)'!$C$28,'Local (04-05) &amp; State (05-06)'!$G$28))</f>
        <v>#N/A</v>
      </c>
      <c r="G30" s="220" t="e">
        <f>IF(G29="N/A","N/A",MAX('Local (04-05) &amp; State (05-06)'!$C$28,'Local (04-05) &amp; State (05-06)'!$G$28))</f>
        <v>#N/A</v>
      </c>
      <c r="H30" s="220" t="e">
        <f>IF(H29="N/A","N/A",MAX('Local (04-05) &amp; State (05-06)'!$C$28,'Local (04-05) &amp; State (05-06)'!$G$28))</f>
        <v>#N/A</v>
      </c>
      <c r="I30" s="220" t="e">
        <f>IF(I29="N/A","N/A",MAX('Local (04-05) &amp; State (05-06)'!$C$28,'Local (04-05) &amp; State (05-06)'!$G$28))</f>
        <v>#N/A</v>
      </c>
      <c r="J30" s="220" t="e">
        <f>IF(J29="N/A","N/A",MAX('Local (04-05) &amp; State (05-06)'!$C$28,'Local (04-05) &amp; State (05-06)'!$G$28))</f>
        <v>#N/A</v>
      </c>
    </row>
    <row r="31" spans="1:10" x14ac:dyDescent="0.25">
      <c r="A31" s="92"/>
      <c r="B31" s="457" t="s">
        <v>63</v>
      </c>
      <c r="C31" s="119" t="s">
        <v>80</v>
      </c>
      <c r="D31" s="257" t="e">
        <f t="shared" ref="D31" si="18">IF(D29="N/A","N/A",ROUND(D29*D30,0))</f>
        <v>#N/A</v>
      </c>
      <c r="E31" s="257" t="e">
        <f t="shared" ref="E31:J31" si="19">IF(E29="N/A","N/A",ROUND(E29*E30,0))</f>
        <v>#N/A</v>
      </c>
      <c r="F31" s="257" t="e">
        <f t="shared" si="19"/>
        <v>#N/A</v>
      </c>
      <c r="G31" s="257" t="e">
        <f t="shared" si="19"/>
        <v>#N/A</v>
      </c>
      <c r="H31" s="257" t="e">
        <f t="shared" si="19"/>
        <v>#N/A</v>
      </c>
      <c r="I31" s="257" t="e">
        <f t="shared" si="19"/>
        <v>#N/A</v>
      </c>
      <c r="J31" s="257" t="e">
        <f t="shared" si="19"/>
        <v>#N/A</v>
      </c>
    </row>
    <row r="32" spans="1:10" x14ac:dyDescent="0.25">
      <c r="A32" s="92"/>
      <c r="B32" s="459"/>
      <c r="C32" s="272" t="s">
        <v>30</v>
      </c>
      <c r="D32" s="273" t="e">
        <f t="shared" ref="D32" si="20">IF(D29="N/A","N/A",IF(D31&gt;D20,"Hold Harmless","On Formula"))</f>
        <v>#N/A</v>
      </c>
      <c r="E32" s="273" t="e">
        <f t="shared" ref="E32:J32" si="21">IF(E29="N/A","N/A",IF(E31&gt;E20,"Hold Harmless","On Formula"))</f>
        <v>#N/A</v>
      </c>
      <c r="F32" s="273" t="e">
        <f t="shared" si="21"/>
        <v>#N/A</v>
      </c>
      <c r="G32" s="273" t="e">
        <f t="shared" si="21"/>
        <v>#N/A</v>
      </c>
      <c r="H32" s="273" t="e">
        <f t="shared" si="21"/>
        <v>#N/A</v>
      </c>
      <c r="I32" s="273" t="e">
        <f t="shared" si="21"/>
        <v>#N/A</v>
      </c>
      <c r="J32" s="273" t="e">
        <f t="shared" si="21"/>
        <v>#N/A</v>
      </c>
    </row>
    <row r="33" spans="1:10" x14ac:dyDescent="0.25">
      <c r="A33" s="92"/>
      <c r="B33" s="457"/>
      <c r="C33" s="92"/>
      <c r="D33" s="228"/>
      <c r="E33" s="228"/>
      <c r="F33" s="228"/>
      <c r="G33" s="228"/>
      <c r="H33" s="228"/>
      <c r="I33" s="274"/>
      <c r="J33" s="274"/>
    </row>
    <row r="34" spans="1:10" x14ac:dyDescent="0.25">
      <c r="A34" s="92"/>
      <c r="B34" s="457" t="s">
        <v>27</v>
      </c>
      <c r="C34" s="211" t="s">
        <v>9</v>
      </c>
      <c r="D34" s="543" t="e">
        <f>VLOOKUP($G$3,'June 2023-24 BF Payment'!$A:$L,12,FALSE)</f>
        <v>#N/A</v>
      </c>
      <c r="E34" s="543" t="e">
        <f>IF($J$3="K8",IF(WADA!F19+WADA!F40&lt;=350,MAX(E31,E20),IF(E25&gt;E26,E25*E7,E20)),IF(WADA!F16+WADA!F40+WADA!F41&lt;=350,MAX(E31,E20),IF(E25&gt;E26,E25*E7,E20)))</f>
        <v>#N/A</v>
      </c>
      <c r="F34" s="543" t="e">
        <f>IF($J$3="K8",IF(WADA!G19+WADA!G40&lt;=350,MAX(F31,F20),IF(F25&gt;F26,F25*F7,F20)),IF(WADA!G16+WADA!G40+WADA!G41&lt;=350,MAX(F31,F20),IF(F25&gt;F26,F25*F7,F20)))</f>
        <v>#N/A</v>
      </c>
      <c r="G34" s="543" t="e">
        <f>IF($J$3="K8",IF(WADA!H19+WADA!H40&lt;=350,MAX(G31,G20),IF(G25&gt;G26,G25*G7,G20)),IF(WADA!H16+WADA!H40+WADA!H41&lt;=350,MAX(G31,G20),IF(G25&gt;G26,G25*G7,G20)))</f>
        <v>#N/A</v>
      </c>
      <c r="H34" s="543" t="e">
        <f>IF($J$3="K8",IF(WADA!I19+WADA!I40&lt;=350,MAX(H31,H20),IF(H25&gt;H26,H25*H7,H20)),IF(WADA!I16+WADA!I40+WADA!I41&lt;=350,MAX(H31,H20),IF(H25&gt;H26,H25*H7,H20)))</f>
        <v>#N/A</v>
      </c>
      <c r="I34" s="543" t="e">
        <f>IF($J$3="K8",IF(WADA!J19+WADA!J40&lt;=350,MAX(I31,I20),IF(I25&gt;I26,I25*I7,I20)),IF(WADA!J16+WADA!J40+WADA!J41&lt;=350,MAX(I31,I20),IF(I25&gt;I26,I25*I7,I20)))</f>
        <v>#N/A</v>
      </c>
      <c r="J34" s="544" t="e">
        <f>IF($J$3="K8",IF(WADA!K19+WADA!K40&lt;=350,MAX(J31,J20),IF(J25&gt;J26,J25*J7,J20)),IF(WADA!K16+WADA!K40+WADA!K41&lt;=350,MAX(J31,J20),IF(J25&gt;J26,J25*J7,J20)))</f>
        <v>#N/A</v>
      </c>
    </row>
    <row r="35" spans="1:10" s="246" customFormat="1" x14ac:dyDescent="0.25">
      <c r="A35" s="119"/>
      <c r="B35" s="461"/>
      <c r="C35" s="94" t="s">
        <v>110</v>
      </c>
      <c r="D35" s="275">
        <v>1</v>
      </c>
      <c r="E35" s="275">
        <f>'Data Entry Page'!D54</f>
        <v>1</v>
      </c>
      <c r="F35" s="275">
        <f>'Data Entry Page'!E54</f>
        <v>1</v>
      </c>
      <c r="G35" s="275">
        <f>'Data Entry Page'!F54</f>
        <v>1</v>
      </c>
      <c r="H35" s="275">
        <f>'Data Entry Page'!G54</f>
        <v>1</v>
      </c>
      <c r="I35" s="275">
        <f>'Data Entry Page'!H54</f>
        <v>1</v>
      </c>
      <c r="J35" s="275">
        <f>'Data Entry Page'!I54</f>
        <v>1</v>
      </c>
    </row>
    <row r="36" spans="1:10" s="246" customFormat="1" x14ac:dyDescent="0.25">
      <c r="A36" s="119"/>
      <c r="B36" s="461"/>
      <c r="C36" s="211" t="s">
        <v>109</v>
      </c>
      <c r="D36" s="543" t="e">
        <f t="shared" ref="D36" si="22">D34*D35</f>
        <v>#N/A</v>
      </c>
      <c r="E36" s="543" t="e">
        <f t="shared" ref="E36:J36" si="23">E34*E35</f>
        <v>#N/A</v>
      </c>
      <c r="F36" s="543" t="e">
        <f t="shared" si="23"/>
        <v>#N/A</v>
      </c>
      <c r="G36" s="543" t="e">
        <f t="shared" si="23"/>
        <v>#N/A</v>
      </c>
      <c r="H36" s="543" t="e">
        <f t="shared" si="23"/>
        <v>#N/A</v>
      </c>
      <c r="I36" s="543" t="e">
        <f t="shared" si="23"/>
        <v>#N/A</v>
      </c>
      <c r="J36" s="544" t="e">
        <f t="shared" si="23"/>
        <v>#N/A</v>
      </c>
    </row>
    <row r="37" spans="1:10" x14ac:dyDescent="0.25">
      <c r="A37" s="92"/>
      <c r="B37" s="457"/>
      <c r="C37" s="92" t="s">
        <v>87</v>
      </c>
      <c r="D37" s="257"/>
      <c r="E37" s="257"/>
      <c r="F37" s="257"/>
      <c r="G37" s="257"/>
      <c r="H37" s="257"/>
      <c r="I37" s="257"/>
      <c r="J37" s="257"/>
    </row>
    <row r="38" spans="1:10" x14ac:dyDescent="0.25">
      <c r="A38" s="92"/>
      <c r="B38" s="457"/>
      <c r="C38" s="92" t="s">
        <v>107</v>
      </c>
      <c r="D38" s="253">
        <f>'Data Entry Page'!D55</f>
        <v>425.81990000000002</v>
      </c>
      <c r="E38" s="253">
        <f>'Data Entry Page'!E55</f>
        <v>0</v>
      </c>
      <c r="F38" s="253">
        <f>'Data Entry Page'!F55</f>
        <v>0</v>
      </c>
      <c r="G38" s="253">
        <f>'Data Entry Page'!G55</f>
        <v>0</v>
      </c>
      <c r="H38" s="253">
        <f>'Data Entry Page'!H55</f>
        <v>0</v>
      </c>
      <c r="I38" s="253">
        <f>'Data Entry Page'!I55</f>
        <v>0</v>
      </c>
      <c r="J38" s="464">
        <f>'Data Entry Page'!J55</f>
        <v>0</v>
      </c>
    </row>
    <row r="39" spans="1:10" x14ac:dyDescent="0.25">
      <c r="A39" s="92"/>
      <c r="B39" s="457"/>
      <c r="C39" s="119" t="s">
        <v>1000</v>
      </c>
      <c r="D39" s="545" t="e">
        <f>VLOOKUP($G$3,'June 2024 Classroom Trust'!$A:$C,3,FALSE)</f>
        <v>#N/A</v>
      </c>
      <c r="E39" s="545" t="e">
        <f>IF($J$3="K8",(WADA!F19+WADA!F40),(IF($J$3="FL",(WADA!F16+WADA!F40+WADA!F41-WADA!F46), (WADA!F16+WADA!F40))))</f>
        <v>#N/A</v>
      </c>
      <c r="F39" s="545" t="e">
        <f>IF($J$3="K8",(WADA!G19+WADA!G40),(IF($J$3="FL",(WADA!G16+WADA!G40+WADA!G41-WADA!G46), (WADA!G16+WADA!G40))))</f>
        <v>#N/A</v>
      </c>
      <c r="G39" s="545" t="e">
        <f>IF($J$3="K8",(WADA!H19+WADA!H40),(IF($J$3="FL",(WADA!H16+WADA!H40+WADA!H41-WADA!H46), (WADA!H16+WADA!H40))))</f>
        <v>#N/A</v>
      </c>
      <c r="H39" s="545" t="e">
        <f>IF($J$3="K8",(WADA!I19+WADA!I40),(IF($J$3="FL",(WADA!I16+WADA!I40+WADA!I41-WADA!I46), (WADA!I16+WADA!I40))))</f>
        <v>#N/A</v>
      </c>
      <c r="I39" s="545" t="e">
        <f>IF($J$3="K8",(WADA!J19+WADA!J40),(IF($J$3="FL",(WADA!J16+WADA!J40+WADA!J41-WADA!J46), (WADA!J16+WADA!J40))))</f>
        <v>#N/A</v>
      </c>
      <c r="J39" s="545" t="e">
        <f>IF($J$3="K8",(WADA!K19+WADA!K40),(IF($J$3="FL",(WADA!K16+WADA!K40+WADA!K41-WADA!K46), (WADA!K16+WADA!K40))))</f>
        <v>#N/A</v>
      </c>
    </row>
    <row r="40" spans="1:10" s="184" customFormat="1" x14ac:dyDescent="0.25">
      <c r="A40" s="276"/>
      <c r="B40" s="462"/>
      <c r="C40" s="277"/>
      <c r="D40" s="251"/>
      <c r="E40" s="251"/>
      <c r="F40" s="251"/>
      <c r="G40" s="251"/>
      <c r="H40" s="251"/>
      <c r="I40" s="251"/>
      <c r="J40" s="251"/>
    </row>
    <row r="41" spans="1:10" x14ac:dyDescent="0.25">
      <c r="A41" s="92"/>
      <c r="B41" s="457"/>
      <c r="C41" s="92" t="s">
        <v>88</v>
      </c>
      <c r="D41" s="546" t="e">
        <f>(VLOOKUP($G$3,'June 2023-24 BF Payment'!$A:$M,13,FALSE))</f>
        <v>#N/A</v>
      </c>
      <c r="E41" s="546" t="e">
        <f t="shared" ref="E41:J41" si="24">(IF(E40&gt;0,E40,E39))*E38</f>
        <v>#N/A</v>
      </c>
      <c r="F41" s="546" t="e">
        <f t="shared" si="24"/>
        <v>#N/A</v>
      </c>
      <c r="G41" s="546" t="e">
        <f t="shared" si="24"/>
        <v>#N/A</v>
      </c>
      <c r="H41" s="546" t="e">
        <f t="shared" si="24"/>
        <v>#N/A</v>
      </c>
      <c r="I41" s="546" t="e">
        <f t="shared" si="24"/>
        <v>#N/A</v>
      </c>
      <c r="J41" s="546" t="e">
        <f t="shared" si="24"/>
        <v>#N/A</v>
      </c>
    </row>
    <row r="42" spans="1:10" x14ac:dyDescent="0.25">
      <c r="A42" s="92"/>
      <c r="B42" s="457"/>
      <c r="C42" s="92" t="s">
        <v>89</v>
      </c>
      <c r="D42" s="226" t="e">
        <f>(VLOOKUP($G$3,'June 2023-24 BF Payment'!$A:$O,14,FALSE))</f>
        <v>#N/A</v>
      </c>
      <c r="E42" s="257" t="e">
        <f t="shared" ref="E42:J42" si="25">ROUND(E36-E41,0)</f>
        <v>#N/A</v>
      </c>
      <c r="F42" s="257" t="e">
        <f t="shared" si="25"/>
        <v>#N/A</v>
      </c>
      <c r="G42" s="257" t="e">
        <f t="shared" si="25"/>
        <v>#N/A</v>
      </c>
      <c r="H42" s="257" t="e">
        <f t="shared" si="25"/>
        <v>#N/A</v>
      </c>
      <c r="I42" s="257" t="e">
        <f t="shared" si="25"/>
        <v>#N/A</v>
      </c>
      <c r="J42" s="257" t="e">
        <f t="shared" si="25"/>
        <v>#N/A</v>
      </c>
    </row>
    <row r="43" spans="1:10" x14ac:dyDescent="0.25">
      <c r="A43" s="92"/>
      <c r="B43" s="457"/>
      <c r="C43" s="211"/>
      <c r="D43" s="92"/>
      <c r="E43" s="92"/>
      <c r="F43" s="92"/>
      <c r="G43" s="92"/>
      <c r="H43" s="92"/>
      <c r="I43" s="92"/>
      <c r="J43" s="92"/>
    </row>
    <row r="44" spans="1:10" x14ac:dyDescent="0.25">
      <c r="A44" s="92"/>
      <c r="B44" s="457" t="s">
        <v>26</v>
      </c>
      <c r="C44" s="211" t="s">
        <v>29</v>
      </c>
      <c r="D44" s="547" t="e">
        <f>'Small School Allocation'!D30</f>
        <v>#N/A</v>
      </c>
      <c r="E44" s="547" t="e">
        <f>'Small School Allocation'!E30</f>
        <v>#N/A</v>
      </c>
      <c r="F44" s="547" t="e">
        <f>'Small School Allocation'!F30</f>
        <v>#N/A</v>
      </c>
      <c r="G44" s="547" t="e">
        <f>'Small School Allocation'!G30</f>
        <v>#N/A</v>
      </c>
      <c r="H44" s="547" t="e">
        <f>'Small School Allocation'!H30</f>
        <v>#N/A</v>
      </c>
      <c r="I44" s="547" t="e">
        <f>'Small School Allocation'!I30</f>
        <v>#N/A</v>
      </c>
      <c r="J44" s="547" t="e">
        <f>'Small School Allocation'!J30</f>
        <v>#N/A</v>
      </c>
    </row>
    <row r="45" spans="1:10" x14ac:dyDescent="0.25">
      <c r="A45" s="92"/>
      <c r="B45" s="457"/>
      <c r="C45" s="211"/>
      <c r="D45" s="278"/>
      <c r="E45" s="278"/>
      <c r="F45" s="278"/>
      <c r="G45" s="278"/>
      <c r="H45" s="278"/>
      <c r="I45" s="278"/>
      <c r="J45" s="278"/>
    </row>
    <row r="46" spans="1:10" x14ac:dyDescent="0.25">
      <c r="A46" s="92"/>
      <c r="B46" s="463"/>
      <c r="C46" s="92" t="s">
        <v>1184</v>
      </c>
      <c r="D46" s="279">
        <f>'Data Entry Page'!D56</f>
        <v>1286.9233768500001</v>
      </c>
      <c r="E46" s="279">
        <f>'Data Entry Page'!E56</f>
        <v>0</v>
      </c>
      <c r="F46" s="279">
        <f>'Data Entry Page'!F56</f>
        <v>0</v>
      </c>
      <c r="G46" s="279">
        <f>'Data Entry Page'!G56</f>
        <v>0</v>
      </c>
      <c r="H46" s="279">
        <f>'Data Entry Page'!H56</f>
        <v>0</v>
      </c>
      <c r="I46" s="279">
        <f>'Data Entry Page'!I56</f>
        <v>0</v>
      </c>
      <c r="J46" s="465">
        <f>'Data Entry Page'!J56</f>
        <v>0</v>
      </c>
    </row>
    <row r="47" spans="1:10" x14ac:dyDescent="0.25">
      <c r="A47" s="92"/>
      <c r="B47" s="463"/>
      <c r="C47" s="119" t="s">
        <v>1185</v>
      </c>
      <c r="D47" s="548" t="e">
        <f>VLOOKUP($G$3,'June 2024 Prop C'!$A:$C,3,FALSE)</f>
        <v>#N/A</v>
      </c>
      <c r="E47" s="548" t="e">
        <f>WADA!F43</f>
        <v>#N/A</v>
      </c>
      <c r="F47" s="548" t="e">
        <f>'Comb WAM &amp; WADA FY26'!E15</f>
        <v>#N/A</v>
      </c>
      <c r="G47" s="548" t="e">
        <f>'Comb WAM &amp; WADA FY27'!E15</f>
        <v>#N/A</v>
      </c>
      <c r="H47" s="548" t="e">
        <f>'Comb WAM &amp; WADA FY28'!E15</f>
        <v>#N/A</v>
      </c>
      <c r="I47" s="548" t="e">
        <f>'Comb WAM &amp; WADA FY29'!E15</f>
        <v>#N/A</v>
      </c>
      <c r="J47" s="549" t="e">
        <f>'Comb WAM &amp; WADA FY30'!E15</f>
        <v>#N/A</v>
      </c>
    </row>
    <row r="48" spans="1:10" s="184" customFormat="1" x14ac:dyDescent="0.25">
      <c r="A48" s="276"/>
      <c r="B48" s="462"/>
      <c r="C48" s="277"/>
      <c r="D48" s="251"/>
      <c r="E48" s="280"/>
      <c r="F48" s="280"/>
      <c r="G48" s="280"/>
      <c r="H48" s="280"/>
      <c r="I48" s="280"/>
      <c r="J48" s="466"/>
    </row>
    <row r="49" spans="1:11" x14ac:dyDescent="0.25">
      <c r="A49" s="92"/>
      <c r="B49" s="463"/>
      <c r="C49" s="211" t="s">
        <v>117</v>
      </c>
      <c r="D49" s="550" t="e">
        <f>VLOOKUP(G3,'June 2024 Prop C'!A:H,8,FALSE)</f>
        <v>#N/A</v>
      </c>
      <c r="E49" s="550" t="e">
        <f t="shared" ref="E49:J49" si="26">E46*MAX(E47,E48)</f>
        <v>#N/A</v>
      </c>
      <c r="F49" s="550" t="e">
        <f t="shared" si="26"/>
        <v>#N/A</v>
      </c>
      <c r="G49" s="550" t="e">
        <f t="shared" si="26"/>
        <v>#N/A</v>
      </c>
      <c r="H49" s="550" t="e">
        <f t="shared" si="26"/>
        <v>#N/A</v>
      </c>
      <c r="I49" s="550" t="e">
        <f t="shared" si="26"/>
        <v>#N/A</v>
      </c>
      <c r="J49" s="551" t="e">
        <f t="shared" si="26"/>
        <v>#N/A</v>
      </c>
    </row>
    <row r="50" spans="1:11" ht="16.5" customHeight="1" thickBot="1" x14ac:dyDescent="0.3">
      <c r="A50" s="92"/>
      <c r="B50" s="409"/>
      <c r="C50" s="123"/>
      <c r="D50" s="410"/>
      <c r="E50" s="410"/>
      <c r="F50" s="410"/>
      <c r="G50" s="410"/>
      <c r="H50" s="410"/>
      <c r="I50" s="410"/>
      <c r="J50" s="411"/>
    </row>
    <row r="51" spans="1:11" ht="31.5" customHeight="1" thickBot="1" x14ac:dyDescent="0.3">
      <c r="B51" s="281"/>
      <c r="C51" s="613" t="s">
        <v>108</v>
      </c>
      <c r="D51" s="613"/>
      <c r="E51" s="613"/>
      <c r="F51" s="613"/>
      <c r="G51" s="613"/>
      <c r="H51" s="613"/>
      <c r="I51" s="613"/>
      <c r="J51" s="614"/>
    </row>
    <row r="52" spans="1:11" ht="15.75" thickBot="1" x14ac:dyDescent="0.3">
      <c r="B52" s="282"/>
      <c r="C52" s="90"/>
      <c r="D52" s="283"/>
      <c r="E52" s="284"/>
      <c r="F52" s="90"/>
      <c r="G52" s="90"/>
      <c r="H52" s="90"/>
      <c r="I52" s="90"/>
      <c r="J52" s="137"/>
    </row>
    <row r="53" spans="1:11" ht="15.75" thickBot="1" x14ac:dyDescent="0.3">
      <c r="B53" s="285"/>
      <c r="C53" s="286"/>
      <c r="D53" s="287"/>
      <c r="E53" s="288"/>
      <c r="F53" s="286"/>
      <c r="G53" s="286"/>
      <c r="H53" s="286"/>
      <c r="I53" s="286"/>
      <c r="J53" s="289"/>
    </row>
    <row r="54" spans="1:11" ht="21.75" thickBot="1" x14ac:dyDescent="0.4">
      <c r="B54" s="619" t="s">
        <v>699</v>
      </c>
      <c r="C54" s="620"/>
      <c r="D54" s="620"/>
      <c r="E54" s="620"/>
      <c r="F54" s="620"/>
      <c r="G54" s="620"/>
      <c r="H54" s="620"/>
      <c r="I54" s="620"/>
      <c r="J54" s="621"/>
      <c r="K54" s="90"/>
    </row>
    <row r="55" spans="1:11" ht="30" x14ac:dyDescent="0.25">
      <c r="B55" s="290"/>
      <c r="C55" s="291"/>
      <c r="D55" s="412" t="s">
        <v>1217</v>
      </c>
      <c r="E55" s="412" t="s">
        <v>1217</v>
      </c>
      <c r="F55" s="413" t="s">
        <v>1218</v>
      </c>
      <c r="G55" s="413" t="s">
        <v>1219</v>
      </c>
      <c r="H55" s="416" t="s">
        <v>1220</v>
      </c>
      <c r="I55" s="414" t="s">
        <v>1221</v>
      </c>
      <c r="J55" s="415" t="s">
        <v>1222</v>
      </c>
    </row>
    <row r="56" spans="1:11" x14ac:dyDescent="0.25">
      <c r="B56" s="529" t="s">
        <v>1238</v>
      </c>
      <c r="C56" s="528" t="s">
        <v>1241</v>
      </c>
      <c r="D56" s="552" t="s">
        <v>758</v>
      </c>
      <c r="E56" s="552" t="s">
        <v>1002</v>
      </c>
      <c r="F56" s="552" t="s">
        <v>1003</v>
      </c>
      <c r="G56" s="552" t="s">
        <v>1004</v>
      </c>
      <c r="H56" s="552" t="s">
        <v>1005</v>
      </c>
      <c r="I56" s="553" t="s">
        <v>1006</v>
      </c>
      <c r="J56" s="553" t="s">
        <v>1080</v>
      </c>
    </row>
    <row r="57" spans="1:11" x14ac:dyDescent="0.25">
      <c r="B57" s="530" t="s">
        <v>28</v>
      </c>
      <c r="C57" s="292" t="s">
        <v>709</v>
      </c>
      <c r="D57" s="293" t="e">
        <f>VLOOKUP($C$56,'June 2023-24 BF Payment'!$A:$B,2,FALSE)</f>
        <v>#N/A</v>
      </c>
      <c r="E57" s="103">
        <f>WADA!G58</f>
        <v>0</v>
      </c>
      <c r="F57" s="293" t="e">
        <f>'Comb WAM &amp; WADA FY26'!$F$46</f>
        <v>#N/A</v>
      </c>
      <c r="G57" s="293" t="e">
        <f>'Comb WAM &amp; WADA FY27'!$F$46</f>
        <v>#N/A</v>
      </c>
      <c r="H57" s="293" t="e">
        <f>'Comb WAM &amp; WADA FY28'!$F$46</f>
        <v>#N/A</v>
      </c>
      <c r="I57" s="293" t="e">
        <f>'Comb WAM &amp; WADA FY29'!$F$46</f>
        <v>#N/A</v>
      </c>
      <c r="J57" s="293" t="e">
        <f>'Comb WAM &amp; WADA FY30'!$F$46</f>
        <v>#N/A</v>
      </c>
    </row>
    <row r="58" spans="1:11" x14ac:dyDescent="0.25">
      <c r="B58" s="530"/>
      <c r="C58" s="292" t="s">
        <v>700</v>
      </c>
      <c r="D58" s="293" t="e">
        <f t="shared" ref="D58:J58" si="27">IF(D34=0,0,IF(D7&gt;0,D34/D7,D34/D7))</f>
        <v>#N/A</v>
      </c>
      <c r="E58" s="293" t="e">
        <f t="shared" si="27"/>
        <v>#N/A</v>
      </c>
      <c r="F58" s="293" t="e">
        <f t="shared" si="27"/>
        <v>#N/A</v>
      </c>
      <c r="G58" s="293" t="e">
        <f t="shared" si="27"/>
        <v>#N/A</v>
      </c>
      <c r="H58" s="293" t="e">
        <f t="shared" si="27"/>
        <v>#N/A</v>
      </c>
      <c r="I58" s="293" t="e">
        <f t="shared" si="27"/>
        <v>#N/A</v>
      </c>
      <c r="J58" s="294" t="e">
        <f t="shared" si="27"/>
        <v>#N/A</v>
      </c>
    </row>
    <row r="59" spans="1:11" x14ac:dyDescent="0.25">
      <c r="B59" s="530"/>
      <c r="C59" s="292" t="s">
        <v>9</v>
      </c>
      <c r="D59" s="419" t="e">
        <f>D57*D58</f>
        <v>#N/A</v>
      </c>
      <c r="E59" s="419" t="e">
        <f t="shared" ref="E59:J59" si="28">E57*E58</f>
        <v>#N/A</v>
      </c>
      <c r="F59" s="419" t="e">
        <f t="shared" si="28"/>
        <v>#N/A</v>
      </c>
      <c r="G59" s="419" t="e">
        <f t="shared" si="28"/>
        <v>#N/A</v>
      </c>
      <c r="H59" s="419" t="e">
        <f t="shared" si="28"/>
        <v>#N/A</v>
      </c>
      <c r="I59" s="419" t="e">
        <f t="shared" si="28"/>
        <v>#N/A</v>
      </c>
      <c r="J59" s="420" t="e">
        <f t="shared" si="28"/>
        <v>#N/A</v>
      </c>
    </row>
    <row r="60" spans="1:11" x14ac:dyDescent="0.25">
      <c r="B60" s="530"/>
      <c r="C60" s="292" t="s">
        <v>109</v>
      </c>
      <c r="D60" s="554" t="e">
        <f t="shared" ref="D60:J60" si="29">D59*D35</f>
        <v>#N/A</v>
      </c>
      <c r="E60" s="554" t="e">
        <f t="shared" si="29"/>
        <v>#N/A</v>
      </c>
      <c r="F60" s="554" t="e">
        <f t="shared" si="29"/>
        <v>#N/A</v>
      </c>
      <c r="G60" s="554" t="e">
        <f t="shared" si="29"/>
        <v>#N/A</v>
      </c>
      <c r="H60" s="554" t="e">
        <f t="shared" si="29"/>
        <v>#N/A</v>
      </c>
      <c r="I60" s="554" t="e">
        <f t="shared" si="29"/>
        <v>#N/A</v>
      </c>
      <c r="J60" s="555" t="e">
        <f t="shared" si="29"/>
        <v>#N/A</v>
      </c>
    </row>
    <row r="61" spans="1:11" x14ac:dyDescent="0.25">
      <c r="B61" s="529"/>
      <c r="C61" s="292"/>
      <c r="D61" s="295"/>
      <c r="E61" s="295"/>
      <c r="F61" s="295"/>
      <c r="G61" s="295"/>
      <c r="H61" s="295"/>
      <c r="I61" s="295"/>
      <c r="J61" s="296"/>
    </row>
    <row r="62" spans="1:11" x14ac:dyDescent="0.25">
      <c r="B62" s="530" t="s">
        <v>701</v>
      </c>
      <c r="C62" s="292" t="s">
        <v>702</v>
      </c>
      <c r="D62" s="84"/>
      <c r="E62" s="84"/>
      <c r="F62" s="84"/>
      <c r="G62" s="84"/>
      <c r="H62" s="84"/>
      <c r="I62" s="84"/>
      <c r="J62" s="297"/>
    </row>
    <row r="63" spans="1:11" x14ac:dyDescent="0.25">
      <c r="B63" s="529"/>
      <c r="C63" s="292"/>
      <c r="D63" s="84"/>
      <c r="E63" s="84"/>
      <c r="F63" s="84"/>
      <c r="G63" s="84"/>
      <c r="H63" s="84"/>
      <c r="I63" s="84"/>
      <c r="J63" s="297"/>
    </row>
    <row r="64" spans="1:11" x14ac:dyDescent="0.25">
      <c r="B64" s="531"/>
      <c r="C64" s="84" t="s">
        <v>703</v>
      </c>
      <c r="D64" s="421">
        <f t="shared" ref="D64:J64" si="30">D38</f>
        <v>425.81990000000002</v>
      </c>
      <c r="E64" s="421">
        <f t="shared" si="30"/>
        <v>0</v>
      </c>
      <c r="F64" s="421">
        <f t="shared" si="30"/>
        <v>0</v>
      </c>
      <c r="G64" s="421">
        <f t="shared" si="30"/>
        <v>0</v>
      </c>
      <c r="H64" s="421">
        <f t="shared" si="30"/>
        <v>0</v>
      </c>
      <c r="I64" s="421">
        <f t="shared" si="30"/>
        <v>0</v>
      </c>
      <c r="J64" s="422">
        <f t="shared" si="30"/>
        <v>0</v>
      </c>
    </row>
    <row r="65" spans="2:10" x14ac:dyDescent="0.25">
      <c r="B65" s="531"/>
      <c r="C65" s="119" t="s">
        <v>1000</v>
      </c>
      <c r="D65" s="556">
        <f>('Data Entry Page'!C14+'Data Entry Page'!C19+'Data Entry Page'!C23)</f>
        <v>0</v>
      </c>
      <c r="E65" s="556">
        <f>('Data Entry Page'!D14+'Data Entry Page'!D19+'Data Entry Page'!D23)</f>
        <v>0</v>
      </c>
      <c r="F65" s="556">
        <f>('Data Entry Page'!E14+'Data Entry Page'!E19+'Data Entry Page'!E23)</f>
        <v>0</v>
      </c>
      <c r="G65" s="556">
        <f>('Data Entry Page'!F14+'Data Entry Page'!F19+'Data Entry Page'!F23)</f>
        <v>0</v>
      </c>
      <c r="H65" s="556">
        <f>('Data Entry Page'!G14+'Data Entry Page'!G19+'Data Entry Page'!G23)</f>
        <v>0</v>
      </c>
      <c r="I65" s="556">
        <f>('Data Entry Page'!H14+'Data Entry Page'!H19+'Data Entry Page'!H23)</f>
        <v>0</v>
      </c>
      <c r="J65" s="557">
        <f>('Data Entry Page'!I14+'Data Entry Page'!I19+'Data Entry Page'!I23)</f>
        <v>0</v>
      </c>
    </row>
    <row r="66" spans="2:10" x14ac:dyDescent="0.25">
      <c r="B66" s="531"/>
      <c r="C66" s="84" t="s">
        <v>704</v>
      </c>
      <c r="D66" s="298" t="e">
        <f>VLOOKUP($C$56,'June 2023-24 BF Payment'!$A:$O,13,FALSE)</f>
        <v>#N/A</v>
      </c>
      <c r="E66" s="298">
        <f>E64*E65</f>
        <v>0</v>
      </c>
      <c r="F66" s="298">
        <f t="shared" ref="F66:J66" si="31">F64*F65</f>
        <v>0</v>
      </c>
      <c r="G66" s="298">
        <f t="shared" si="31"/>
        <v>0</v>
      </c>
      <c r="H66" s="298">
        <f t="shared" si="31"/>
        <v>0</v>
      </c>
      <c r="I66" s="298">
        <f t="shared" si="31"/>
        <v>0</v>
      </c>
      <c r="J66" s="299">
        <f t="shared" si="31"/>
        <v>0</v>
      </c>
    </row>
    <row r="67" spans="2:10" x14ac:dyDescent="0.25">
      <c r="B67" s="531"/>
      <c r="C67" s="84" t="s">
        <v>705</v>
      </c>
      <c r="D67" s="298" t="e">
        <f>VLOOKUP($C$56,'June 2023-24 BF Payment'!$A:$O,14,FALSE)</f>
        <v>#N/A</v>
      </c>
      <c r="E67" s="300" t="e">
        <f>E60-E66</f>
        <v>#N/A</v>
      </c>
      <c r="F67" s="300" t="e">
        <f t="shared" ref="F67:J67" si="32">F60-F66</f>
        <v>#N/A</v>
      </c>
      <c r="G67" s="300" t="e">
        <f t="shared" si="32"/>
        <v>#N/A</v>
      </c>
      <c r="H67" s="300" t="e">
        <f t="shared" si="32"/>
        <v>#N/A</v>
      </c>
      <c r="I67" s="300" t="e">
        <f t="shared" si="32"/>
        <v>#N/A</v>
      </c>
      <c r="J67" s="301" t="e">
        <f t="shared" si="32"/>
        <v>#N/A</v>
      </c>
    </row>
    <row r="68" spans="2:10" x14ac:dyDescent="0.25">
      <c r="B68" s="531"/>
      <c r="C68" s="84"/>
      <c r="D68" s="300"/>
      <c r="E68" s="300"/>
      <c r="F68" s="300"/>
      <c r="G68" s="300"/>
      <c r="H68" s="300"/>
      <c r="I68" s="300"/>
      <c r="J68" s="301"/>
    </row>
    <row r="69" spans="2:10" x14ac:dyDescent="0.25">
      <c r="B69" s="531"/>
      <c r="C69" s="92" t="s">
        <v>1184</v>
      </c>
      <c r="D69" s="423">
        <f t="shared" ref="D69:J69" si="33">D46</f>
        <v>1286.9233768500001</v>
      </c>
      <c r="E69" s="423">
        <f t="shared" si="33"/>
        <v>0</v>
      </c>
      <c r="F69" s="423">
        <f t="shared" si="33"/>
        <v>0</v>
      </c>
      <c r="G69" s="423">
        <f t="shared" si="33"/>
        <v>0</v>
      </c>
      <c r="H69" s="423">
        <f t="shared" si="33"/>
        <v>0</v>
      </c>
      <c r="I69" s="423">
        <f t="shared" si="33"/>
        <v>0</v>
      </c>
      <c r="J69" s="424">
        <f t="shared" si="33"/>
        <v>0</v>
      </c>
    </row>
    <row r="70" spans="2:10" x14ac:dyDescent="0.25">
      <c r="B70" s="531"/>
      <c r="C70" s="119" t="s">
        <v>1185</v>
      </c>
      <c r="D70" s="558" t="e">
        <f>VLOOKUP(C56,'June 2024 Prop C'!A:H,3,FALSE)</f>
        <v>#N/A</v>
      </c>
      <c r="E70" s="545">
        <f>WADA!F46</f>
        <v>0</v>
      </c>
      <c r="F70" s="545" t="e">
        <f>'Comb WAM &amp; WADA FY26'!E37</f>
        <v>#N/A</v>
      </c>
      <c r="G70" s="545" t="e">
        <f>'Comb WAM &amp; WADA FY27'!E37</f>
        <v>#N/A</v>
      </c>
      <c r="H70" s="545" t="e">
        <f>'Comb WAM &amp; WADA FY28'!E37</f>
        <v>#N/A</v>
      </c>
      <c r="I70" s="545" t="e">
        <f>'Comb WAM &amp; WADA FY29'!E37</f>
        <v>#N/A</v>
      </c>
      <c r="J70" s="559" t="e">
        <f>'Comb WAM &amp; WADA FY30'!E37</f>
        <v>#N/A</v>
      </c>
    </row>
    <row r="71" spans="2:10" x14ac:dyDescent="0.25">
      <c r="B71" s="531"/>
      <c r="C71" s="211" t="s">
        <v>117</v>
      </c>
      <c r="D71" s="560" t="e">
        <f>VLOOKUP(C56,'June 2024 Prop C'!A:H,8,FALSE)</f>
        <v>#N/A</v>
      </c>
      <c r="E71" s="560">
        <f>E69+E70</f>
        <v>0</v>
      </c>
      <c r="F71" s="560" t="e">
        <f t="shared" ref="F71:J71" si="34">F69+F70</f>
        <v>#N/A</v>
      </c>
      <c r="G71" s="560" t="e">
        <f t="shared" si="34"/>
        <v>#N/A</v>
      </c>
      <c r="H71" s="560" t="e">
        <f t="shared" si="34"/>
        <v>#N/A</v>
      </c>
      <c r="I71" s="560" t="e">
        <f t="shared" si="34"/>
        <v>#N/A</v>
      </c>
      <c r="J71" s="561" t="e">
        <f t="shared" si="34"/>
        <v>#N/A</v>
      </c>
    </row>
    <row r="72" spans="2:10" x14ac:dyDescent="0.25">
      <c r="B72" s="136" t="s">
        <v>714</v>
      </c>
      <c r="C72" s="90"/>
      <c r="D72" s="90"/>
      <c r="E72" s="90"/>
      <c r="F72" s="90"/>
      <c r="G72" s="90"/>
      <c r="H72" s="90"/>
      <c r="I72" s="90"/>
      <c r="J72" s="137"/>
    </row>
    <row r="73" spans="2:10" ht="15.75" thickBot="1" x14ac:dyDescent="0.3">
      <c r="B73" s="323" t="s">
        <v>713</v>
      </c>
      <c r="C73" s="244"/>
      <c r="D73" s="244"/>
      <c r="E73" s="244"/>
      <c r="F73" s="244"/>
      <c r="G73" s="244"/>
      <c r="H73" s="244"/>
      <c r="I73" s="244"/>
      <c r="J73" s="313"/>
    </row>
    <row r="74" spans="2:10" x14ac:dyDescent="0.25">
      <c r="J74" s="90"/>
    </row>
    <row r="75" spans="2:10" x14ac:dyDescent="0.25">
      <c r="J75" s="90"/>
    </row>
    <row r="76" spans="2:10" x14ac:dyDescent="0.25">
      <c r="J76" s="90"/>
    </row>
    <row r="77" spans="2:10" x14ac:dyDescent="0.25">
      <c r="J77" s="90"/>
    </row>
    <row r="78" spans="2:10" x14ac:dyDescent="0.25">
      <c r="J78" s="90"/>
    </row>
    <row r="79" spans="2:10" x14ac:dyDescent="0.25">
      <c r="J79" s="90"/>
    </row>
    <row r="80" spans="2:10" x14ac:dyDescent="0.25">
      <c r="J80" s="90"/>
    </row>
    <row r="81" spans="10:10" x14ac:dyDescent="0.25">
      <c r="J81" s="90"/>
    </row>
    <row r="82" spans="10:10" x14ac:dyDescent="0.25">
      <c r="J82" s="90"/>
    </row>
    <row r="83" spans="10:10" x14ac:dyDescent="0.25">
      <c r="J83" s="90"/>
    </row>
    <row r="84" spans="10:10" x14ac:dyDescent="0.25">
      <c r="J84" s="90"/>
    </row>
    <row r="85" spans="10:10" x14ac:dyDescent="0.25">
      <c r="J85" s="90"/>
    </row>
    <row r="86" spans="10:10" x14ac:dyDescent="0.25">
      <c r="J86" s="90"/>
    </row>
    <row r="87" spans="10:10" x14ac:dyDescent="0.25">
      <c r="J87" s="90"/>
    </row>
    <row r="88" spans="10:10" x14ac:dyDescent="0.25">
      <c r="J88" s="90"/>
    </row>
    <row r="89" spans="10:10" x14ac:dyDescent="0.25">
      <c r="J89" s="90"/>
    </row>
    <row r="90" spans="10:10" x14ac:dyDescent="0.25">
      <c r="J90" s="90"/>
    </row>
    <row r="91" spans="10:10" x14ac:dyDescent="0.25">
      <c r="J91" s="90"/>
    </row>
    <row r="92" spans="10:10" x14ac:dyDescent="0.25">
      <c r="J92" s="90"/>
    </row>
    <row r="93" spans="10:10" x14ac:dyDescent="0.25">
      <c r="J93" s="90"/>
    </row>
    <row r="94" spans="10:10" x14ac:dyDescent="0.25">
      <c r="J94" s="90"/>
    </row>
    <row r="95" spans="10:10" x14ac:dyDescent="0.25">
      <c r="J95" s="90"/>
    </row>
    <row r="96" spans="10:10" x14ac:dyDescent="0.25">
      <c r="J96" s="90"/>
    </row>
    <row r="97" spans="10:10" x14ac:dyDescent="0.25">
      <c r="J97" s="90"/>
    </row>
    <row r="98" spans="10:10" x14ac:dyDescent="0.25">
      <c r="J98" s="90"/>
    </row>
    <row r="99" spans="10:10" x14ac:dyDescent="0.25">
      <c r="J99" s="90"/>
    </row>
    <row r="100" spans="10:10" x14ac:dyDescent="0.25">
      <c r="J100" s="90"/>
    </row>
    <row r="101" spans="10:10" x14ac:dyDescent="0.25">
      <c r="J101" s="90"/>
    </row>
    <row r="102" spans="10:10" x14ac:dyDescent="0.25">
      <c r="J102" s="90"/>
    </row>
    <row r="103" spans="10:10" x14ac:dyDescent="0.25">
      <c r="J103" s="90"/>
    </row>
    <row r="104" spans="10:10" x14ac:dyDescent="0.25">
      <c r="J104" s="90"/>
    </row>
    <row r="105" spans="10:10" x14ac:dyDescent="0.25">
      <c r="J105" s="90"/>
    </row>
    <row r="106" spans="10:10" x14ac:dyDescent="0.25">
      <c r="J106" s="90"/>
    </row>
    <row r="107" spans="10:10" x14ac:dyDescent="0.25">
      <c r="J107" s="90"/>
    </row>
    <row r="108" spans="10:10" x14ac:dyDescent="0.25">
      <c r="J108" s="90"/>
    </row>
    <row r="109" spans="10:10" x14ac:dyDescent="0.25">
      <c r="J109" s="90"/>
    </row>
    <row r="110" spans="10:10" x14ac:dyDescent="0.25">
      <c r="J110" s="90"/>
    </row>
    <row r="111" spans="10:10" x14ac:dyDescent="0.25">
      <c r="J111" s="90"/>
    </row>
    <row r="112" spans="10:10" x14ac:dyDescent="0.25">
      <c r="J112" s="90"/>
    </row>
    <row r="113" spans="10:10" x14ac:dyDescent="0.25">
      <c r="J113" s="90"/>
    </row>
    <row r="114" spans="10:10" x14ac:dyDescent="0.25">
      <c r="J114" s="90"/>
    </row>
    <row r="115" spans="10:10" x14ac:dyDescent="0.25">
      <c r="J115" s="90"/>
    </row>
    <row r="116" spans="10:10" x14ac:dyDescent="0.25">
      <c r="J116" s="90"/>
    </row>
    <row r="117" spans="10:10" x14ac:dyDescent="0.25">
      <c r="J117" s="90"/>
    </row>
    <row r="118" spans="10:10" x14ac:dyDescent="0.25">
      <c r="J118" s="90"/>
    </row>
    <row r="119" spans="10:10" x14ac:dyDescent="0.25">
      <c r="J119" s="90"/>
    </row>
    <row r="120" spans="10:10" x14ac:dyDescent="0.25">
      <c r="J120" s="90"/>
    </row>
    <row r="121" spans="10:10" x14ac:dyDescent="0.25">
      <c r="J121" s="90"/>
    </row>
    <row r="122" spans="10:10" x14ac:dyDescent="0.25">
      <c r="J122" s="90"/>
    </row>
    <row r="123" spans="10:10" x14ac:dyDescent="0.25">
      <c r="J123" s="90"/>
    </row>
    <row r="124" spans="10:10" x14ac:dyDescent="0.25">
      <c r="J124" s="90"/>
    </row>
    <row r="125" spans="10:10" x14ac:dyDescent="0.25">
      <c r="J125" s="90"/>
    </row>
    <row r="126" spans="10:10" x14ac:dyDescent="0.25">
      <c r="J126" s="90"/>
    </row>
    <row r="127" spans="10:10" x14ac:dyDescent="0.25">
      <c r="J127" s="90"/>
    </row>
    <row r="128" spans="10:10" x14ac:dyDescent="0.25">
      <c r="J128" s="90"/>
    </row>
    <row r="129" spans="10:10" x14ac:dyDescent="0.25">
      <c r="J129" s="90"/>
    </row>
    <row r="130" spans="10:10" x14ac:dyDescent="0.25">
      <c r="J130" s="90"/>
    </row>
    <row r="131" spans="10:10" x14ac:dyDescent="0.25">
      <c r="J131" s="90"/>
    </row>
    <row r="132" spans="10:10" x14ac:dyDescent="0.25">
      <c r="J132" s="90"/>
    </row>
    <row r="133" spans="10:10" x14ac:dyDescent="0.25">
      <c r="J133" s="90"/>
    </row>
    <row r="134" spans="10:10" x14ac:dyDescent="0.25">
      <c r="J134" s="90"/>
    </row>
    <row r="135" spans="10:10" x14ac:dyDescent="0.25">
      <c r="J135" s="90"/>
    </row>
    <row r="136" spans="10:10" x14ac:dyDescent="0.25">
      <c r="J136" s="90"/>
    </row>
    <row r="137" spans="10:10" x14ac:dyDescent="0.25">
      <c r="J137" s="90"/>
    </row>
    <row r="138" spans="10:10" x14ac:dyDescent="0.25">
      <c r="J138" s="90"/>
    </row>
    <row r="139" spans="10:10" x14ac:dyDescent="0.25">
      <c r="J139" s="90"/>
    </row>
    <row r="140" spans="10:10" x14ac:dyDescent="0.25">
      <c r="J140" s="90"/>
    </row>
    <row r="141" spans="10:10" x14ac:dyDescent="0.25">
      <c r="J141" s="90"/>
    </row>
    <row r="142" spans="10:10" x14ac:dyDescent="0.25">
      <c r="J142" s="90"/>
    </row>
    <row r="143" spans="10:10" x14ac:dyDescent="0.25">
      <c r="J143" s="90"/>
    </row>
    <row r="144" spans="10:10" x14ac:dyDescent="0.25">
      <c r="J144" s="90"/>
    </row>
    <row r="145" spans="10:10" x14ac:dyDescent="0.25">
      <c r="J145" s="90"/>
    </row>
    <row r="146" spans="10:10" x14ac:dyDescent="0.25">
      <c r="J146" s="90"/>
    </row>
    <row r="147" spans="10:10" x14ac:dyDescent="0.25">
      <c r="J147" s="90"/>
    </row>
    <row r="148" spans="10:10" x14ac:dyDescent="0.25">
      <c r="J148" s="90"/>
    </row>
    <row r="149" spans="10:10" x14ac:dyDescent="0.25">
      <c r="J149" s="90"/>
    </row>
    <row r="150" spans="10:10" x14ac:dyDescent="0.25">
      <c r="J150" s="90"/>
    </row>
    <row r="151" spans="10:10" x14ac:dyDescent="0.25">
      <c r="J151" s="90"/>
    </row>
    <row r="152" spans="10:10" x14ac:dyDescent="0.25">
      <c r="J152" s="90"/>
    </row>
    <row r="153" spans="10:10" x14ac:dyDescent="0.25">
      <c r="J153" s="90"/>
    </row>
    <row r="154" spans="10:10" x14ac:dyDescent="0.25">
      <c r="J154" s="90"/>
    </row>
    <row r="155" spans="10:10" x14ac:dyDescent="0.25">
      <c r="J155" s="90"/>
    </row>
    <row r="156" spans="10:10" x14ac:dyDescent="0.25">
      <c r="J156" s="90"/>
    </row>
    <row r="157" spans="10:10" x14ac:dyDescent="0.25">
      <c r="J157" s="90"/>
    </row>
    <row r="158" spans="10:10" x14ac:dyDescent="0.25">
      <c r="J158" s="90"/>
    </row>
    <row r="159" spans="10:10" x14ac:dyDescent="0.25">
      <c r="J159" s="90"/>
    </row>
    <row r="160" spans="10:10" x14ac:dyDescent="0.25">
      <c r="J160" s="90"/>
    </row>
    <row r="161" spans="10:10" x14ac:dyDescent="0.25">
      <c r="J161" s="90"/>
    </row>
    <row r="162" spans="10:10" x14ac:dyDescent="0.25">
      <c r="J162" s="90"/>
    </row>
    <row r="163" spans="10:10" x14ac:dyDescent="0.25">
      <c r="J163" s="90"/>
    </row>
    <row r="164" spans="10:10" x14ac:dyDescent="0.25">
      <c r="J164" s="90"/>
    </row>
    <row r="165" spans="10:10" x14ac:dyDescent="0.25">
      <c r="J165" s="90"/>
    </row>
    <row r="166" spans="10:10" x14ac:dyDescent="0.25">
      <c r="J166" s="90"/>
    </row>
    <row r="167" spans="10:10" x14ac:dyDescent="0.25">
      <c r="J167" s="90"/>
    </row>
    <row r="168" spans="10:10" x14ac:dyDescent="0.25">
      <c r="J168" s="90"/>
    </row>
    <row r="169" spans="10:10" x14ac:dyDescent="0.25">
      <c r="J169" s="90"/>
    </row>
    <row r="170" spans="10:10" x14ac:dyDescent="0.25">
      <c r="J170" s="90"/>
    </row>
    <row r="171" spans="10:10" x14ac:dyDescent="0.25">
      <c r="J171" s="90"/>
    </row>
    <row r="172" spans="10:10" x14ac:dyDescent="0.25">
      <c r="J172" s="90"/>
    </row>
    <row r="173" spans="10:10" x14ac:dyDescent="0.25">
      <c r="J173" s="90"/>
    </row>
    <row r="174" spans="10:10" x14ac:dyDescent="0.25">
      <c r="J174" s="90"/>
    </row>
    <row r="175" spans="10:10" x14ac:dyDescent="0.25">
      <c r="J175" s="90"/>
    </row>
    <row r="176" spans="10:10" x14ac:dyDescent="0.25">
      <c r="J176" s="90"/>
    </row>
    <row r="177" spans="10:10" x14ac:dyDescent="0.25">
      <c r="J177" s="90"/>
    </row>
    <row r="178" spans="10:10" x14ac:dyDescent="0.25">
      <c r="J178" s="90"/>
    </row>
    <row r="179" spans="10:10" x14ac:dyDescent="0.25">
      <c r="J179" s="90"/>
    </row>
    <row r="180" spans="10:10" x14ac:dyDescent="0.25">
      <c r="J180" s="90"/>
    </row>
    <row r="181" spans="10:10" x14ac:dyDescent="0.25">
      <c r="J181" s="90"/>
    </row>
    <row r="182" spans="10:10" x14ac:dyDescent="0.25">
      <c r="J182" s="90"/>
    </row>
    <row r="183" spans="10:10" x14ac:dyDescent="0.25">
      <c r="J183" s="90"/>
    </row>
  </sheetData>
  <sheetProtection algorithmName="SHA-512" hashValue="UKQO66Qabw9tdLgQkcL/YLhtBUSFCrSCMdJsWMctglcfDkb/ZwroZCgMMgDTV0VGE/pnHetPgthVlFSwsvKqgQ==" saltValue="i4yG1IIRmNBDqoS0bYiblQ==" spinCount="100000" sheet="1" objects="1" scenarios="1"/>
  <mergeCells count="4">
    <mergeCell ref="C51:J51"/>
    <mergeCell ref="D3:E3"/>
    <mergeCell ref="B1:J1"/>
    <mergeCell ref="B54:J54"/>
  </mergeCells>
  <phoneticPr fontId="0" type="noConversion"/>
  <conditionalFormatting sqref="D27:J27 D32:J32">
    <cfRule type="cellIs" dxfId="160" priority="13" operator="equal">
      <formula>"Hold Harmless"</formula>
    </cfRule>
  </conditionalFormatting>
  <conditionalFormatting sqref="B54:J71">
    <cfRule type="expression" dxfId="159" priority="1">
      <formula>$J$3="No"</formula>
    </cfRule>
    <cfRule type="expression" dxfId="158" priority="2">
      <formula>$J$3 = "K8"</formula>
    </cfRule>
  </conditionalFormatting>
  <pageMargins left="0.75" right="0.75" top="0.88020833333333337" bottom="0.5" header="0.25" footer="0.5"/>
  <pageSetup scale="65" fitToHeight="0" orientation="landscape" horizontalDpi="1200" verticalDpi="1200" r:id="rId1"/>
  <headerFooter alignWithMargins="0">
    <oddHeader>&amp;L&amp;G&amp;C&amp;"Arial,Bold"&amp;14Divison of Financial and Administrative Services
School Finance
Basic Formula Projection Tool</oddHeader>
    <oddFooter>&amp;L&amp;P</oddFooter>
  </headerFooter>
  <rowBreaks count="1" manualBreakCount="1">
    <brk id="51" min="1" max="10" man="1"/>
  </rowBreaks>
  <legacyDrawing r:id="rId2"/>
  <legacyDrawingHF r:id="rId3"/>
  <tableParts count="2">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39997558519241921"/>
    <pageSetUpPr fitToPage="1"/>
  </sheetPr>
  <dimension ref="A1:AA541"/>
  <sheetViews>
    <sheetView view="pageLayout" zoomScale="80" zoomScaleNormal="80" zoomScalePageLayoutView="80" workbookViewId="0">
      <selection activeCell="H25" sqref="H25"/>
    </sheetView>
  </sheetViews>
  <sheetFormatPr defaultColWidth="9.140625" defaultRowHeight="15" x14ac:dyDescent="0.25"/>
  <cols>
    <col min="1" max="1" width="3.85546875" style="80" customWidth="1"/>
    <col min="2" max="2" width="6.42578125" style="133" customWidth="1"/>
    <col min="3" max="3" width="49.7109375" style="80" customWidth="1"/>
    <col min="4" max="4" width="14" style="80" customWidth="1"/>
    <col min="5" max="5" width="12.42578125" style="80" customWidth="1"/>
    <col min="6" max="6" width="12.28515625" style="80" customWidth="1"/>
    <col min="7" max="8" width="12.7109375" style="80" customWidth="1"/>
    <col min="9" max="12" width="11.7109375" style="80" customWidth="1"/>
    <col min="13" max="13" width="4.42578125" style="80" customWidth="1"/>
    <col min="14" max="14" width="9.140625" style="80"/>
    <col min="15" max="15" width="6.140625" style="83" hidden="1" customWidth="1"/>
    <col min="16" max="16" width="24.140625" style="83" hidden="1" customWidth="1"/>
    <col min="17" max="17" width="26.85546875" style="80" hidden="1" customWidth="1"/>
    <col min="18" max="18" width="30.28515625" style="80" hidden="1" customWidth="1"/>
    <col min="19" max="19" width="32.85546875" style="80" hidden="1" customWidth="1"/>
    <col min="20" max="20" width="23.28515625" style="80" hidden="1" customWidth="1"/>
    <col min="21" max="21" width="31" style="80" hidden="1" customWidth="1"/>
    <col min="22" max="22" width="22.85546875" style="80" hidden="1" customWidth="1"/>
    <col min="23" max="23" width="9.140625" style="80" hidden="1" customWidth="1"/>
    <col min="24" max="24" width="7.5703125" style="85" hidden="1" customWidth="1"/>
    <col min="25" max="25" width="33.140625" style="80" hidden="1" customWidth="1"/>
    <col min="26" max="26" width="9.140625" style="83" hidden="1" customWidth="1"/>
    <col min="27" max="27" width="0" style="80" hidden="1" customWidth="1"/>
    <col min="28" max="16384" width="9.140625" style="80"/>
  </cols>
  <sheetData>
    <row r="1" spans="2:26" ht="24" customHeight="1" thickBot="1" x14ac:dyDescent="0.4">
      <c r="B1" s="616" t="s">
        <v>98</v>
      </c>
      <c r="C1" s="617"/>
      <c r="D1" s="617"/>
      <c r="E1" s="617"/>
      <c r="F1" s="617"/>
      <c r="G1" s="617"/>
      <c r="H1" s="617"/>
      <c r="I1" s="617"/>
      <c r="J1" s="617"/>
      <c r="K1" s="617"/>
      <c r="L1" s="618"/>
      <c r="O1" s="83" t="s">
        <v>675</v>
      </c>
      <c r="P1" s="84" t="s">
        <v>1130</v>
      </c>
      <c r="Q1" s="84" t="s">
        <v>1131</v>
      </c>
      <c r="R1" s="84" t="s">
        <v>1132</v>
      </c>
      <c r="S1" s="84" t="s">
        <v>1133</v>
      </c>
      <c r="T1" s="84" t="s">
        <v>1134</v>
      </c>
      <c r="U1" s="84" t="s">
        <v>1135</v>
      </c>
      <c r="V1" s="84" t="s">
        <v>691</v>
      </c>
      <c r="X1" s="85">
        <v>1090</v>
      </c>
      <c r="Y1" s="80" t="s">
        <v>136</v>
      </c>
      <c r="Z1" s="83" t="s">
        <v>673</v>
      </c>
    </row>
    <row r="2" spans="2:26" x14ac:dyDescent="0.25">
      <c r="B2" s="86"/>
      <c r="C2" s="87"/>
      <c r="D2" s="87"/>
      <c r="E2" s="88"/>
      <c r="F2" s="88"/>
      <c r="G2" s="88"/>
      <c r="H2" s="88"/>
      <c r="I2" s="88"/>
      <c r="J2" s="88"/>
      <c r="K2" s="88"/>
      <c r="L2" s="89"/>
      <c r="O2" s="83" t="s">
        <v>676</v>
      </c>
      <c r="P2" s="84" t="s">
        <v>1208</v>
      </c>
      <c r="Q2" s="84" t="s">
        <v>1209</v>
      </c>
      <c r="R2" s="84"/>
      <c r="S2" s="84"/>
      <c r="T2" s="90" t="s">
        <v>33</v>
      </c>
      <c r="U2" s="84"/>
      <c r="V2" s="84"/>
      <c r="X2" s="85">
        <v>1091</v>
      </c>
      <c r="Y2" s="80" t="s">
        <v>137</v>
      </c>
      <c r="Z2" s="83" t="s">
        <v>673</v>
      </c>
    </row>
    <row r="3" spans="2:26" ht="15" customHeight="1" x14ac:dyDescent="0.25">
      <c r="B3" s="91"/>
      <c r="C3" s="92"/>
      <c r="D3" s="93" t="s">
        <v>99</v>
      </c>
      <c r="E3" s="615" t="e">
        <f>'Data Entry Page'!C6</f>
        <v>#N/A</v>
      </c>
      <c r="F3" s="615"/>
      <c r="G3" s="94" t="s">
        <v>100</v>
      </c>
      <c r="H3" s="95">
        <f>'Data Entry Page'!C5</f>
        <v>0</v>
      </c>
      <c r="I3" s="96" t="s">
        <v>101</v>
      </c>
      <c r="J3" s="97" t="str">
        <f>IF(ISBLANK('Data Entry Page'!G5),"",'Data Entry Page'!G5)</f>
        <v/>
      </c>
      <c r="K3" s="92"/>
      <c r="L3" s="98" t="e">
        <f>VLOOKUP(H3,'Data Entry Page'!N:P,3,FALSE)</f>
        <v>#N/A</v>
      </c>
      <c r="O3" s="83" t="s">
        <v>673</v>
      </c>
      <c r="P3" s="90" t="s">
        <v>32</v>
      </c>
      <c r="Q3" s="90" t="s">
        <v>0</v>
      </c>
      <c r="T3" s="90" t="s">
        <v>33</v>
      </c>
      <c r="X3" s="85">
        <v>1092</v>
      </c>
      <c r="Y3" s="80" t="s">
        <v>138</v>
      </c>
      <c r="Z3" s="83" t="s">
        <v>673</v>
      </c>
    </row>
    <row r="4" spans="2:26" x14ac:dyDescent="0.25">
      <c r="B4" s="99"/>
      <c r="C4" s="92"/>
      <c r="D4" s="100"/>
      <c r="E4" s="101"/>
      <c r="F4" s="101"/>
      <c r="G4" s="101"/>
      <c r="H4" s="101"/>
      <c r="I4" s="101"/>
      <c r="J4" s="375"/>
      <c r="K4" s="92"/>
      <c r="L4" s="98"/>
      <c r="X4" s="85">
        <v>2089</v>
      </c>
      <c r="Y4" s="80" t="s">
        <v>139</v>
      </c>
      <c r="Z4" s="83" t="s">
        <v>673</v>
      </c>
    </row>
    <row r="5" spans="2:26" x14ac:dyDescent="0.25">
      <c r="B5" s="457" t="s">
        <v>31</v>
      </c>
      <c r="C5" s="101" t="s">
        <v>1239</v>
      </c>
      <c r="D5" s="562" t="s">
        <v>1</v>
      </c>
      <c r="E5" s="563" t="s">
        <v>748</v>
      </c>
      <c r="F5" s="563" t="s">
        <v>758</v>
      </c>
      <c r="G5" s="563" t="s">
        <v>1002</v>
      </c>
      <c r="H5" s="563" t="s">
        <v>1003</v>
      </c>
      <c r="I5" s="563" t="s">
        <v>1004</v>
      </c>
      <c r="J5" s="563" t="s">
        <v>1005</v>
      </c>
      <c r="K5" s="564" t="s">
        <v>1006</v>
      </c>
      <c r="L5" s="565" t="s">
        <v>1080</v>
      </c>
      <c r="X5" s="85">
        <v>2090</v>
      </c>
      <c r="Y5" s="80" t="s">
        <v>140</v>
      </c>
      <c r="Z5" s="83" t="s">
        <v>675</v>
      </c>
    </row>
    <row r="6" spans="2:26" x14ac:dyDescent="0.25">
      <c r="B6" s="467">
        <v>1</v>
      </c>
      <c r="C6" s="102" t="e">
        <f>VLOOKUP('Data Entry Page'!J5,O:P,2,FALSE)</f>
        <v>#N/A</v>
      </c>
      <c r="D6" s="103"/>
      <c r="E6" s="104">
        <f>'Data Entry Page'!C10+'Data Entry Page'!C11+'Data Entry Page'!C13</f>
        <v>0</v>
      </c>
      <c r="F6" s="104">
        <f>'Data Entry Page'!D10+'Data Entry Page'!D11+'Data Entry Page'!D13</f>
        <v>0</v>
      </c>
      <c r="G6" s="104">
        <f>'Data Entry Page'!E10+'Data Entry Page'!E11+'Data Entry Page'!E13</f>
        <v>0</v>
      </c>
      <c r="H6" s="104">
        <f>'Data Entry Page'!F10+'Data Entry Page'!F11+'Data Entry Page'!F13</f>
        <v>0</v>
      </c>
      <c r="I6" s="104">
        <f>'Data Entry Page'!G10+'Data Entry Page'!G11+'Data Entry Page'!G13</f>
        <v>0</v>
      </c>
      <c r="J6" s="104">
        <f>'Data Entry Page'!H10+'Data Entry Page'!H11+'Data Entry Page'!H13</f>
        <v>0</v>
      </c>
      <c r="K6" s="104">
        <f>'Data Entry Page'!I10+'Data Entry Page'!I11+'Data Entry Page'!I13</f>
        <v>0</v>
      </c>
      <c r="L6" s="104">
        <f>'Data Entry Page'!J10+'Data Entry Page'!J11+'Data Entry Page'!J13</f>
        <v>0</v>
      </c>
      <c r="X6" s="85">
        <v>2097</v>
      </c>
      <c r="Y6" s="80" t="s">
        <v>141</v>
      </c>
      <c r="Z6" s="83" t="s">
        <v>673</v>
      </c>
    </row>
    <row r="7" spans="2:26" x14ac:dyDescent="0.25">
      <c r="B7" s="468" t="s">
        <v>1210</v>
      </c>
      <c r="C7" s="102" t="s">
        <v>1211</v>
      </c>
      <c r="D7" s="103"/>
      <c r="E7" s="104">
        <f>'Data Entry Page'!C14</f>
        <v>0</v>
      </c>
      <c r="F7" s="104">
        <f>'Data Entry Page'!D14</f>
        <v>0</v>
      </c>
      <c r="G7" s="104">
        <f>'Data Entry Page'!E14</f>
        <v>0</v>
      </c>
      <c r="H7" s="104">
        <f>'Data Entry Page'!F14</f>
        <v>0</v>
      </c>
      <c r="I7" s="104">
        <f>'Data Entry Page'!G14</f>
        <v>0</v>
      </c>
      <c r="J7" s="104">
        <f>'Data Entry Page'!H14</f>
        <v>0</v>
      </c>
      <c r="K7" s="104">
        <f>'Data Entry Page'!I14</f>
        <v>0</v>
      </c>
      <c r="L7" s="104">
        <f>'Data Entry Page'!J14</f>
        <v>0</v>
      </c>
    </row>
    <row r="8" spans="2:26" ht="15.75" thickBot="1" x14ac:dyDescent="0.3">
      <c r="B8" s="469" t="s">
        <v>682</v>
      </c>
      <c r="C8" s="105" t="e">
        <f>VLOOKUP('Data Entry Page'!J5,O:R,4,FALSE)</f>
        <v>#N/A</v>
      </c>
      <c r="D8" s="106"/>
      <c r="E8" s="107">
        <f>'Data Entry Page'!C12</f>
        <v>0</v>
      </c>
      <c r="F8" s="107">
        <f>'Data Entry Page'!D12</f>
        <v>0</v>
      </c>
      <c r="G8" s="107">
        <f>'Data Entry Page'!E12</f>
        <v>0</v>
      </c>
      <c r="H8" s="107">
        <f>'Data Entry Page'!F12</f>
        <v>0</v>
      </c>
      <c r="I8" s="107">
        <f>'Data Entry Page'!G12</f>
        <v>0</v>
      </c>
      <c r="J8" s="107">
        <f>'Data Entry Page'!H12</f>
        <v>0</v>
      </c>
      <c r="K8" s="107">
        <f>'Data Entry Page'!I12</f>
        <v>0</v>
      </c>
      <c r="L8" s="107">
        <f>'Data Entry Page'!J12</f>
        <v>0</v>
      </c>
      <c r="X8" s="85">
        <v>3031</v>
      </c>
      <c r="Y8" s="80" t="s">
        <v>142</v>
      </c>
      <c r="Z8" s="83" t="s">
        <v>673</v>
      </c>
    </row>
    <row r="9" spans="2:26" ht="15.75" thickTop="1" x14ac:dyDescent="0.25">
      <c r="B9" s="457" t="s">
        <v>687</v>
      </c>
      <c r="C9" s="102" t="s">
        <v>695</v>
      </c>
      <c r="D9" s="103"/>
      <c r="E9" s="104">
        <f>E6+E7+E8</f>
        <v>0</v>
      </c>
      <c r="F9" s="104">
        <f t="shared" ref="F9:L9" si="0">F6+F7+F8</f>
        <v>0</v>
      </c>
      <c r="G9" s="104">
        <f t="shared" si="0"/>
        <v>0</v>
      </c>
      <c r="H9" s="104">
        <f t="shared" si="0"/>
        <v>0</v>
      </c>
      <c r="I9" s="104">
        <f t="shared" si="0"/>
        <v>0</v>
      </c>
      <c r="J9" s="104">
        <f t="shared" si="0"/>
        <v>0</v>
      </c>
      <c r="K9" s="104">
        <f t="shared" si="0"/>
        <v>0</v>
      </c>
      <c r="L9" s="104">
        <f t="shared" si="0"/>
        <v>0</v>
      </c>
      <c r="X9" s="85">
        <v>3032</v>
      </c>
      <c r="Y9" s="80" t="s">
        <v>143</v>
      </c>
      <c r="Z9" s="83" t="s">
        <v>673</v>
      </c>
    </row>
    <row r="10" spans="2:26" x14ac:dyDescent="0.25">
      <c r="B10" s="457"/>
      <c r="C10" s="102"/>
      <c r="D10" s="103"/>
      <c r="E10" s="104"/>
      <c r="F10" s="104"/>
      <c r="G10" s="104"/>
      <c r="H10" s="104"/>
      <c r="I10" s="104"/>
      <c r="J10" s="104"/>
      <c r="K10" s="104"/>
      <c r="L10" s="104"/>
      <c r="X10" s="85">
        <v>3033</v>
      </c>
      <c r="Y10" s="80" t="s">
        <v>144</v>
      </c>
      <c r="Z10" s="83" t="s">
        <v>673</v>
      </c>
    </row>
    <row r="11" spans="2:26" x14ac:dyDescent="0.25">
      <c r="B11" s="467">
        <v>2</v>
      </c>
      <c r="C11" s="102" t="e">
        <f>VLOOKUP(L3,O:Q,3,FALSE)</f>
        <v>#N/A</v>
      </c>
      <c r="D11" s="103"/>
      <c r="E11" s="104">
        <f>'Data Entry Page'!C15+'Data Entry Page'!C16+'Data Entry Page'!C18</f>
        <v>0</v>
      </c>
      <c r="F11" s="104">
        <f>'Data Entry Page'!D15+'Data Entry Page'!D16+'Data Entry Page'!D18</f>
        <v>0</v>
      </c>
      <c r="G11" s="104">
        <f>'Data Entry Page'!E15+'Data Entry Page'!E16+'Data Entry Page'!E18</f>
        <v>0</v>
      </c>
      <c r="H11" s="104">
        <f>'Data Entry Page'!F15+'Data Entry Page'!F16+'Data Entry Page'!F18</f>
        <v>0</v>
      </c>
      <c r="I11" s="104">
        <f>'Data Entry Page'!G15+'Data Entry Page'!G16+'Data Entry Page'!G18</f>
        <v>0</v>
      </c>
      <c r="J11" s="104">
        <f>'Data Entry Page'!H15+'Data Entry Page'!H16+'Data Entry Page'!H18</f>
        <v>0</v>
      </c>
      <c r="K11" s="104">
        <f>'Data Entry Page'!I15+'Data Entry Page'!I16+'Data Entry Page'!I18</f>
        <v>0</v>
      </c>
      <c r="L11" s="104">
        <f>'Data Entry Page'!J15+'Data Entry Page'!J16+'Data Entry Page'!J18</f>
        <v>0</v>
      </c>
      <c r="S11" s="90"/>
      <c r="X11" s="85">
        <v>4106</v>
      </c>
      <c r="Y11" s="80" t="s">
        <v>145</v>
      </c>
      <c r="Z11" s="83" t="s">
        <v>673</v>
      </c>
    </row>
    <row r="12" spans="2:26" x14ac:dyDescent="0.25">
      <c r="B12" s="468" t="s">
        <v>1212</v>
      </c>
      <c r="C12" s="102" t="s">
        <v>1213</v>
      </c>
      <c r="D12" s="103"/>
      <c r="E12" s="104">
        <f>'Data Entry Page'!C19</f>
        <v>0</v>
      </c>
      <c r="F12" s="104">
        <f>'Data Entry Page'!D19</f>
        <v>0</v>
      </c>
      <c r="G12" s="104">
        <f>'Data Entry Page'!E19</f>
        <v>0</v>
      </c>
      <c r="H12" s="104">
        <f>'Data Entry Page'!F19</f>
        <v>0</v>
      </c>
      <c r="I12" s="104">
        <f>'Data Entry Page'!G19</f>
        <v>0</v>
      </c>
      <c r="J12" s="104">
        <f>'Data Entry Page'!H19</f>
        <v>0</v>
      </c>
      <c r="K12" s="104">
        <f>'Data Entry Page'!I19</f>
        <v>0</v>
      </c>
      <c r="L12" s="104">
        <f>'Data Entry Page'!J19</f>
        <v>0</v>
      </c>
      <c r="S12" s="90"/>
    </row>
    <row r="13" spans="2:26" ht="15.75" thickBot="1" x14ac:dyDescent="0.3">
      <c r="B13" s="469" t="s">
        <v>683</v>
      </c>
      <c r="C13" s="105" t="e">
        <f>VLOOKUP('Data Entry Page'!J5,O:S,5,FALSE)</f>
        <v>#N/A</v>
      </c>
      <c r="D13" s="106"/>
      <c r="E13" s="107">
        <f>'Data Entry Page'!C17</f>
        <v>0</v>
      </c>
      <c r="F13" s="107">
        <f>'Data Entry Page'!D17</f>
        <v>0</v>
      </c>
      <c r="G13" s="107">
        <f>'Data Entry Page'!E17</f>
        <v>0</v>
      </c>
      <c r="H13" s="107">
        <f>'Data Entry Page'!F17</f>
        <v>0</v>
      </c>
      <c r="I13" s="107">
        <f>'Data Entry Page'!G17</f>
        <v>0</v>
      </c>
      <c r="J13" s="107">
        <f>'Data Entry Page'!H17</f>
        <v>0</v>
      </c>
      <c r="K13" s="107">
        <f>'Data Entry Page'!I17</f>
        <v>0</v>
      </c>
      <c r="L13" s="107">
        <f>'Data Entry Page'!J17</f>
        <v>0</v>
      </c>
      <c r="X13" s="85">
        <v>4109</v>
      </c>
      <c r="Y13" s="80" t="s">
        <v>146</v>
      </c>
      <c r="Z13" s="83" t="s">
        <v>673</v>
      </c>
    </row>
    <row r="14" spans="2:26" ht="15.75" thickTop="1" x14ac:dyDescent="0.25">
      <c r="B14" s="457" t="s">
        <v>684</v>
      </c>
      <c r="C14" s="102" t="s">
        <v>696</v>
      </c>
      <c r="D14" s="103"/>
      <c r="E14" s="104">
        <f>E11+E12+E13</f>
        <v>0</v>
      </c>
      <c r="F14" s="104">
        <f t="shared" ref="F14:L14" si="1">F11+F12+F13</f>
        <v>0</v>
      </c>
      <c r="G14" s="104">
        <f t="shared" si="1"/>
        <v>0</v>
      </c>
      <c r="H14" s="104">
        <f t="shared" si="1"/>
        <v>0</v>
      </c>
      <c r="I14" s="104">
        <f t="shared" si="1"/>
        <v>0</v>
      </c>
      <c r="J14" s="104">
        <f t="shared" si="1"/>
        <v>0</v>
      </c>
      <c r="K14" s="104">
        <f t="shared" si="1"/>
        <v>0</v>
      </c>
      <c r="L14" s="104">
        <f t="shared" si="1"/>
        <v>0</v>
      </c>
      <c r="X14" s="85">
        <v>4110</v>
      </c>
      <c r="Y14" s="80" t="s">
        <v>147</v>
      </c>
      <c r="Z14" s="83" t="s">
        <v>673</v>
      </c>
    </row>
    <row r="15" spans="2:26" x14ac:dyDescent="0.25">
      <c r="B15" s="457"/>
      <c r="C15" s="102"/>
      <c r="D15" s="103"/>
      <c r="E15" s="104"/>
      <c r="F15" s="104"/>
      <c r="G15" s="104"/>
      <c r="H15" s="104"/>
      <c r="I15" s="104"/>
      <c r="J15" s="104"/>
      <c r="K15" s="104"/>
      <c r="L15" s="104"/>
      <c r="X15" s="85">
        <v>5120</v>
      </c>
      <c r="Y15" s="80" t="s">
        <v>148</v>
      </c>
      <c r="Z15" s="83" t="s">
        <v>673</v>
      </c>
    </row>
    <row r="16" spans="2:26" x14ac:dyDescent="0.25">
      <c r="B16" s="467">
        <v>3</v>
      </c>
      <c r="C16" s="102" t="e">
        <f>VLOOKUP('Data Entry Page'!J5,O:T,6,FALSE)</f>
        <v>#N/A</v>
      </c>
      <c r="D16" s="103"/>
      <c r="E16" s="104">
        <f t="shared" ref="E16:J16" si="2">E6+E11</f>
        <v>0</v>
      </c>
      <c r="F16" s="104">
        <f t="shared" si="2"/>
        <v>0</v>
      </c>
      <c r="G16" s="104">
        <f t="shared" si="2"/>
        <v>0</v>
      </c>
      <c r="H16" s="104">
        <f t="shared" si="2"/>
        <v>0</v>
      </c>
      <c r="I16" s="104">
        <f t="shared" si="2"/>
        <v>0</v>
      </c>
      <c r="J16" s="104">
        <f t="shared" si="2"/>
        <v>0</v>
      </c>
      <c r="K16" s="104">
        <f t="shared" ref="K16:L16" si="3">K6+K11</f>
        <v>0</v>
      </c>
      <c r="L16" s="104">
        <f t="shared" si="3"/>
        <v>0</v>
      </c>
      <c r="X16" s="85">
        <v>5121</v>
      </c>
      <c r="Y16" s="80" t="s">
        <v>149</v>
      </c>
      <c r="Z16" s="83" t="s">
        <v>673</v>
      </c>
    </row>
    <row r="17" spans="2:27" x14ac:dyDescent="0.25">
      <c r="B17" s="467" t="s">
        <v>1214</v>
      </c>
      <c r="C17" s="102" t="s">
        <v>1215</v>
      </c>
      <c r="D17" s="103"/>
      <c r="E17" s="104">
        <f>E7+E12</f>
        <v>0</v>
      </c>
      <c r="F17" s="104">
        <f t="shared" ref="F17:L17" si="4">F7+F12</f>
        <v>0</v>
      </c>
      <c r="G17" s="104">
        <f t="shared" si="4"/>
        <v>0</v>
      </c>
      <c r="H17" s="104">
        <f t="shared" si="4"/>
        <v>0</v>
      </c>
      <c r="I17" s="104">
        <f t="shared" si="4"/>
        <v>0</v>
      </c>
      <c r="J17" s="104">
        <f t="shared" si="4"/>
        <v>0</v>
      </c>
      <c r="K17" s="104">
        <f t="shared" si="4"/>
        <v>0</v>
      </c>
      <c r="L17" s="104">
        <f t="shared" si="4"/>
        <v>0</v>
      </c>
    </row>
    <row r="18" spans="2:27" ht="15.75" thickBot="1" x14ac:dyDescent="0.3">
      <c r="B18" s="469" t="s">
        <v>685</v>
      </c>
      <c r="C18" s="105" t="e">
        <f>VLOOKUP('Data Entry Page'!J5,O:U,7,FALSE)</f>
        <v>#N/A</v>
      </c>
      <c r="D18" s="106"/>
      <c r="E18" s="107">
        <f t="shared" ref="E18:J18" si="5">E8+E13</f>
        <v>0</v>
      </c>
      <c r="F18" s="107">
        <f t="shared" si="5"/>
        <v>0</v>
      </c>
      <c r="G18" s="107">
        <f t="shared" si="5"/>
        <v>0</v>
      </c>
      <c r="H18" s="107">
        <f t="shared" si="5"/>
        <v>0</v>
      </c>
      <c r="I18" s="107">
        <f t="shared" si="5"/>
        <v>0</v>
      </c>
      <c r="J18" s="107">
        <f t="shared" si="5"/>
        <v>0</v>
      </c>
      <c r="K18" s="107">
        <f t="shared" ref="K18:L18" si="6">K8+K13</f>
        <v>0</v>
      </c>
      <c r="L18" s="107">
        <f t="shared" si="6"/>
        <v>0</v>
      </c>
      <c r="X18" s="85">
        <v>5122</v>
      </c>
      <c r="Y18" s="80" t="s">
        <v>150</v>
      </c>
      <c r="Z18" s="83" t="s">
        <v>673</v>
      </c>
    </row>
    <row r="19" spans="2:27" ht="15.75" thickTop="1" x14ac:dyDescent="0.25">
      <c r="B19" s="457" t="s">
        <v>686</v>
      </c>
      <c r="C19" s="102" t="e">
        <f>VLOOKUP('Data Entry Page'!J5,O:V,8,FALSE)</f>
        <v>#N/A</v>
      </c>
      <c r="D19" s="103"/>
      <c r="E19" s="104">
        <f>E9+E14</f>
        <v>0</v>
      </c>
      <c r="F19" s="104">
        <f t="shared" ref="F19:L19" si="7">F9+F14</f>
        <v>0</v>
      </c>
      <c r="G19" s="104">
        <f t="shared" si="7"/>
        <v>0</v>
      </c>
      <c r="H19" s="104">
        <f t="shared" si="7"/>
        <v>0</v>
      </c>
      <c r="I19" s="104">
        <f t="shared" si="7"/>
        <v>0</v>
      </c>
      <c r="J19" s="104">
        <f t="shared" si="7"/>
        <v>0</v>
      </c>
      <c r="K19" s="104">
        <f t="shared" si="7"/>
        <v>0</v>
      </c>
      <c r="L19" s="104">
        <f t="shared" si="7"/>
        <v>0</v>
      </c>
      <c r="X19" s="85">
        <v>5123</v>
      </c>
      <c r="Y19" s="80" t="s">
        <v>151</v>
      </c>
      <c r="Z19" s="83" t="s">
        <v>673</v>
      </c>
    </row>
    <row r="20" spans="2:27" ht="15.75" thickBot="1" x14ac:dyDescent="0.3">
      <c r="B20" s="122"/>
      <c r="C20" s="123"/>
      <c r="D20" s="399"/>
      <c r="E20" s="400"/>
      <c r="F20" s="400"/>
      <c r="G20" s="400"/>
      <c r="H20" s="400"/>
      <c r="I20" s="400"/>
      <c r="J20" s="400"/>
      <c r="K20" s="400"/>
      <c r="L20" s="401"/>
    </row>
    <row r="21" spans="2:27" ht="21.75" thickBot="1" x14ac:dyDescent="0.4">
      <c r="B21" s="622" t="s">
        <v>1157</v>
      </c>
      <c r="C21" s="623"/>
      <c r="D21" s="623"/>
      <c r="E21" s="623"/>
      <c r="F21" s="623"/>
      <c r="G21" s="623"/>
      <c r="H21" s="623"/>
      <c r="I21" s="623"/>
      <c r="J21" s="623"/>
      <c r="K21" s="623"/>
      <c r="L21" s="624"/>
    </row>
    <row r="22" spans="2:27" s="246" customFormat="1" ht="21" x14ac:dyDescent="0.35">
      <c r="B22" s="377"/>
      <c r="C22" s="378"/>
      <c r="D22" s="378"/>
      <c r="E22" s="378"/>
      <c r="F22" s="378"/>
      <c r="G22" s="378"/>
      <c r="H22" s="378"/>
      <c r="I22" s="378"/>
      <c r="J22" s="378"/>
      <c r="K22" s="378"/>
      <c r="L22" s="379"/>
      <c r="O22" s="314"/>
      <c r="P22" s="314"/>
      <c r="X22" s="315"/>
      <c r="Z22" s="314"/>
    </row>
    <row r="23" spans="2:27" x14ac:dyDescent="0.25">
      <c r="B23" s="473" t="s">
        <v>31</v>
      </c>
      <c r="C23" s="474" t="s">
        <v>1240</v>
      </c>
      <c r="D23" s="566" t="s">
        <v>1</v>
      </c>
      <c r="E23" s="567" t="s">
        <v>748</v>
      </c>
      <c r="F23" s="568" t="s">
        <v>758</v>
      </c>
      <c r="G23" s="567" t="s">
        <v>1002</v>
      </c>
      <c r="H23" s="568" t="s">
        <v>1003</v>
      </c>
      <c r="I23" s="568" t="s">
        <v>1004</v>
      </c>
      <c r="J23" s="568" t="s">
        <v>1005</v>
      </c>
      <c r="K23" s="568" t="s">
        <v>1006</v>
      </c>
      <c r="L23" s="569" t="s">
        <v>1080</v>
      </c>
      <c r="M23" s="104"/>
      <c r="N23" s="90"/>
      <c r="O23" s="80"/>
      <c r="Q23" s="83"/>
      <c r="X23" s="80"/>
      <c r="Y23" s="85"/>
      <c r="Z23" s="80"/>
      <c r="AA23" s="83"/>
    </row>
    <row r="24" spans="2:27" x14ac:dyDescent="0.25">
      <c r="B24" s="457"/>
      <c r="C24" s="92" t="s">
        <v>744</v>
      </c>
      <c r="D24" s="103"/>
      <c r="E24" s="108" t="e">
        <f>VLOOKUP($H$3,CEP!$A:E,5,FALSE)</f>
        <v>#N/A</v>
      </c>
      <c r="F24" s="108" t="e">
        <f>VLOOKUP($H$3,CEP!$A:F,6,FALSE)</f>
        <v>#N/A</v>
      </c>
      <c r="G24" s="108" t="e">
        <f>VLOOKUP($H$3,CEP!$A:G,7,FALSE)</f>
        <v>#N/A</v>
      </c>
      <c r="H24" s="108" t="e">
        <f>VLOOKUP($H$3,CEP!$A:H,8,FALSE)</f>
        <v>#N/A</v>
      </c>
      <c r="I24" s="108" t="e">
        <f>VLOOKUP($H$3,CEP!$A:I,9,FALSE)</f>
        <v>#N/A</v>
      </c>
      <c r="J24" s="108" t="e">
        <f>VLOOKUP($H$3,CEP!$A:J,10,FALSE)</f>
        <v>#N/A</v>
      </c>
      <c r="K24" s="108" t="e">
        <f>VLOOKUP($H$3,CEP!$A:K,11,FALSE)</f>
        <v>#N/A</v>
      </c>
      <c r="L24" s="108" t="e">
        <f>VLOOKUP($H$3,CEP!$A:L,12,FALSE)</f>
        <v>#N/A</v>
      </c>
      <c r="X24" s="85">
        <v>5124</v>
      </c>
      <c r="Y24" s="80" t="s">
        <v>152</v>
      </c>
      <c r="Z24" s="83" t="s">
        <v>673</v>
      </c>
    </row>
    <row r="25" spans="2:27" x14ac:dyDescent="0.25">
      <c r="B25" s="467">
        <v>4</v>
      </c>
      <c r="C25" s="92" t="s">
        <v>112</v>
      </c>
      <c r="D25" s="109"/>
      <c r="E25" s="110">
        <v>0.3095</v>
      </c>
      <c r="F25" s="111">
        <v>0.3095</v>
      </c>
      <c r="G25" s="393">
        <v>0.1673</v>
      </c>
      <c r="H25" s="110">
        <v>0.1673</v>
      </c>
      <c r="I25" s="112">
        <v>0.1673</v>
      </c>
      <c r="J25" s="394">
        <v>0.1673</v>
      </c>
      <c r="K25" s="113">
        <v>0.1673</v>
      </c>
      <c r="L25" s="112">
        <v>0.1673</v>
      </c>
      <c r="X25" s="85">
        <v>5127</v>
      </c>
      <c r="Y25" s="80" t="s">
        <v>153</v>
      </c>
      <c r="Z25" s="83" t="s">
        <v>675</v>
      </c>
    </row>
    <row r="26" spans="2:27" x14ac:dyDescent="0.25">
      <c r="B26" s="457"/>
      <c r="C26" s="92" t="s">
        <v>113</v>
      </c>
      <c r="D26" s="392"/>
      <c r="E26" s="395" t="e">
        <f>IF(WADA!E24=0,'Data Entry Page'!C47,IF($L$3="K8",E9*E24,(E6+E7)*E24))</f>
        <v>#N/A</v>
      </c>
      <c r="F26" s="395" t="e">
        <f>IF(WADA!F24=0,'Data Entry Page'!D47,IF($L$3="K8",F9*F24,(F6+F7)*F24))</f>
        <v>#N/A</v>
      </c>
      <c r="G26" s="395" t="e">
        <f>IF(WADA!G24=0,'Data Entry Page'!E47,IF($L$3="K8",G9*G24,(G6+G7)*G24))</f>
        <v>#N/A</v>
      </c>
      <c r="H26" s="395" t="e">
        <f>IF(WADA!H24=0,'Data Entry Page'!F47,IF($L$3="K8",H9*H24,(H6+H7)*H24))</f>
        <v>#N/A</v>
      </c>
      <c r="I26" s="395" t="e">
        <f>IF(WADA!I24=0,'Data Entry Page'!G47,IF($L$3="K8",I9*I24,(I6+I7)*I24))</f>
        <v>#N/A</v>
      </c>
      <c r="J26" s="395" t="e">
        <f>IF(WADA!J24=0,'Data Entry Page'!H47,IF($L$3="K8",J9*J24,(J6+J7)*J24))</f>
        <v>#N/A</v>
      </c>
      <c r="K26" s="395" t="e">
        <f>IF(WADA!K24=0,'Data Entry Page'!I47,IF($L$3="K8",K9*K24,(K6+K7)*K24))</f>
        <v>#N/A</v>
      </c>
      <c r="L26" s="395" t="e">
        <f>IF(WADA!L24=0,'Data Entry Page'!J47,IF($L$3="K8",L9*L24,(L6+L7)*L24))</f>
        <v>#N/A</v>
      </c>
      <c r="X26" s="85">
        <v>5128</v>
      </c>
      <c r="Y26" s="80" t="s">
        <v>154</v>
      </c>
      <c r="Z26" s="83" t="s">
        <v>673</v>
      </c>
    </row>
    <row r="27" spans="2:27" s="90" customFormat="1" ht="15.75" thickBot="1" x14ac:dyDescent="0.3">
      <c r="B27" s="457"/>
      <c r="C27" s="114" t="s">
        <v>111</v>
      </c>
      <c r="D27" s="106"/>
      <c r="E27" s="107" t="e">
        <f>IF($L$3="K8", ROUND(E19*E25,4),ROUND((E16+E17)*E25,4))</f>
        <v>#N/A</v>
      </c>
      <c r="F27" s="107" t="e">
        <f t="shared" ref="F27:L27" si="8">IF($L$3="K8", ROUND(F19*F25,4),ROUND((F16+F17)*F25,4))</f>
        <v>#N/A</v>
      </c>
      <c r="G27" s="107" t="e">
        <f t="shared" si="8"/>
        <v>#N/A</v>
      </c>
      <c r="H27" s="107" t="e">
        <f t="shared" si="8"/>
        <v>#N/A</v>
      </c>
      <c r="I27" s="107" t="e">
        <f t="shared" si="8"/>
        <v>#N/A</v>
      </c>
      <c r="J27" s="107" t="e">
        <f t="shared" si="8"/>
        <v>#N/A</v>
      </c>
      <c r="K27" s="107" t="e">
        <f t="shared" si="8"/>
        <v>#N/A</v>
      </c>
      <c r="L27" s="107" t="e">
        <f t="shared" si="8"/>
        <v>#N/A</v>
      </c>
      <c r="O27" s="115"/>
      <c r="P27" s="115"/>
      <c r="X27" s="85">
        <v>6101</v>
      </c>
      <c r="Y27" s="80" t="s">
        <v>155</v>
      </c>
      <c r="Z27" s="83" t="s">
        <v>673</v>
      </c>
    </row>
    <row r="28" spans="2:27" ht="15.75" thickTop="1" x14ac:dyDescent="0.25">
      <c r="B28" s="457"/>
      <c r="C28" s="570" t="s">
        <v>36</v>
      </c>
      <c r="D28" s="545"/>
      <c r="E28" s="571" t="e">
        <f t="shared" ref="E28:J28" si="9">IF((E26-E27)&gt;0,ROUND((E26-E27)*0.25,4),0)</f>
        <v>#N/A</v>
      </c>
      <c r="F28" s="571" t="e">
        <f t="shared" si="9"/>
        <v>#N/A</v>
      </c>
      <c r="G28" s="571" t="e">
        <f t="shared" si="9"/>
        <v>#N/A</v>
      </c>
      <c r="H28" s="571" t="e">
        <f t="shared" si="9"/>
        <v>#N/A</v>
      </c>
      <c r="I28" s="572" t="e">
        <f t="shared" si="9"/>
        <v>#N/A</v>
      </c>
      <c r="J28" s="571" t="e">
        <f t="shared" si="9"/>
        <v>#N/A</v>
      </c>
      <c r="K28" s="571" t="e">
        <f t="shared" ref="K28:L28" si="10">IF((K26-K27)&gt;0,ROUND((K26-K27)*0.25,4),0)</f>
        <v>#N/A</v>
      </c>
      <c r="L28" s="571" t="e">
        <f t="shared" si="10"/>
        <v>#N/A</v>
      </c>
      <c r="X28" s="85">
        <v>6103</v>
      </c>
      <c r="Y28" s="80" t="s">
        <v>156</v>
      </c>
      <c r="Z28" s="83" t="s">
        <v>673</v>
      </c>
    </row>
    <row r="29" spans="2:27" x14ac:dyDescent="0.25">
      <c r="B29" s="457"/>
      <c r="C29" s="92"/>
      <c r="D29" s="103"/>
      <c r="E29" s="104"/>
      <c r="F29" s="104"/>
      <c r="G29" s="104"/>
      <c r="H29" s="104"/>
      <c r="I29" s="116"/>
      <c r="J29" s="104"/>
      <c r="K29" s="104"/>
      <c r="L29" s="104"/>
      <c r="X29" s="85">
        <v>6104</v>
      </c>
      <c r="Y29" s="80" t="s">
        <v>157</v>
      </c>
      <c r="Z29" s="83" t="s">
        <v>673</v>
      </c>
    </row>
    <row r="30" spans="2:27" x14ac:dyDescent="0.25">
      <c r="B30" s="467">
        <v>5</v>
      </c>
      <c r="C30" s="92" t="s">
        <v>114</v>
      </c>
      <c r="D30" s="109"/>
      <c r="E30" s="110">
        <v>0.13109999999999999</v>
      </c>
      <c r="F30" s="393">
        <v>0.13109999999999999</v>
      </c>
      <c r="G30" s="110">
        <v>0.13300000000000001</v>
      </c>
      <c r="H30" s="110">
        <v>0.13300000000000001</v>
      </c>
      <c r="I30" s="394">
        <v>0.13300000000000001</v>
      </c>
      <c r="J30" s="113">
        <v>0.13300000000000001</v>
      </c>
      <c r="K30" s="113">
        <v>0.13300000000000001</v>
      </c>
      <c r="L30" s="112">
        <v>0.13300000000000001</v>
      </c>
      <c r="X30" s="85">
        <v>7121</v>
      </c>
      <c r="Y30" s="80" t="s">
        <v>158</v>
      </c>
      <c r="Z30" s="83" t="s">
        <v>673</v>
      </c>
    </row>
    <row r="31" spans="2:27" x14ac:dyDescent="0.25">
      <c r="B31" s="457"/>
      <c r="C31" s="92" t="s">
        <v>34</v>
      </c>
      <c r="D31" s="396"/>
      <c r="E31" s="397">
        <f>'Data Entry Page'!C48</f>
        <v>0</v>
      </c>
      <c r="F31" s="397">
        <f>'Data Entry Page'!D48</f>
        <v>0</v>
      </c>
      <c r="G31" s="397">
        <f>'Data Entry Page'!E48</f>
        <v>0</v>
      </c>
      <c r="H31" s="397">
        <f>'Data Entry Page'!F48</f>
        <v>0</v>
      </c>
      <c r="I31" s="397">
        <f>'Data Entry Page'!G48</f>
        <v>0</v>
      </c>
      <c r="J31" s="397">
        <f>'Data Entry Page'!H48</f>
        <v>0</v>
      </c>
      <c r="K31" s="397">
        <f>'Data Entry Page'!I48</f>
        <v>0</v>
      </c>
      <c r="L31" s="397">
        <f>'Data Entry Page'!J48</f>
        <v>0</v>
      </c>
      <c r="X31" s="85">
        <v>7122</v>
      </c>
      <c r="Y31" s="80" t="s">
        <v>159</v>
      </c>
      <c r="Z31" s="83" t="s">
        <v>673</v>
      </c>
    </row>
    <row r="32" spans="2:27" ht="15.75" thickBot="1" x14ac:dyDescent="0.3">
      <c r="B32" s="457"/>
      <c r="C32" s="114" t="s">
        <v>111</v>
      </c>
      <c r="D32" s="106"/>
      <c r="E32" s="107">
        <f>ROUND((E16+E17)*E30,4)</f>
        <v>0</v>
      </c>
      <c r="F32" s="107">
        <f>ROUND((F16+F17)*F30,4)</f>
        <v>0</v>
      </c>
      <c r="G32" s="107">
        <f t="shared" ref="G32:L32" si="11">ROUND((G16+G17)*G30,4)</f>
        <v>0</v>
      </c>
      <c r="H32" s="107">
        <f t="shared" si="11"/>
        <v>0</v>
      </c>
      <c r="I32" s="107">
        <f t="shared" si="11"/>
        <v>0</v>
      </c>
      <c r="J32" s="107">
        <f t="shared" si="11"/>
        <v>0</v>
      </c>
      <c r="K32" s="107">
        <f t="shared" si="11"/>
        <v>0</v>
      </c>
      <c r="L32" s="107">
        <f t="shared" si="11"/>
        <v>0</v>
      </c>
      <c r="X32" s="85">
        <v>7123</v>
      </c>
      <c r="Y32" s="80" t="s">
        <v>160</v>
      </c>
      <c r="Z32" s="83" t="s">
        <v>673</v>
      </c>
    </row>
    <row r="33" spans="2:26" ht="15.75" thickTop="1" x14ac:dyDescent="0.25">
      <c r="B33" s="457"/>
      <c r="C33" s="570" t="s">
        <v>37</v>
      </c>
      <c r="D33" s="545"/>
      <c r="E33" s="571">
        <f t="shared" ref="E33:J33" si="12">IF((E31-E32)&gt;0,ROUND((E31-E32)*0.75,4),0)</f>
        <v>0</v>
      </c>
      <c r="F33" s="571">
        <f t="shared" si="12"/>
        <v>0</v>
      </c>
      <c r="G33" s="571">
        <f t="shared" si="12"/>
        <v>0</v>
      </c>
      <c r="H33" s="571">
        <f t="shared" si="12"/>
        <v>0</v>
      </c>
      <c r="I33" s="572">
        <f t="shared" si="12"/>
        <v>0</v>
      </c>
      <c r="J33" s="571">
        <f t="shared" si="12"/>
        <v>0</v>
      </c>
      <c r="K33" s="571">
        <f t="shared" ref="K33:L33" si="13">IF((K31-K32)&gt;0,ROUND((K31-K32)*0.75,4),0)</f>
        <v>0</v>
      </c>
      <c r="L33" s="571">
        <f t="shared" si="13"/>
        <v>0</v>
      </c>
      <c r="X33" s="85">
        <v>7124</v>
      </c>
      <c r="Y33" s="80" t="s">
        <v>161</v>
      </c>
      <c r="Z33" s="83" t="s">
        <v>673</v>
      </c>
    </row>
    <row r="34" spans="2:26" x14ac:dyDescent="0.25">
      <c r="B34" s="457"/>
      <c r="C34" s="92"/>
      <c r="D34" s="103"/>
      <c r="E34" s="104"/>
      <c r="F34" s="104"/>
      <c r="G34" s="104"/>
      <c r="H34" s="104"/>
      <c r="I34" s="116"/>
      <c r="J34" s="104"/>
      <c r="K34" s="104"/>
      <c r="L34" s="104"/>
      <c r="X34" s="85">
        <v>7125</v>
      </c>
      <c r="Y34" s="80" t="s">
        <v>162</v>
      </c>
      <c r="Z34" s="83" t="s">
        <v>673</v>
      </c>
    </row>
    <row r="35" spans="2:26" x14ac:dyDescent="0.25">
      <c r="B35" s="467">
        <v>6</v>
      </c>
      <c r="C35" s="92" t="s">
        <v>115</v>
      </c>
      <c r="D35" s="109"/>
      <c r="E35" s="110">
        <v>2.3900000000000001E-2</v>
      </c>
      <c r="F35" s="393">
        <v>2.3900000000000001E-2</v>
      </c>
      <c r="G35" s="110">
        <v>2.0899999999999998E-2</v>
      </c>
      <c r="H35" s="110">
        <v>2.0899999999999998E-2</v>
      </c>
      <c r="I35" s="394">
        <v>2.0899999999999998E-2</v>
      </c>
      <c r="J35" s="113">
        <v>2.0899999999999998E-2</v>
      </c>
      <c r="K35" s="113">
        <v>2.0899999999999998E-2</v>
      </c>
      <c r="L35" s="112">
        <v>2.0899999999999998E-2</v>
      </c>
      <c r="X35" s="85">
        <v>7126</v>
      </c>
      <c r="Y35" s="80" t="s">
        <v>163</v>
      </c>
      <c r="Z35" s="83" t="s">
        <v>675</v>
      </c>
    </row>
    <row r="36" spans="2:26" x14ac:dyDescent="0.25">
      <c r="B36" s="457"/>
      <c r="C36" s="92" t="s">
        <v>35</v>
      </c>
      <c r="D36" s="396"/>
      <c r="E36" s="397">
        <f>'Data Entry Page'!C49</f>
        <v>0</v>
      </c>
      <c r="F36" s="397">
        <f>'Data Entry Page'!D49</f>
        <v>0</v>
      </c>
      <c r="G36" s="397">
        <f>'Data Entry Page'!E49</f>
        <v>0</v>
      </c>
      <c r="H36" s="397">
        <f>'Data Entry Page'!F49</f>
        <v>0</v>
      </c>
      <c r="I36" s="397">
        <f>'Data Entry Page'!G49</f>
        <v>0</v>
      </c>
      <c r="J36" s="397">
        <f>'Data Entry Page'!H49</f>
        <v>0</v>
      </c>
      <c r="K36" s="397">
        <f>'Data Entry Page'!I49</f>
        <v>0</v>
      </c>
      <c r="L36" s="397">
        <f>'Data Entry Page'!J49</f>
        <v>0</v>
      </c>
      <c r="X36" s="85">
        <v>7129</v>
      </c>
      <c r="Y36" s="80" t="s">
        <v>164</v>
      </c>
      <c r="Z36" s="83" t="s">
        <v>673</v>
      </c>
    </row>
    <row r="37" spans="2:26" ht="15.75" thickBot="1" x14ac:dyDescent="0.3">
      <c r="B37" s="457"/>
      <c r="C37" s="114" t="s">
        <v>111</v>
      </c>
      <c r="D37" s="106"/>
      <c r="E37" s="117">
        <f>ROUND((E16+E17)*E35,4)</f>
        <v>0</v>
      </c>
      <c r="F37" s="117">
        <f>ROUND((F16+F17)*F35,4)</f>
        <v>0</v>
      </c>
      <c r="G37" s="117">
        <f t="shared" ref="G37:L37" si="14">ROUND((G16+G17)*G35,4)</f>
        <v>0</v>
      </c>
      <c r="H37" s="117">
        <f t="shared" si="14"/>
        <v>0</v>
      </c>
      <c r="I37" s="117">
        <f t="shared" si="14"/>
        <v>0</v>
      </c>
      <c r="J37" s="117">
        <f t="shared" si="14"/>
        <v>0</v>
      </c>
      <c r="K37" s="117">
        <f t="shared" si="14"/>
        <v>0</v>
      </c>
      <c r="L37" s="117">
        <f t="shared" si="14"/>
        <v>0</v>
      </c>
      <c r="X37" s="85">
        <v>8106</v>
      </c>
      <c r="Y37" s="80" t="s">
        <v>165</v>
      </c>
      <c r="Z37" s="83" t="s">
        <v>673</v>
      </c>
    </row>
    <row r="38" spans="2:26" ht="15.75" thickTop="1" x14ac:dyDescent="0.25">
      <c r="B38" s="457"/>
      <c r="C38" s="570" t="s">
        <v>38</v>
      </c>
      <c r="D38" s="545"/>
      <c r="E38" s="545">
        <f t="shared" ref="E38:J38" si="15">IF((E36-E37)&gt;0,ROUND((E36-E37)*0.6,4),0)</f>
        <v>0</v>
      </c>
      <c r="F38" s="545">
        <f t="shared" si="15"/>
        <v>0</v>
      </c>
      <c r="G38" s="545">
        <f t="shared" si="15"/>
        <v>0</v>
      </c>
      <c r="H38" s="545">
        <f t="shared" si="15"/>
        <v>0</v>
      </c>
      <c r="I38" s="545">
        <f t="shared" si="15"/>
        <v>0</v>
      </c>
      <c r="J38" s="545">
        <f t="shared" si="15"/>
        <v>0</v>
      </c>
      <c r="K38" s="545">
        <f t="shared" ref="K38:L38" si="16">IF((K36-K37)&gt;0,ROUND((K36-K37)*0.6,4),0)</f>
        <v>0</v>
      </c>
      <c r="L38" s="545">
        <f t="shared" si="16"/>
        <v>0</v>
      </c>
      <c r="X38" s="85">
        <v>8107</v>
      </c>
      <c r="Y38" s="80" t="s">
        <v>166</v>
      </c>
      <c r="Z38" s="83" t="s">
        <v>673</v>
      </c>
    </row>
    <row r="39" spans="2:26" x14ac:dyDescent="0.25">
      <c r="B39" s="457"/>
      <c r="C39" s="92"/>
      <c r="D39" s="118"/>
      <c r="E39" s="118"/>
      <c r="F39" s="118"/>
      <c r="G39" s="118"/>
      <c r="H39" s="118"/>
      <c r="I39" s="118"/>
      <c r="J39" s="118"/>
      <c r="K39" s="118"/>
      <c r="L39" s="118"/>
      <c r="X39" s="85">
        <v>8111</v>
      </c>
      <c r="Y39" s="80" t="s">
        <v>167</v>
      </c>
      <c r="Z39" s="83" t="s">
        <v>673</v>
      </c>
    </row>
    <row r="40" spans="2:26" x14ac:dyDescent="0.25">
      <c r="B40" s="467">
        <v>7</v>
      </c>
      <c r="C40" s="119" t="s">
        <v>759</v>
      </c>
      <c r="D40" s="118"/>
      <c r="E40" s="118" t="e">
        <f>IF($L$3="FL",'Data Entry Page'!C22,IF($L$3="K8",'Data Entry Page'!C21,'Data Entry Page'!C20))</f>
        <v>#N/A</v>
      </c>
      <c r="F40" s="118" t="e">
        <f>IF($L$3="FL",'Data Entry Page'!D22,IF($L$3="K8",'Data Entry Page'!D21,'Data Entry Page'!D20))</f>
        <v>#N/A</v>
      </c>
      <c r="G40" s="118" t="e">
        <f>IF($L$3="FL",'Data Entry Page'!E22,IF($L$3="K8",'Data Entry Page'!E21,'Data Entry Page'!E20))</f>
        <v>#N/A</v>
      </c>
      <c r="H40" s="118" t="e">
        <f>IF($L$3="FL",'Data Entry Page'!F22,IF($L$3="K8",'Data Entry Page'!F21,'Data Entry Page'!F20))</f>
        <v>#N/A</v>
      </c>
      <c r="I40" s="118" t="e">
        <f>IF($L$3="FL",'Data Entry Page'!G22,IF($L$3="K8",'Data Entry Page'!G21,'Data Entry Page'!G20))</f>
        <v>#N/A</v>
      </c>
      <c r="J40" s="118" t="e">
        <f>IF($L$3="FL",'Data Entry Page'!H22,IF($L$3="K8",'Data Entry Page'!H21,'Data Entry Page'!H20))</f>
        <v>#N/A</v>
      </c>
      <c r="K40" s="118" t="e">
        <f>IF($L$3="FL",'Data Entry Page'!I22,IF($L$3="K8",'Data Entry Page'!I21,'Data Entry Page'!I20))</f>
        <v>#N/A</v>
      </c>
      <c r="L40" s="118" t="e">
        <f>IF($L$3="FL",'Data Entry Page'!J22,IF($L$3="K8",'Data Entry Page'!J21,'Data Entry Page'!J20))</f>
        <v>#N/A</v>
      </c>
    </row>
    <row r="41" spans="2:26" x14ac:dyDescent="0.25">
      <c r="B41" s="467">
        <v>8</v>
      </c>
      <c r="C41" s="120" t="s">
        <v>760</v>
      </c>
      <c r="D41" s="118"/>
      <c r="E41" s="118">
        <f>'Data Entry Page'!C23</f>
        <v>0</v>
      </c>
      <c r="F41" s="118">
        <f>'Data Entry Page'!D23</f>
        <v>0</v>
      </c>
      <c r="G41" s="118">
        <f>'Data Entry Page'!E23</f>
        <v>0</v>
      </c>
      <c r="H41" s="118">
        <f>'Data Entry Page'!F23</f>
        <v>0</v>
      </c>
      <c r="I41" s="118">
        <f>'Data Entry Page'!G23</f>
        <v>0</v>
      </c>
      <c r="J41" s="118">
        <f>'Data Entry Page'!H23</f>
        <v>0</v>
      </c>
      <c r="K41" s="118">
        <f>'Data Entry Page'!I23</f>
        <v>0</v>
      </c>
      <c r="L41" s="118">
        <f>'Data Entry Page'!J23</f>
        <v>0</v>
      </c>
    </row>
    <row r="42" spans="2:26" x14ac:dyDescent="0.25">
      <c r="B42" s="457"/>
      <c r="C42" s="92"/>
      <c r="D42" s="118"/>
      <c r="E42" s="118"/>
      <c r="F42" s="118"/>
      <c r="G42" s="118"/>
      <c r="H42" s="118"/>
      <c r="I42" s="118"/>
      <c r="J42" s="118"/>
      <c r="K42" s="118"/>
      <c r="L42" s="118"/>
    </row>
    <row r="43" spans="2:26" x14ac:dyDescent="0.25">
      <c r="B43" s="467">
        <v>9</v>
      </c>
      <c r="C43" s="121" t="s">
        <v>706</v>
      </c>
      <c r="D43" s="398" t="e">
        <f>VLOOKUP(H3,'2006 WADA'!A:C,3,FALSE)</f>
        <v>#N/A</v>
      </c>
      <c r="E43" s="118" t="e">
        <f>IF($L$3="No",E16+E28+E33+E38+E40,IF($L$3="K8", E19+E28+E33+E38+E40,'Data Entry Page'!C13+'Data Entry Page'!C18+WADA!E28+WADA!E33+WADA!E38+E40))</f>
        <v>#N/A</v>
      </c>
      <c r="F43" s="118" t="e">
        <f>IF($L$3="No",F16+F28+F33+F38+F40,IF($L$3="K8", F19+F28+F33+F38+F40,'Data Entry Page'!D13+'Data Entry Page'!D18+WADA!F28+WADA!F33+WADA!F38+F40))</f>
        <v>#N/A</v>
      </c>
      <c r="G43" s="118" t="e">
        <f>IF($L$3="No",G16+G28+G33+G38+G40,IF($L$3="K8", G19+G28+G33+G38+G40,'Data Entry Page'!E13+'Data Entry Page'!E18+WADA!G28+WADA!G33+WADA!G38+G40))</f>
        <v>#N/A</v>
      </c>
      <c r="H43" s="118" t="e">
        <f>IF($L$3="No",H16+H28+H33+H38+H40,IF($L$3="K8", H19+H28+H33+H38+H40,'Data Entry Page'!F13+'Data Entry Page'!F18+WADA!H28+WADA!H33+WADA!H38+H40))</f>
        <v>#N/A</v>
      </c>
      <c r="I43" s="118" t="e">
        <f>IF($L$3="No",I16+I28+I33+I38+I40,IF($L$3="K8", I19+I28+I33+I38+I40,'Data Entry Page'!G13+'Data Entry Page'!G18+WADA!I28+WADA!I33+WADA!I38+I40))</f>
        <v>#N/A</v>
      </c>
      <c r="J43" s="118" t="e">
        <f>IF($L$3="No",J16+J28+J33+J38+J40,IF($L$3="K8", J19+J28+J33+J38+J40,'Data Entry Page'!H13+'Data Entry Page'!H18+WADA!J28+WADA!J33+WADA!J38+J40))</f>
        <v>#N/A</v>
      </c>
      <c r="K43" s="118" t="e">
        <f>IF($L$3="No",K16+K28+K33+K38+K40,IF($L$3="K8", K19+K28+K33+K38+K40,'Data Entry Page'!I13+'Data Entry Page'!I18+WADA!K28+WADA!K33+WADA!K38+K40))</f>
        <v>#N/A</v>
      </c>
      <c r="L43" s="118" t="e">
        <f>IF($L$3="No",L16+L28+L33+L38+L40,IF($L$3="K8", L19+L28+L33+L38+L40,'Data Entry Page'!J13+'Data Entry Page'!J18+WADA!L28+WADA!L33+WADA!L38+L40))</f>
        <v>#N/A</v>
      </c>
      <c r="X43" s="85">
        <v>9077</v>
      </c>
      <c r="Y43" s="80" t="s">
        <v>168</v>
      </c>
      <c r="Z43" s="83" t="s">
        <v>673</v>
      </c>
    </row>
    <row r="44" spans="2:26" ht="15.75" thickBot="1" x14ac:dyDescent="0.3">
      <c r="B44" s="471"/>
      <c r="C44" s="123" t="s">
        <v>104</v>
      </c>
      <c r="D44" s="124"/>
      <c r="E44" s="125"/>
      <c r="F44" s="125"/>
      <c r="G44" s="125"/>
      <c r="H44" s="125"/>
      <c r="I44" s="125"/>
      <c r="J44" s="125"/>
      <c r="K44" s="125"/>
      <c r="L44" s="125"/>
      <c r="X44" s="85">
        <v>9078</v>
      </c>
      <c r="Y44" s="80" t="s">
        <v>169</v>
      </c>
      <c r="Z44" s="83" t="s">
        <v>673</v>
      </c>
    </row>
    <row r="45" spans="2:26" x14ac:dyDescent="0.25">
      <c r="B45" s="472"/>
      <c r="C45" s="88"/>
      <c r="D45" s="373"/>
      <c r="E45" s="373"/>
      <c r="F45" s="373"/>
      <c r="G45" s="373"/>
      <c r="H45" s="373"/>
      <c r="I45" s="373"/>
      <c r="J45" s="373"/>
      <c r="K45" s="373"/>
      <c r="L45" s="373"/>
    </row>
    <row r="46" spans="2:26" x14ac:dyDescent="0.25">
      <c r="B46" s="457" t="s">
        <v>998</v>
      </c>
      <c r="C46" s="126" t="s">
        <v>1192</v>
      </c>
      <c r="D46" s="92"/>
      <c r="E46" s="118">
        <f>'Data Entry Page'!C14+'Data Entry Page'!C19+'Data Entry Page'!C23</f>
        <v>0</v>
      </c>
      <c r="F46" s="118">
        <f>'Data Entry Page'!D14+'Data Entry Page'!D19+'Data Entry Page'!D23</f>
        <v>0</v>
      </c>
      <c r="G46" s="118">
        <f>'Data Entry Page'!E14+'Data Entry Page'!E19+'Data Entry Page'!E23</f>
        <v>0</v>
      </c>
      <c r="H46" s="118">
        <f>'Data Entry Page'!F14+'Data Entry Page'!F19+'Data Entry Page'!F23</f>
        <v>0</v>
      </c>
      <c r="I46" s="118">
        <f>'Data Entry Page'!G14+'Data Entry Page'!G19+'Data Entry Page'!G23</f>
        <v>0</v>
      </c>
      <c r="J46" s="118">
        <f>'Data Entry Page'!H14+'Data Entry Page'!H19+'Data Entry Page'!H23</f>
        <v>0</v>
      </c>
      <c r="K46" s="118">
        <f>'Data Entry Page'!I14+'Data Entry Page'!I19+'Data Entry Page'!I23</f>
        <v>0</v>
      </c>
      <c r="L46" s="118">
        <f>'Data Entry Page'!J14+'Data Entry Page'!J19+'Data Entry Page'!J23</f>
        <v>0</v>
      </c>
    </row>
    <row r="47" spans="2:26" x14ac:dyDescent="0.25">
      <c r="B47" s="463"/>
      <c r="C47" s="92" t="s">
        <v>104</v>
      </c>
      <c r="D47" s="92"/>
      <c r="E47" s="118"/>
      <c r="F47" s="118"/>
      <c r="G47" s="118"/>
      <c r="H47" s="118"/>
      <c r="I47" s="118"/>
      <c r="J47" s="118"/>
      <c r="K47" s="118"/>
      <c r="L47" s="118"/>
    </row>
    <row r="48" spans="2:26" x14ac:dyDescent="0.25">
      <c r="B48" s="457"/>
      <c r="C48" s="92"/>
      <c r="D48" s="118"/>
      <c r="E48" s="118"/>
      <c r="F48" s="118"/>
      <c r="G48" s="118"/>
      <c r="H48" s="118"/>
      <c r="I48" s="118"/>
      <c r="J48" s="118"/>
      <c r="K48" s="118"/>
      <c r="L48" s="118"/>
      <c r="X48" s="85">
        <v>9079</v>
      </c>
      <c r="Y48" s="80" t="s">
        <v>170</v>
      </c>
      <c r="Z48" s="83" t="s">
        <v>673</v>
      </c>
    </row>
    <row r="49" spans="1:26" x14ac:dyDescent="0.25">
      <c r="B49" s="467">
        <v>10</v>
      </c>
      <c r="C49" s="119" t="s">
        <v>707</v>
      </c>
      <c r="D49" s="118"/>
      <c r="E49" s="118" t="e">
        <f>IF($L$3="No", E43-E11, IF($L$3="K8", E43-E14,E43-E11))</f>
        <v>#N/A</v>
      </c>
      <c r="F49" s="118" t="e">
        <f>IF($L$3="No", F43-F11, IF($L$3="K8", F43-F14,F43-F11))</f>
        <v>#N/A</v>
      </c>
      <c r="G49" s="118" t="e">
        <f t="shared" ref="G49:L49" si="17">IF($L$3="No", G43-G11, IF($L$3="K8", G43-G14,G43-G11))</f>
        <v>#N/A</v>
      </c>
      <c r="H49" s="118" t="e">
        <f t="shared" si="17"/>
        <v>#N/A</v>
      </c>
      <c r="I49" s="118" t="e">
        <f t="shared" si="17"/>
        <v>#N/A</v>
      </c>
      <c r="J49" s="118" t="e">
        <f t="shared" si="17"/>
        <v>#N/A</v>
      </c>
      <c r="K49" s="118" t="e">
        <f t="shared" si="17"/>
        <v>#N/A</v>
      </c>
      <c r="L49" s="118" t="e">
        <f t="shared" si="17"/>
        <v>#N/A</v>
      </c>
      <c r="X49" s="85">
        <v>9080</v>
      </c>
      <c r="Y49" s="80" t="s">
        <v>171</v>
      </c>
      <c r="Z49" s="83" t="s">
        <v>673</v>
      </c>
    </row>
    <row r="50" spans="1:26" x14ac:dyDescent="0.25">
      <c r="B50" s="457"/>
      <c r="C50" s="119" t="s">
        <v>1190</v>
      </c>
      <c r="D50" s="118"/>
      <c r="E50" s="118"/>
      <c r="F50" s="118"/>
      <c r="G50" s="118"/>
      <c r="H50" s="118"/>
      <c r="I50" s="118"/>
      <c r="J50" s="118"/>
      <c r="K50" s="118"/>
      <c r="L50" s="118"/>
      <c r="X50" s="85">
        <v>10087</v>
      </c>
      <c r="Y50" s="80" t="s">
        <v>172</v>
      </c>
      <c r="Z50" s="83" t="s">
        <v>673</v>
      </c>
    </row>
    <row r="51" spans="1:26" x14ac:dyDescent="0.25">
      <c r="B51" s="457"/>
      <c r="C51" s="119"/>
      <c r="D51" s="118"/>
      <c r="E51" s="118"/>
      <c r="F51" s="118"/>
      <c r="G51" s="118"/>
      <c r="H51" s="118"/>
      <c r="I51" s="118"/>
      <c r="J51" s="118"/>
      <c r="K51" s="118"/>
      <c r="L51" s="118"/>
    </row>
    <row r="52" spans="1:26" x14ac:dyDescent="0.25">
      <c r="B52" s="457" t="s">
        <v>999</v>
      </c>
      <c r="C52" s="126" t="s">
        <v>697</v>
      </c>
      <c r="D52" s="92"/>
      <c r="E52" s="103">
        <f>E46-E12</f>
        <v>0</v>
      </c>
      <c r="F52" s="103">
        <f t="shared" ref="F52:L52" si="18">F46-F12</f>
        <v>0</v>
      </c>
      <c r="G52" s="103">
        <f t="shared" si="18"/>
        <v>0</v>
      </c>
      <c r="H52" s="103">
        <f t="shared" si="18"/>
        <v>0</v>
      </c>
      <c r="I52" s="103">
        <f t="shared" si="18"/>
        <v>0</v>
      </c>
      <c r="J52" s="103">
        <f t="shared" si="18"/>
        <v>0</v>
      </c>
      <c r="K52" s="103">
        <f t="shared" si="18"/>
        <v>0</v>
      </c>
      <c r="L52" s="103">
        <f t="shared" si="18"/>
        <v>0</v>
      </c>
    </row>
    <row r="53" spans="1:26" x14ac:dyDescent="0.25">
      <c r="B53" s="463"/>
      <c r="C53" s="119" t="s">
        <v>1191</v>
      </c>
      <c r="D53" s="92"/>
      <c r="E53" s="103"/>
      <c r="F53" s="103"/>
      <c r="G53" s="103"/>
      <c r="H53" s="103"/>
      <c r="I53" s="103"/>
      <c r="J53" s="103"/>
      <c r="K53" s="103"/>
      <c r="L53" s="103"/>
    </row>
    <row r="54" spans="1:26" x14ac:dyDescent="0.25">
      <c r="B54" s="457"/>
      <c r="C54" s="92"/>
      <c r="D54" s="118"/>
      <c r="E54" s="103"/>
      <c r="F54" s="103"/>
      <c r="G54" s="103"/>
      <c r="H54" s="103"/>
      <c r="I54" s="103"/>
      <c r="J54" s="103"/>
      <c r="K54" s="103"/>
      <c r="L54" s="103"/>
      <c r="X54" s="85">
        <v>10089</v>
      </c>
      <c r="Y54" s="80" t="s">
        <v>173</v>
      </c>
      <c r="Z54" s="83" t="s">
        <v>673</v>
      </c>
    </row>
    <row r="55" spans="1:26" x14ac:dyDescent="0.25">
      <c r="B55" s="467">
        <v>13</v>
      </c>
      <c r="C55" s="92" t="s">
        <v>708</v>
      </c>
      <c r="D55" s="118"/>
      <c r="E55" s="376"/>
      <c r="F55" s="376"/>
      <c r="G55" s="545" t="e">
        <f>IF($L$3="No",MAX(E49,F49,G49)+G11,IF($L$3="K8",MAX(E49,F49,G49)+G14,MAX(E49,F49,G49)+'Data Entry Page'!E18))</f>
        <v>#N/A</v>
      </c>
      <c r="H55" s="545" t="e">
        <f>IF($L$3="No",MAX(F49,G49,H49)+H11,IF($L$3="K8",MAX(F49,G49,H49)+H14,MAX(F49,G49,H49)+'Data Entry Page'!F18))</f>
        <v>#N/A</v>
      </c>
      <c r="I55" s="545" t="e">
        <f>IF($L$3="No",MAX(G49,H49,I49)+I11,IF($L$3="K8",MAX(G49,H49,I49)+I14,MAX(G49,H49,I49)+'Data Entry Page'!G18))</f>
        <v>#N/A</v>
      </c>
      <c r="J55" s="545" t="e">
        <f>IF($L$3="No",MAX(H49,I49,J49)+J11,IF($L$3="K8",MAX(H49,I49,J49)+J14,MAX(H49,I49,J49)+'Data Entry Page'!H18))</f>
        <v>#N/A</v>
      </c>
      <c r="K55" s="545" t="e">
        <f>IF($L$3="No",MAX(I49,J49,K49)+K11,IF($L$3="K8",MAX(I49,J49,K49)+K14,MAX(I49,J49,K49)+'Data Entry Page'!I18))</f>
        <v>#N/A</v>
      </c>
      <c r="L55" s="545" t="e">
        <f>IF($L$3="No",MAX(J49,K49,L49)+L11,IF($L$3="K8",MAX(J49,K49,L49)+L14,MAX(J49,K49,L49)+'Data Entry Page'!J18))</f>
        <v>#N/A</v>
      </c>
      <c r="X55" s="85">
        <v>10090</v>
      </c>
      <c r="Y55" s="80" t="s">
        <v>174</v>
      </c>
      <c r="Z55" s="83" t="s">
        <v>673</v>
      </c>
    </row>
    <row r="56" spans="1:26" x14ac:dyDescent="0.25">
      <c r="B56" s="457"/>
      <c r="C56" s="119" t="s">
        <v>103</v>
      </c>
      <c r="D56" s="118"/>
      <c r="E56" s="103"/>
      <c r="F56" s="103"/>
      <c r="G56" s="103"/>
      <c r="H56" s="103"/>
      <c r="I56" s="103"/>
      <c r="J56" s="103"/>
      <c r="K56" s="103"/>
      <c r="L56" s="103"/>
    </row>
    <row r="57" spans="1:26" x14ac:dyDescent="0.25">
      <c r="B57" s="457"/>
      <c r="C57" s="119"/>
      <c r="D57" s="118"/>
      <c r="E57" s="103"/>
      <c r="F57" s="103"/>
      <c r="G57" s="103"/>
      <c r="H57" s="103"/>
      <c r="I57" s="103"/>
      <c r="J57" s="103"/>
      <c r="K57" s="103"/>
      <c r="L57" s="103"/>
    </row>
    <row r="58" spans="1:26" x14ac:dyDescent="0.25">
      <c r="B58" s="457" t="s">
        <v>770</v>
      </c>
      <c r="C58" s="126" t="s">
        <v>698</v>
      </c>
      <c r="D58" s="92"/>
      <c r="E58" s="103"/>
      <c r="F58" s="103"/>
      <c r="G58" s="545">
        <f>MAX(E52,F52,G52)+'Data Entry Page'!E19</f>
        <v>0</v>
      </c>
      <c r="H58" s="545">
        <f>MAX(F52,G52,H52)+'Data Entry Page'!F19</f>
        <v>0</v>
      </c>
      <c r="I58" s="545">
        <f>MAX(G52,H52,I52)+'Data Entry Page'!G19</f>
        <v>0</v>
      </c>
      <c r="J58" s="545">
        <f>MAX(H52,I52,J52)+'Data Entry Page'!H19</f>
        <v>0</v>
      </c>
      <c r="K58" s="545">
        <f>MAX(I52,J52,K52)+'Data Entry Page'!I19</f>
        <v>0</v>
      </c>
      <c r="L58" s="545">
        <f>MAX(J52,K52,L52)+'Data Entry Page'!J19</f>
        <v>0</v>
      </c>
    </row>
    <row r="59" spans="1:26" ht="15.75" thickBot="1" x14ac:dyDescent="0.3">
      <c r="B59" s="475"/>
      <c r="C59" s="119" t="s">
        <v>103</v>
      </c>
      <c r="D59" s="92"/>
      <c r="E59" s="119"/>
      <c r="F59" s="119"/>
      <c r="G59" s="119"/>
      <c r="H59" s="119"/>
      <c r="I59" s="119"/>
      <c r="J59" s="119"/>
      <c r="K59" s="119"/>
      <c r="L59" s="119"/>
    </row>
    <row r="60" spans="1:26" x14ac:dyDescent="0.25">
      <c r="B60" s="320" t="s">
        <v>714</v>
      </c>
      <c r="C60" s="88"/>
      <c r="D60" s="88"/>
      <c r="E60" s="317"/>
      <c r="F60" s="317"/>
      <c r="G60" s="317"/>
      <c r="H60" s="317"/>
      <c r="I60" s="318"/>
      <c r="J60" s="318"/>
      <c r="K60" s="318"/>
      <c r="L60" s="319"/>
      <c r="X60" s="85">
        <v>10092</v>
      </c>
      <c r="Y60" s="80" t="s">
        <v>176</v>
      </c>
      <c r="Z60" s="83" t="s">
        <v>673</v>
      </c>
    </row>
    <row r="61" spans="1:26" ht="15.75" thickBot="1" x14ac:dyDescent="0.3">
      <c r="B61" s="316" t="s">
        <v>713</v>
      </c>
      <c r="C61" s="123"/>
      <c r="D61" s="123"/>
      <c r="E61" s="127"/>
      <c r="F61" s="127"/>
      <c r="G61" s="127"/>
      <c r="H61" s="127"/>
      <c r="I61" s="127"/>
      <c r="J61" s="127"/>
      <c r="K61" s="127"/>
      <c r="L61" s="128"/>
      <c r="N61" s="83"/>
      <c r="P61" s="80"/>
      <c r="X61" s="85">
        <v>10093</v>
      </c>
      <c r="Y61" s="80" t="s">
        <v>177</v>
      </c>
      <c r="Z61" s="83" t="s">
        <v>673</v>
      </c>
    </row>
    <row r="62" spans="1:26" x14ac:dyDescent="0.25">
      <c r="A62" s="90"/>
      <c r="B62" s="92"/>
      <c r="C62" s="92"/>
      <c r="D62" s="92"/>
      <c r="E62" s="92"/>
      <c r="F62" s="92"/>
      <c r="G62" s="92"/>
      <c r="H62" s="92"/>
      <c r="I62" s="92"/>
      <c r="J62" s="92"/>
      <c r="K62" s="92"/>
      <c r="L62" s="92"/>
      <c r="M62" s="90"/>
      <c r="X62" s="85">
        <v>11076</v>
      </c>
      <c r="Y62" s="80" t="s">
        <v>178</v>
      </c>
      <c r="Z62" s="83" t="s">
        <v>673</v>
      </c>
    </row>
    <row r="63" spans="1:26" x14ac:dyDescent="0.25">
      <c r="A63" s="90"/>
      <c r="B63" s="130"/>
      <c r="C63" s="90"/>
      <c r="D63" s="90"/>
      <c r="E63" s="131"/>
      <c r="F63" s="131"/>
      <c r="G63" s="131"/>
      <c r="H63" s="131"/>
      <c r="I63" s="131"/>
      <c r="J63" s="131"/>
      <c r="K63" s="131"/>
      <c r="L63" s="131"/>
      <c r="M63" s="90"/>
      <c r="X63" s="85">
        <v>11078</v>
      </c>
      <c r="Y63" s="80" t="s">
        <v>179</v>
      </c>
      <c r="Z63" s="83" t="s">
        <v>673</v>
      </c>
    </row>
    <row r="64" spans="1:26" x14ac:dyDescent="0.25">
      <c r="A64" s="90"/>
      <c r="B64" s="90"/>
      <c r="C64" s="90"/>
      <c r="D64" s="90"/>
      <c r="E64" s="90"/>
      <c r="F64" s="90"/>
      <c r="G64" s="90"/>
      <c r="H64" s="90"/>
      <c r="I64" s="90"/>
      <c r="J64" s="90"/>
      <c r="K64" s="90"/>
      <c r="L64" s="90"/>
      <c r="M64" s="90"/>
      <c r="X64" s="85">
        <v>11079</v>
      </c>
      <c r="Y64" s="80" t="s">
        <v>180</v>
      </c>
      <c r="Z64" s="83" t="s">
        <v>673</v>
      </c>
    </row>
    <row r="65" spans="1:26" x14ac:dyDescent="0.25">
      <c r="A65" s="90"/>
      <c r="B65" s="90"/>
      <c r="C65" s="90"/>
      <c r="D65" s="90"/>
      <c r="E65" s="90"/>
      <c r="F65" s="90"/>
      <c r="G65" s="90"/>
      <c r="H65" s="90"/>
      <c r="I65" s="90"/>
      <c r="J65" s="90"/>
      <c r="K65" s="90"/>
      <c r="L65" s="90"/>
      <c r="M65" s="90"/>
      <c r="X65" s="85">
        <v>11082</v>
      </c>
      <c r="Y65" s="80" t="s">
        <v>181</v>
      </c>
      <c r="Z65" s="83" t="s">
        <v>673</v>
      </c>
    </row>
    <row r="66" spans="1:26" x14ac:dyDescent="0.25">
      <c r="A66" s="90"/>
      <c r="B66" s="130"/>
      <c r="C66" s="132"/>
      <c r="D66" s="90"/>
      <c r="E66" s="131"/>
      <c r="F66" s="131"/>
      <c r="G66" s="131"/>
      <c r="H66" s="131"/>
      <c r="I66" s="131"/>
      <c r="J66" s="131"/>
      <c r="K66" s="131"/>
      <c r="L66" s="131"/>
      <c r="M66" s="90"/>
      <c r="X66" s="85">
        <v>12108</v>
      </c>
      <c r="Y66" s="80" t="s">
        <v>182</v>
      </c>
      <c r="Z66" s="83" t="s">
        <v>673</v>
      </c>
    </row>
    <row r="67" spans="1:26" x14ac:dyDescent="0.25">
      <c r="A67" s="90"/>
      <c r="B67" s="90"/>
      <c r="C67" s="90"/>
      <c r="D67" s="90"/>
      <c r="E67" s="90"/>
      <c r="F67" s="90"/>
      <c r="G67" s="90"/>
      <c r="H67" s="90"/>
      <c r="I67" s="90"/>
      <c r="J67" s="90"/>
      <c r="K67" s="90"/>
      <c r="L67" s="90"/>
      <c r="M67" s="90"/>
      <c r="X67" s="85">
        <v>12109</v>
      </c>
      <c r="Y67" s="80" t="s">
        <v>183</v>
      </c>
      <c r="Z67" s="83" t="s">
        <v>673</v>
      </c>
    </row>
    <row r="68" spans="1:26" x14ac:dyDescent="0.25">
      <c r="A68" s="90"/>
      <c r="B68" s="90"/>
      <c r="C68" s="90"/>
      <c r="D68" s="90"/>
      <c r="E68" s="90"/>
      <c r="F68" s="90"/>
      <c r="G68" s="90"/>
      <c r="H68" s="90"/>
      <c r="I68" s="90"/>
      <c r="J68" s="90"/>
      <c r="K68" s="90"/>
      <c r="L68" s="90"/>
      <c r="M68" s="90"/>
      <c r="X68" s="85">
        <v>12110</v>
      </c>
      <c r="Y68" s="80" t="s">
        <v>184</v>
      </c>
      <c r="Z68" s="83" t="s">
        <v>673</v>
      </c>
    </row>
    <row r="69" spans="1:26" x14ac:dyDescent="0.25">
      <c r="X69" s="85">
        <v>13054</v>
      </c>
      <c r="Y69" s="80" t="s">
        <v>185</v>
      </c>
      <c r="Z69" s="83" t="s">
        <v>673</v>
      </c>
    </row>
    <row r="70" spans="1:26" x14ac:dyDescent="0.25">
      <c r="X70" s="85">
        <v>13055</v>
      </c>
      <c r="Y70" s="80" t="s">
        <v>186</v>
      </c>
      <c r="Z70" s="83" t="s">
        <v>673</v>
      </c>
    </row>
    <row r="71" spans="1:26" x14ac:dyDescent="0.25">
      <c r="X71" s="85">
        <v>13057</v>
      </c>
      <c r="Y71" s="80" t="s">
        <v>187</v>
      </c>
      <c r="Z71" s="83" t="s">
        <v>675</v>
      </c>
    </row>
    <row r="72" spans="1:26" x14ac:dyDescent="0.25">
      <c r="X72" s="85">
        <v>13058</v>
      </c>
      <c r="Y72" s="80" t="s">
        <v>188</v>
      </c>
      <c r="Z72" s="83" t="s">
        <v>675</v>
      </c>
    </row>
    <row r="73" spans="1:26" x14ac:dyDescent="0.25">
      <c r="X73" s="85">
        <v>13059</v>
      </c>
      <c r="Y73" s="80" t="s">
        <v>189</v>
      </c>
      <c r="Z73" s="83" t="s">
        <v>673</v>
      </c>
    </row>
    <row r="74" spans="1:26" x14ac:dyDescent="0.25">
      <c r="X74" s="85">
        <v>13060</v>
      </c>
      <c r="Y74" s="80" t="s">
        <v>190</v>
      </c>
      <c r="Z74" s="83" t="s">
        <v>675</v>
      </c>
    </row>
    <row r="75" spans="1:26" x14ac:dyDescent="0.25">
      <c r="X75" s="85">
        <v>13061</v>
      </c>
      <c r="Y75" s="80" t="s">
        <v>191</v>
      </c>
      <c r="Z75" s="83" t="s">
        <v>673</v>
      </c>
    </row>
    <row r="76" spans="1:26" x14ac:dyDescent="0.25">
      <c r="X76" s="85">
        <v>13062</v>
      </c>
      <c r="Y76" s="80" t="s">
        <v>192</v>
      </c>
      <c r="Z76" s="83" t="s">
        <v>675</v>
      </c>
    </row>
    <row r="77" spans="1:26" x14ac:dyDescent="0.25">
      <c r="X77" s="85">
        <v>14126</v>
      </c>
      <c r="Y77" s="80" t="s">
        <v>193</v>
      </c>
      <c r="Z77" s="83" t="s">
        <v>673</v>
      </c>
    </row>
    <row r="78" spans="1:26" x14ac:dyDescent="0.25">
      <c r="X78" s="85">
        <v>14127</v>
      </c>
      <c r="Y78" s="80" t="s">
        <v>194</v>
      </c>
      <c r="Z78" s="83" t="s">
        <v>673</v>
      </c>
    </row>
    <row r="79" spans="1:26" x14ac:dyDescent="0.25">
      <c r="X79" s="85">
        <v>14129</v>
      </c>
      <c r="Y79" s="80" t="s">
        <v>195</v>
      </c>
      <c r="Z79" s="83" t="s">
        <v>673</v>
      </c>
    </row>
    <row r="80" spans="1:26" x14ac:dyDescent="0.25">
      <c r="X80" s="85">
        <v>14130</v>
      </c>
      <c r="Y80" s="80" t="s">
        <v>196</v>
      </c>
      <c r="Z80" s="83" t="s">
        <v>673</v>
      </c>
    </row>
    <row r="81" spans="24:26" x14ac:dyDescent="0.25">
      <c r="X81" s="85">
        <v>15001</v>
      </c>
      <c r="Y81" s="80" t="s">
        <v>197</v>
      </c>
      <c r="Z81" s="83" t="s">
        <v>673</v>
      </c>
    </row>
    <row r="82" spans="24:26" x14ac:dyDescent="0.25">
      <c r="X82" s="85">
        <v>15002</v>
      </c>
      <c r="Y82" s="80" t="s">
        <v>198</v>
      </c>
      <c r="Z82" s="83" t="s">
        <v>673</v>
      </c>
    </row>
    <row r="83" spans="24:26" x14ac:dyDescent="0.25">
      <c r="X83" s="85">
        <v>15003</v>
      </c>
      <c r="Y83" s="80" t="s">
        <v>199</v>
      </c>
      <c r="Z83" s="83" t="s">
        <v>673</v>
      </c>
    </row>
    <row r="84" spans="24:26" x14ac:dyDescent="0.25">
      <c r="X84" s="85">
        <v>15004</v>
      </c>
      <c r="Y84" s="80" t="s">
        <v>200</v>
      </c>
      <c r="Z84" s="83" t="s">
        <v>673</v>
      </c>
    </row>
    <row r="85" spans="24:26" x14ac:dyDescent="0.25">
      <c r="X85" s="85">
        <v>16090</v>
      </c>
      <c r="Y85" s="80" t="s">
        <v>201</v>
      </c>
      <c r="Z85" s="83" t="s">
        <v>673</v>
      </c>
    </row>
    <row r="86" spans="24:26" x14ac:dyDescent="0.25">
      <c r="X86" s="85">
        <v>16092</v>
      </c>
      <c r="Y86" s="80" t="s">
        <v>202</v>
      </c>
      <c r="Z86" s="83" t="s">
        <v>673</v>
      </c>
    </row>
    <row r="87" spans="24:26" x14ac:dyDescent="0.25">
      <c r="X87" s="85">
        <v>16094</v>
      </c>
      <c r="Y87" s="80" t="s">
        <v>203</v>
      </c>
      <c r="Z87" s="83" t="s">
        <v>673</v>
      </c>
    </row>
    <row r="88" spans="24:26" x14ac:dyDescent="0.25">
      <c r="X88" s="85">
        <v>16096</v>
      </c>
      <c r="Y88" s="80" t="s">
        <v>204</v>
      </c>
      <c r="Z88" s="83" t="s">
        <v>673</v>
      </c>
    </row>
    <row r="89" spans="24:26" x14ac:dyDescent="0.25">
      <c r="X89" s="85">
        <v>16097</v>
      </c>
      <c r="Y89" s="80" t="s">
        <v>205</v>
      </c>
      <c r="Z89" s="83" t="s">
        <v>675</v>
      </c>
    </row>
    <row r="90" spans="24:26" x14ac:dyDescent="0.25">
      <c r="X90" s="85">
        <v>17121</v>
      </c>
      <c r="Y90" s="80" t="s">
        <v>206</v>
      </c>
      <c r="Z90" s="83" t="s">
        <v>673</v>
      </c>
    </row>
    <row r="91" spans="24:26" x14ac:dyDescent="0.25">
      <c r="X91" s="85">
        <v>17122</v>
      </c>
      <c r="Y91" s="80" t="s">
        <v>207</v>
      </c>
      <c r="Z91" s="83" t="s">
        <v>673</v>
      </c>
    </row>
    <row r="92" spans="24:26" x14ac:dyDescent="0.25">
      <c r="X92" s="85">
        <v>17124</v>
      </c>
      <c r="Y92" s="80" t="s">
        <v>208</v>
      </c>
      <c r="Z92" s="83" t="s">
        <v>673</v>
      </c>
    </row>
    <row r="93" spans="24:26" x14ac:dyDescent="0.25">
      <c r="X93" s="85">
        <v>17125</v>
      </c>
      <c r="Y93" s="80" t="s">
        <v>209</v>
      </c>
      <c r="Z93" s="83" t="s">
        <v>673</v>
      </c>
    </row>
    <row r="94" spans="24:26" x14ac:dyDescent="0.25">
      <c r="X94" s="85">
        <v>17126</v>
      </c>
      <c r="Y94" s="80" t="s">
        <v>210</v>
      </c>
      <c r="Z94" s="83" t="s">
        <v>673</v>
      </c>
    </row>
    <row r="95" spans="24:26" x14ac:dyDescent="0.25">
      <c r="X95" s="85">
        <v>18047</v>
      </c>
      <c r="Y95" s="80" t="s">
        <v>211</v>
      </c>
      <c r="Z95" s="83" t="s">
        <v>673</v>
      </c>
    </row>
    <row r="96" spans="24:26" x14ac:dyDescent="0.25">
      <c r="X96" s="85">
        <v>18050</v>
      </c>
      <c r="Y96" s="80" t="s">
        <v>212</v>
      </c>
      <c r="Z96" s="83" t="s">
        <v>673</v>
      </c>
    </row>
    <row r="97" spans="24:26" x14ac:dyDescent="0.25">
      <c r="X97" s="85">
        <v>19139</v>
      </c>
      <c r="Y97" s="80" t="s">
        <v>213</v>
      </c>
      <c r="Z97" s="83" t="s">
        <v>673</v>
      </c>
    </row>
    <row r="98" spans="24:26" x14ac:dyDescent="0.25">
      <c r="X98" s="85">
        <v>19140</v>
      </c>
      <c r="Y98" s="80" t="s">
        <v>214</v>
      </c>
      <c r="Z98" s="83" t="s">
        <v>675</v>
      </c>
    </row>
    <row r="99" spans="24:26" x14ac:dyDescent="0.25">
      <c r="X99" s="85">
        <v>19142</v>
      </c>
      <c r="Y99" s="80" t="s">
        <v>215</v>
      </c>
      <c r="Z99" s="83" t="s">
        <v>673</v>
      </c>
    </row>
    <row r="100" spans="24:26" x14ac:dyDescent="0.25">
      <c r="X100" s="85">
        <v>19144</v>
      </c>
      <c r="Y100" s="80" t="s">
        <v>216</v>
      </c>
      <c r="Z100" s="83" t="s">
        <v>673</v>
      </c>
    </row>
    <row r="101" spans="24:26" x14ac:dyDescent="0.25">
      <c r="X101" s="85">
        <v>19147</v>
      </c>
      <c r="Y101" s="80" t="s">
        <v>217</v>
      </c>
      <c r="Z101" s="83" t="s">
        <v>675</v>
      </c>
    </row>
    <row r="102" spans="24:26" x14ac:dyDescent="0.25">
      <c r="X102" s="85">
        <v>19148</v>
      </c>
      <c r="Y102" s="80" t="s">
        <v>218</v>
      </c>
      <c r="Z102" s="83" t="s">
        <v>673</v>
      </c>
    </row>
    <row r="103" spans="24:26" x14ac:dyDescent="0.25">
      <c r="X103" s="85">
        <v>19149</v>
      </c>
      <c r="Y103" s="80" t="s">
        <v>219</v>
      </c>
      <c r="Z103" s="83" t="s">
        <v>673</v>
      </c>
    </row>
    <row r="104" spans="24:26" x14ac:dyDescent="0.25">
      <c r="X104" s="85">
        <v>19150</v>
      </c>
      <c r="Y104" s="80" t="s">
        <v>220</v>
      </c>
      <c r="Z104" s="83" t="s">
        <v>673</v>
      </c>
    </row>
    <row r="105" spans="24:26" x14ac:dyDescent="0.25">
      <c r="X105" s="85">
        <v>19151</v>
      </c>
      <c r="Y105" s="80" t="s">
        <v>221</v>
      </c>
      <c r="Z105" s="83" t="s">
        <v>673</v>
      </c>
    </row>
    <row r="106" spans="24:26" x14ac:dyDescent="0.25">
      <c r="X106" s="85">
        <v>19152</v>
      </c>
      <c r="Y106" s="80" t="s">
        <v>222</v>
      </c>
      <c r="Z106" s="83" t="s">
        <v>676</v>
      </c>
    </row>
    <row r="107" spans="24:26" x14ac:dyDescent="0.25">
      <c r="X107" s="85">
        <v>20001</v>
      </c>
      <c r="Y107" s="80" t="s">
        <v>224</v>
      </c>
      <c r="Z107" s="83" t="s">
        <v>673</v>
      </c>
    </row>
    <row r="108" spans="24:26" x14ac:dyDescent="0.25">
      <c r="X108" s="85">
        <v>20002</v>
      </c>
      <c r="Y108" s="80" t="s">
        <v>225</v>
      </c>
      <c r="Z108" s="83" t="s">
        <v>673</v>
      </c>
    </row>
    <row r="109" spans="24:26" x14ac:dyDescent="0.25">
      <c r="X109" s="85">
        <v>21148</v>
      </c>
      <c r="Y109" s="80" t="s">
        <v>226</v>
      </c>
      <c r="Z109" s="83" t="s">
        <v>673</v>
      </c>
    </row>
    <row r="110" spans="24:26" x14ac:dyDescent="0.25">
      <c r="X110" s="85">
        <v>21149</v>
      </c>
      <c r="Y110" s="80" t="s">
        <v>227</v>
      </c>
      <c r="Z110" s="83" t="s">
        <v>673</v>
      </c>
    </row>
    <row r="111" spans="24:26" x14ac:dyDescent="0.25">
      <c r="X111" s="85">
        <v>21150</v>
      </c>
      <c r="Y111" s="80" t="s">
        <v>228</v>
      </c>
      <c r="Z111" s="83" t="s">
        <v>673</v>
      </c>
    </row>
    <row r="112" spans="24:26" x14ac:dyDescent="0.25">
      <c r="X112" s="85">
        <v>21151</v>
      </c>
      <c r="Y112" s="80" t="s">
        <v>229</v>
      </c>
      <c r="Z112" s="83" t="s">
        <v>673</v>
      </c>
    </row>
    <row r="113" spans="24:26" x14ac:dyDescent="0.25">
      <c r="X113" s="85">
        <v>22088</v>
      </c>
      <c r="Y113" s="80" t="s">
        <v>230</v>
      </c>
      <c r="Z113" s="83" t="s">
        <v>673</v>
      </c>
    </row>
    <row r="114" spans="24:26" x14ac:dyDescent="0.25">
      <c r="X114" s="85">
        <v>22089</v>
      </c>
      <c r="Y114" s="80" t="s">
        <v>231</v>
      </c>
      <c r="Z114" s="83" t="s">
        <v>673</v>
      </c>
    </row>
    <row r="115" spans="24:26" x14ac:dyDescent="0.25">
      <c r="X115" s="85">
        <v>22090</v>
      </c>
      <c r="Y115" s="80" t="s">
        <v>232</v>
      </c>
      <c r="Z115" s="83" t="s">
        <v>673</v>
      </c>
    </row>
    <row r="116" spans="24:26" x14ac:dyDescent="0.25">
      <c r="X116" s="85">
        <v>22091</v>
      </c>
      <c r="Y116" s="80" t="s">
        <v>233</v>
      </c>
      <c r="Z116" s="83" t="s">
        <v>673</v>
      </c>
    </row>
    <row r="117" spans="24:26" x14ac:dyDescent="0.25">
      <c r="X117" s="85">
        <v>22092</v>
      </c>
      <c r="Y117" s="80" t="s">
        <v>234</v>
      </c>
      <c r="Z117" s="83" t="s">
        <v>673</v>
      </c>
    </row>
    <row r="118" spans="24:26" x14ac:dyDescent="0.25">
      <c r="X118" s="85">
        <v>22093</v>
      </c>
      <c r="Y118" s="80" t="s">
        <v>235</v>
      </c>
      <c r="Z118" s="83" t="s">
        <v>673</v>
      </c>
    </row>
    <row r="119" spans="24:26" x14ac:dyDescent="0.25">
      <c r="X119" s="85">
        <v>22094</v>
      </c>
      <c r="Y119" s="80" t="s">
        <v>236</v>
      </c>
      <c r="Z119" s="83" t="s">
        <v>673</v>
      </c>
    </row>
    <row r="120" spans="24:26" x14ac:dyDescent="0.25">
      <c r="X120" s="85">
        <v>23099</v>
      </c>
      <c r="Y120" s="80" t="s">
        <v>237</v>
      </c>
      <c r="Z120" s="83" t="s">
        <v>675</v>
      </c>
    </row>
    <row r="121" spans="24:26" x14ac:dyDescent="0.25">
      <c r="X121" s="85">
        <v>23101</v>
      </c>
      <c r="Y121" s="80" t="s">
        <v>238</v>
      </c>
      <c r="Z121" s="83" t="s">
        <v>673</v>
      </c>
    </row>
    <row r="122" spans="24:26" x14ac:dyDescent="0.25">
      <c r="X122" s="85">
        <v>24086</v>
      </c>
      <c r="Y122" s="80" t="s">
        <v>239</v>
      </c>
      <c r="Z122" s="83" t="s">
        <v>673</v>
      </c>
    </row>
    <row r="123" spans="24:26" x14ac:dyDescent="0.25">
      <c r="X123" s="85">
        <v>24087</v>
      </c>
      <c r="Y123" s="80" t="s">
        <v>240</v>
      </c>
      <c r="Z123" s="83" t="s">
        <v>673</v>
      </c>
    </row>
    <row r="124" spans="24:26" x14ac:dyDescent="0.25">
      <c r="X124" s="85">
        <v>24089</v>
      </c>
      <c r="Y124" s="80" t="s">
        <v>241</v>
      </c>
      <c r="Z124" s="83" t="s">
        <v>673</v>
      </c>
    </row>
    <row r="125" spans="24:26" x14ac:dyDescent="0.25">
      <c r="X125" s="85">
        <v>24090</v>
      </c>
      <c r="Y125" s="80" t="s">
        <v>242</v>
      </c>
      <c r="Z125" s="83" t="s">
        <v>673</v>
      </c>
    </row>
    <row r="126" spans="24:26" x14ac:dyDescent="0.25">
      <c r="X126" s="85">
        <v>24091</v>
      </c>
      <c r="Y126" s="80" t="s">
        <v>243</v>
      </c>
      <c r="Z126" s="83" t="s">
        <v>675</v>
      </c>
    </row>
    <row r="127" spans="24:26" x14ac:dyDescent="0.25">
      <c r="X127" s="85">
        <v>24093</v>
      </c>
      <c r="Y127" s="80" t="s">
        <v>244</v>
      </c>
      <c r="Z127" s="83" t="s">
        <v>673</v>
      </c>
    </row>
    <row r="128" spans="24:26" x14ac:dyDescent="0.25">
      <c r="X128" s="85">
        <v>25001</v>
      </c>
      <c r="Y128" s="80" t="s">
        <v>245</v>
      </c>
      <c r="Z128" s="83" t="s">
        <v>673</v>
      </c>
    </row>
    <row r="129" spans="24:26" x14ac:dyDescent="0.25">
      <c r="X129" s="85">
        <v>25002</v>
      </c>
      <c r="Y129" s="80" t="s">
        <v>246</v>
      </c>
      <c r="Z129" s="83" t="s">
        <v>673</v>
      </c>
    </row>
    <row r="130" spans="24:26" x14ac:dyDescent="0.25">
      <c r="X130" s="85">
        <v>25003</v>
      </c>
      <c r="Y130" s="80" t="s">
        <v>247</v>
      </c>
      <c r="Z130" s="83" t="s">
        <v>673</v>
      </c>
    </row>
    <row r="131" spans="24:26" x14ac:dyDescent="0.25">
      <c r="X131" s="85">
        <v>26001</v>
      </c>
      <c r="Y131" s="80" t="s">
        <v>248</v>
      </c>
      <c r="Z131" s="83" t="s">
        <v>673</v>
      </c>
    </row>
    <row r="132" spans="24:26" x14ac:dyDescent="0.25">
      <c r="X132" s="85">
        <v>26002</v>
      </c>
      <c r="Y132" s="80" t="s">
        <v>249</v>
      </c>
      <c r="Z132" s="83" t="s">
        <v>673</v>
      </c>
    </row>
    <row r="133" spans="24:26" x14ac:dyDescent="0.25">
      <c r="X133" s="85">
        <v>26005</v>
      </c>
      <c r="Y133" s="80" t="s">
        <v>250</v>
      </c>
      <c r="Z133" s="83" t="s">
        <v>673</v>
      </c>
    </row>
    <row r="134" spans="24:26" x14ac:dyDescent="0.25">
      <c r="X134" s="85">
        <v>26006</v>
      </c>
      <c r="Y134" s="80" t="s">
        <v>251</v>
      </c>
      <c r="Z134" s="83" t="s">
        <v>673</v>
      </c>
    </row>
    <row r="135" spans="24:26" x14ac:dyDescent="0.25">
      <c r="X135" s="85">
        <v>27055</v>
      </c>
      <c r="Y135" s="80" t="s">
        <v>252</v>
      </c>
      <c r="Z135" s="83" t="s">
        <v>675</v>
      </c>
    </row>
    <row r="136" spans="24:26" x14ac:dyDescent="0.25">
      <c r="X136" s="85">
        <v>27056</v>
      </c>
      <c r="Y136" s="80" t="s">
        <v>253</v>
      </c>
      <c r="Z136" s="83" t="s">
        <v>673</v>
      </c>
    </row>
    <row r="137" spans="24:26" x14ac:dyDescent="0.25">
      <c r="X137" s="85">
        <v>27057</v>
      </c>
      <c r="Y137" s="80" t="s">
        <v>254</v>
      </c>
      <c r="Z137" s="83" t="s">
        <v>673</v>
      </c>
    </row>
    <row r="138" spans="24:26" x14ac:dyDescent="0.25">
      <c r="X138" s="85">
        <v>27058</v>
      </c>
      <c r="Y138" s="80" t="s">
        <v>255</v>
      </c>
      <c r="Z138" s="83" t="s">
        <v>673</v>
      </c>
    </row>
    <row r="139" spans="24:26" x14ac:dyDescent="0.25">
      <c r="X139" s="85">
        <v>27059</v>
      </c>
      <c r="Y139" s="80" t="s">
        <v>256</v>
      </c>
      <c r="Z139" s="83" t="s">
        <v>673</v>
      </c>
    </row>
    <row r="140" spans="24:26" x14ac:dyDescent="0.25">
      <c r="X140" s="85">
        <v>27061</v>
      </c>
      <c r="Y140" s="80" t="s">
        <v>257</v>
      </c>
      <c r="Z140" s="83" t="s">
        <v>673</v>
      </c>
    </row>
    <row r="141" spans="24:26" x14ac:dyDescent="0.25">
      <c r="X141" s="85">
        <v>28101</v>
      </c>
      <c r="Y141" s="80" t="s">
        <v>258</v>
      </c>
      <c r="Z141" s="83" t="s">
        <v>673</v>
      </c>
    </row>
    <row r="142" spans="24:26" x14ac:dyDescent="0.25">
      <c r="X142" s="85">
        <v>28102</v>
      </c>
      <c r="Y142" s="80" t="s">
        <v>259</v>
      </c>
      <c r="Z142" s="83" t="s">
        <v>673</v>
      </c>
    </row>
    <row r="143" spans="24:26" x14ac:dyDescent="0.25">
      <c r="X143" s="85">
        <v>28103</v>
      </c>
      <c r="Y143" s="80" t="s">
        <v>260</v>
      </c>
      <c r="Z143" s="83" t="s">
        <v>673</v>
      </c>
    </row>
    <row r="144" spans="24:26" x14ac:dyDescent="0.25">
      <c r="X144" s="85">
        <v>29001</v>
      </c>
      <c r="Y144" s="80" t="s">
        <v>261</v>
      </c>
      <c r="Z144" s="83" t="s">
        <v>673</v>
      </c>
    </row>
    <row r="145" spans="24:26" x14ac:dyDescent="0.25">
      <c r="X145" s="85">
        <v>29002</v>
      </c>
      <c r="Y145" s="80" t="s">
        <v>262</v>
      </c>
      <c r="Z145" s="83" t="s">
        <v>673</v>
      </c>
    </row>
    <row r="146" spans="24:26" x14ac:dyDescent="0.25">
      <c r="X146" s="85">
        <v>29003</v>
      </c>
      <c r="Y146" s="80" t="s">
        <v>263</v>
      </c>
      <c r="Z146" s="83" t="s">
        <v>673</v>
      </c>
    </row>
    <row r="147" spans="24:26" x14ac:dyDescent="0.25">
      <c r="X147" s="85">
        <v>29004</v>
      </c>
      <c r="Y147" s="80" t="s">
        <v>264</v>
      </c>
      <c r="Z147" s="83" t="s">
        <v>673</v>
      </c>
    </row>
    <row r="148" spans="24:26" x14ac:dyDescent="0.25">
      <c r="X148" s="85">
        <v>30093</v>
      </c>
      <c r="Y148" s="80" t="s">
        <v>265</v>
      </c>
      <c r="Z148" s="83" t="s">
        <v>673</v>
      </c>
    </row>
    <row r="149" spans="24:26" x14ac:dyDescent="0.25">
      <c r="X149" s="85">
        <v>31116</v>
      </c>
      <c r="Y149" s="80" t="s">
        <v>266</v>
      </c>
      <c r="Z149" s="83" t="s">
        <v>673</v>
      </c>
    </row>
    <row r="150" spans="24:26" x14ac:dyDescent="0.25">
      <c r="X150" s="85">
        <v>31117</v>
      </c>
      <c r="Y150" s="80" t="s">
        <v>267</v>
      </c>
      <c r="Z150" s="83" t="s">
        <v>673</v>
      </c>
    </row>
    <row r="151" spans="24:26" x14ac:dyDescent="0.25">
      <c r="X151" s="85">
        <v>31118</v>
      </c>
      <c r="Y151" s="80" t="s">
        <v>268</v>
      </c>
      <c r="Z151" s="83" t="s">
        <v>673</v>
      </c>
    </row>
    <row r="152" spans="24:26" x14ac:dyDescent="0.25">
      <c r="X152" s="85">
        <v>31121</v>
      </c>
      <c r="Y152" s="80" t="s">
        <v>269</v>
      </c>
      <c r="Z152" s="83" t="s">
        <v>673</v>
      </c>
    </row>
    <row r="153" spans="24:26" x14ac:dyDescent="0.25">
      <c r="X153" s="85">
        <v>31122</v>
      </c>
      <c r="Y153" s="80" t="s">
        <v>270</v>
      </c>
      <c r="Z153" s="83" t="s">
        <v>673</v>
      </c>
    </row>
    <row r="154" spans="24:26" x14ac:dyDescent="0.25">
      <c r="X154" s="85">
        <v>32054</v>
      </c>
      <c r="Y154" s="80" t="s">
        <v>271</v>
      </c>
      <c r="Z154" s="83" t="s">
        <v>673</v>
      </c>
    </row>
    <row r="155" spans="24:26" x14ac:dyDescent="0.25">
      <c r="X155" s="85">
        <v>32055</v>
      </c>
      <c r="Y155" s="80" t="s">
        <v>272</v>
      </c>
      <c r="Z155" s="83" t="s">
        <v>673</v>
      </c>
    </row>
    <row r="156" spans="24:26" x14ac:dyDescent="0.25">
      <c r="X156" s="85">
        <v>32056</v>
      </c>
      <c r="Y156" s="80" t="s">
        <v>273</v>
      </c>
      <c r="Z156" s="83" t="s">
        <v>673</v>
      </c>
    </row>
    <row r="157" spans="24:26" x14ac:dyDescent="0.25">
      <c r="X157" s="85">
        <v>32058</v>
      </c>
      <c r="Y157" s="80" t="s">
        <v>274</v>
      </c>
      <c r="Z157" s="83" t="s">
        <v>673</v>
      </c>
    </row>
    <row r="158" spans="24:26" x14ac:dyDescent="0.25">
      <c r="X158" s="85">
        <v>33090</v>
      </c>
      <c r="Y158" s="80" t="s">
        <v>275</v>
      </c>
      <c r="Z158" s="83" t="s">
        <v>673</v>
      </c>
    </row>
    <row r="159" spans="24:26" x14ac:dyDescent="0.25">
      <c r="X159" s="85">
        <v>33091</v>
      </c>
      <c r="Y159" s="80" t="s">
        <v>276</v>
      </c>
      <c r="Z159" s="83" t="s">
        <v>675</v>
      </c>
    </row>
    <row r="160" spans="24:26" x14ac:dyDescent="0.25">
      <c r="X160" s="85">
        <v>33092</v>
      </c>
      <c r="Y160" s="80" t="s">
        <v>277</v>
      </c>
      <c r="Z160" s="83" t="s">
        <v>675</v>
      </c>
    </row>
    <row r="161" spans="24:26" x14ac:dyDescent="0.25">
      <c r="X161" s="85">
        <v>33093</v>
      </c>
      <c r="Y161" s="80" t="s">
        <v>278</v>
      </c>
      <c r="Z161" s="83" t="s">
        <v>675</v>
      </c>
    </row>
    <row r="162" spans="24:26" x14ac:dyDescent="0.25">
      <c r="X162" s="85">
        <v>33094</v>
      </c>
      <c r="Y162" s="80" t="s">
        <v>279</v>
      </c>
      <c r="Z162" s="83" t="s">
        <v>675</v>
      </c>
    </row>
    <row r="163" spans="24:26" x14ac:dyDescent="0.25">
      <c r="X163" s="85">
        <v>34121</v>
      </c>
      <c r="Y163" s="80" t="s">
        <v>280</v>
      </c>
      <c r="Z163" s="83" t="s">
        <v>675</v>
      </c>
    </row>
    <row r="164" spans="24:26" x14ac:dyDescent="0.25">
      <c r="X164" s="85">
        <v>34122</v>
      </c>
      <c r="Y164" s="80" t="s">
        <v>281</v>
      </c>
      <c r="Z164" s="83" t="s">
        <v>675</v>
      </c>
    </row>
    <row r="165" spans="24:26" x14ac:dyDescent="0.25">
      <c r="X165" s="85">
        <v>34124</v>
      </c>
      <c r="Y165" s="80" t="s">
        <v>282</v>
      </c>
      <c r="Z165" s="83" t="s">
        <v>673</v>
      </c>
    </row>
    <row r="166" spans="24:26" x14ac:dyDescent="0.25">
      <c r="X166" s="85">
        <v>35092</v>
      </c>
      <c r="Y166" s="80" t="s">
        <v>283</v>
      </c>
      <c r="Z166" s="83" t="s">
        <v>673</v>
      </c>
    </row>
    <row r="167" spans="24:26" x14ac:dyDescent="0.25">
      <c r="X167" s="85">
        <v>35093</v>
      </c>
      <c r="Y167" s="80" t="s">
        <v>284</v>
      </c>
      <c r="Z167" s="83" t="s">
        <v>673</v>
      </c>
    </row>
    <row r="168" spans="24:26" x14ac:dyDescent="0.25">
      <c r="X168" s="85">
        <v>35094</v>
      </c>
      <c r="Y168" s="80" t="s">
        <v>285</v>
      </c>
      <c r="Z168" s="83" t="s">
        <v>673</v>
      </c>
    </row>
    <row r="169" spans="24:26" x14ac:dyDescent="0.25">
      <c r="X169" s="85">
        <v>35097</v>
      </c>
      <c r="Y169" s="80" t="s">
        <v>286</v>
      </c>
      <c r="Z169" s="83" t="s">
        <v>673</v>
      </c>
    </row>
    <row r="170" spans="24:26" x14ac:dyDescent="0.25">
      <c r="X170" s="85">
        <v>35098</v>
      </c>
      <c r="Y170" s="80" t="s">
        <v>287</v>
      </c>
      <c r="Z170" s="83" t="s">
        <v>673</v>
      </c>
    </row>
    <row r="171" spans="24:26" x14ac:dyDescent="0.25">
      <c r="X171" s="85">
        <v>35099</v>
      </c>
      <c r="Y171" s="80" t="s">
        <v>288</v>
      </c>
      <c r="Z171" s="83" t="s">
        <v>673</v>
      </c>
    </row>
    <row r="172" spans="24:26" x14ac:dyDescent="0.25">
      <c r="X172" s="85">
        <v>35102</v>
      </c>
      <c r="Y172" s="80" t="s">
        <v>289</v>
      </c>
      <c r="Z172" s="83" t="s">
        <v>673</v>
      </c>
    </row>
    <row r="173" spans="24:26" x14ac:dyDescent="0.25">
      <c r="X173" s="85">
        <v>36123</v>
      </c>
      <c r="Y173" s="80" t="s">
        <v>290</v>
      </c>
      <c r="Z173" s="83" t="s">
        <v>675</v>
      </c>
    </row>
    <row r="174" spans="24:26" x14ac:dyDescent="0.25">
      <c r="X174" s="85">
        <v>36126</v>
      </c>
      <c r="Y174" s="80" t="s">
        <v>291</v>
      </c>
      <c r="Z174" s="83" t="s">
        <v>673</v>
      </c>
    </row>
    <row r="175" spans="24:26" x14ac:dyDescent="0.25">
      <c r="X175" s="85">
        <v>36131</v>
      </c>
      <c r="Y175" s="80" t="s">
        <v>292</v>
      </c>
      <c r="Z175" s="83" t="s">
        <v>673</v>
      </c>
    </row>
    <row r="176" spans="24:26" x14ac:dyDescent="0.25">
      <c r="X176" s="85">
        <v>36133</v>
      </c>
      <c r="Y176" s="80" t="s">
        <v>293</v>
      </c>
      <c r="Z176" s="83" t="s">
        <v>675</v>
      </c>
    </row>
    <row r="177" spans="24:26" x14ac:dyDescent="0.25">
      <c r="X177" s="85">
        <v>36134</v>
      </c>
      <c r="Y177" s="80" t="s">
        <v>294</v>
      </c>
      <c r="Z177" s="83" t="s">
        <v>675</v>
      </c>
    </row>
    <row r="178" spans="24:26" x14ac:dyDescent="0.25">
      <c r="X178" s="85">
        <v>36135</v>
      </c>
      <c r="Y178" s="80" t="s">
        <v>295</v>
      </c>
      <c r="Z178" s="83" t="s">
        <v>675</v>
      </c>
    </row>
    <row r="179" spans="24:26" x14ac:dyDescent="0.25">
      <c r="X179" s="85">
        <v>36136</v>
      </c>
      <c r="Y179" s="80" t="s">
        <v>296</v>
      </c>
      <c r="Z179" s="83" t="s">
        <v>673</v>
      </c>
    </row>
    <row r="180" spans="24:26" x14ac:dyDescent="0.25">
      <c r="X180" s="85">
        <v>36137</v>
      </c>
      <c r="Y180" s="80" t="s">
        <v>297</v>
      </c>
      <c r="Z180" s="83" t="s">
        <v>673</v>
      </c>
    </row>
    <row r="181" spans="24:26" x14ac:dyDescent="0.25">
      <c r="X181" s="85">
        <v>36138</v>
      </c>
      <c r="Y181" s="80" t="s">
        <v>298</v>
      </c>
      <c r="Z181" s="83" t="s">
        <v>673</v>
      </c>
    </row>
    <row r="182" spans="24:26" x14ac:dyDescent="0.25">
      <c r="X182" s="85">
        <v>36139</v>
      </c>
      <c r="Y182" s="80" t="s">
        <v>299</v>
      </c>
      <c r="Z182" s="83" t="s">
        <v>673</v>
      </c>
    </row>
    <row r="183" spans="24:26" x14ac:dyDescent="0.25">
      <c r="X183" s="85">
        <v>37037</v>
      </c>
      <c r="Y183" s="80" t="s">
        <v>300</v>
      </c>
      <c r="Z183" s="83" t="s">
        <v>673</v>
      </c>
    </row>
    <row r="184" spans="24:26" x14ac:dyDescent="0.25">
      <c r="X184" s="85">
        <v>37039</v>
      </c>
      <c r="Y184" s="80" t="s">
        <v>301</v>
      </c>
      <c r="Z184" s="83" t="s">
        <v>673</v>
      </c>
    </row>
    <row r="185" spans="24:26" x14ac:dyDescent="0.25">
      <c r="X185" s="85">
        <v>38044</v>
      </c>
      <c r="Y185" s="80" t="s">
        <v>302</v>
      </c>
      <c r="Z185" s="83" t="s">
        <v>673</v>
      </c>
    </row>
    <row r="186" spans="24:26" x14ac:dyDescent="0.25">
      <c r="X186" s="85">
        <v>38045</v>
      </c>
      <c r="Y186" s="80" t="s">
        <v>303</v>
      </c>
      <c r="Z186" s="83" t="s">
        <v>673</v>
      </c>
    </row>
    <row r="187" spans="24:26" x14ac:dyDescent="0.25">
      <c r="X187" s="85">
        <v>38046</v>
      </c>
      <c r="Y187" s="80" t="s">
        <v>304</v>
      </c>
      <c r="Z187" s="83" t="s">
        <v>673</v>
      </c>
    </row>
    <row r="188" spans="24:26" x14ac:dyDescent="0.25">
      <c r="X188" s="85">
        <v>39133</v>
      </c>
      <c r="Y188" s="80" t="s">
        <v>305</v>
      </c>
      <c r="Z188" s="83" t="s">
        <v>673</v>
      </c>
    </row>
    <row r="189" spans="24:26" x14ac:dyDescent="0.25">
      <c r="X189" s="85">
        <v>39134</v>
      </c>
      <c r="Y189" s="80" t="s">
        <v>306</v>
      </c>
      <c r="Z189" s="83" t="s">
        <v>673</v>
      </c>
    </row>
    <row r="190" spans="24:26" x14ac:dyDescent="0.25">
      <c r="X190" s="85">
        <v>39135</v>
      </c>
      <c r="Y190" s="80" t="s">
        <v>307</v>
      </c>
      <c r="Z190" s="83" t="s">
        <v>673</v>
      </c>
    </row>
    <row r="191" spans="24:26" x14ac:dyDescent="0.25">
      <c r="X191" s="85">
        <v>39136</v>
      </c>
      <c r="Y191" s="80" t="s">
        <v>308</v>
      </c>
      <c r="Z191" s="83" t="s">
        <v>673</v>
      </c>
    </row>
    <row r="192" spans="24:26" x14ac:dyDescent="0.25">
      <c r="X192" s="85">
        <v>39137</v>
      </c>
      <c r="Y192" s="80" t="s">
        <v>309</v>
      </c>
      <c r="Z192" s="83" t="s">
        <v>673</v>
      </c>
    </row>
    <row r="193" spans="24:26" x14ac:dyDescent="0.25">
      <c r="X193" s="85">
        <v>39139</v>
      </c>
      <c r="Y193" s="80" t="s">
        <v>310</v>
      </c>
      <c r="Z193" s="83" t="s">
        <v>673</v>
      </c>
    </row>
    <row r="194" spans="24:26" x14ac:dyDescent="0.25">
      <c r="X194" s="85">
        <v>39141</v>
      </c>
      <c r="Y194" s="80" t="s">
        <v>311</v>
      </c>
      <c r="Z194" s="83" t="s">
        <v>673</v>
      </c>
    </row>
    <row r="195" spans="24:26" x14ac:dyDescent="0.25">
      <c r="X195" s="85">
        <v>39142</v>
      </c>
      <c r="Y195" s="80" t="s">
        <v>312</v>
      </c>
      <c r="Z195" s="83" t="s">
        <v>673</v>
      </c>
    </row>
    <row r="196" spans="24:26" x14ac:dyDescent="0.25">
      <c r="X196" s="85">
        <v>40100</v>
      </c>
      <c r="Y196" s="80" t="s">
        <v>313</v>
      </c>
      <c r="Z196" s="83" t="s">
        <v>673</v>
      </c>
    </row>
    <row r="197" spans="24:26" x14ac:dyDescent="0.25">
      <c r="X197" s="85">
        <v>40101</v>
      </c>
      <c r="Y197" s="80" t="s">
        <v>314</v>
      </c>
      <c r="Z197" s="83" t="s">
        <v>675</v>
      </c>
    </row>
    <row r="198" spans="24:26" x14ac:dyDescent="0.25">
      <c r="X198" s="85">
        <v>40103</v>
      </c>
      <c r="Y198" s="80" t="s">
        <v>315</v>
      </c>
      <c r="Z198" s="83" t="s">
        <v>675</v>
      </c>
    </row>
    <row r="199" spans="24:26" x14ac:dyDescent="0.25">
      <c r="X199" s="85">
        <v>40104</v>
      </c>
      <c r="Y199" s="80" t="s">
        <v>316</v>
      </c>
      <c r="Z199" s="83" t="s">
        <v>675</v>
      </c>
    </row>
    <row r="200" spans="24:26" x14ac:dyDescent="0.25">
      <c r="X200" s="85">
        <v>40107</v>
      </c>
      <c r="Y200" s="80" t="s">
        <v>317</v>
      </c>
      <c r="Z200" s="83" t="s">
        <v>673</v>
      </c>
    </row>
    <row r="201" spans="24:26" x14ac:dyDescent="0.25">
      <c r="X201" s="85">
        <v>41001</v>
      </c>
      <c r="Y201" s="80" t="s">
        <v>318</v>
      </c>
      <c r="Z201" s="83" t="s">
        <v>673</v>
      </c>
    </row>
    <row r="202" spans="24:26" x14ac:dyDescent="0.25">
      <c r="X202" s="85">
        <v>41002</v>
      </c>
      <c r="Y202" s="80" t="s">
        <v>319</v>
      </c>
      <c r="Z202" s="83" t="s">
        <v>673</v>
      </c>
    </row>
    <row r="203" spans="24:26" x14ac:dyDescent="0.25">
      <c r="X203" s="85">
        <v>41003</v>
      </c>
      <c r="Y203" s="80" t="s">
        <v>320</v>
      </c>
      <c r="Z203" s="83" t="s">
        <v>673</v>
      </c>
    </row>
    <row r="204" spans="24:26" x14ac:dyDescent="0.25">
      <c r="X204" s="85">
        <v>41004</v>
      </c>
      <c r="Y204" s="80" t="s">
        <v>321</v>
      </c>
      <c r="Z204" s="83" t="s">
        <v>673</v>
      </c>
    </row>
    <row r="205" spans="24:26" x14ac:dyDescent="0.25">
      <c r="X205" s="85">
        <v>41005</v>
      </c>
      <c r="Y205" s="80" t="s">
        <v>322</v>
      </c>
      <c r="Z205" s="83" t="s">
        <v>673</v>
      </c>
    </row>
    <row r="206" spans="24:26" x14ac:dyDescent="0.25">
      <c r="X206" s="85">
        <v>42111</v>
      </c>
      <c r="Y206" s="80" t="s">
        <v>323</v>
      </c>
      <c r="Z206" s="83" t="s">
        <v>673</v>
      </c>
    </row>
    <row r="207" spans="24:26" x14ac:dyDescent="0.25">
      <c r="X207" s="85">
        <v>42113</v>
      </c>
      <c r="Y207" s="80" t="s">
        <v>324</v>
      </c>
      <c r="Z207" s="83" t="s">
        <v>675</v>
      </c>
    </row>
    <row r="208" spans="24:26" x14ac:dyDescent="0.25">
      <c r="X208" s="85">
        <v>42117</v>
      </c>
      <c r="Y208" s="80" t="s">
        <v>325</v>
      </c>
      <c r="Z208" s="83" t="s">
        <v>673</v>
      </c>
    </row>
    <row r="209" spans="24:26" x14ac:dyDescent="0.25">
      <c r="X209" s="85">
        <v>42118</v>
      </c>
      <c r="Y209" s="80" t="s">
        <v>326</v>
      </c>
      <c r="Z209" s="83" t="s">
        <v>675</v>
      </c>
    </row>
    <row r="210" spans="24:26" x14ac:dyDescent="0.25">
      <c r="X210" s="85">
        <v>42119</v>
      </c>
      <c r="Y210" s="80" t="s">
        <v>327</v>
      </c>
      <c r="Z210" s="83" t="s">
        <v>675</v>
      </c>
    </row>
    <row r="211" spans="24:26" x14ac:dyDescent="0.25">
      <c r="X211" s="85">
        <v>42121</v>
      </c>
      <c r="Y211" s="80" t="s">
        <v>328</v>
      </c>
      <c r="Z211" s="83" t="s">
        <v>673</v>
      </c>
    </row>
    <row r="212" spans="24:26" x14ac:dyDescent="0.25">
      <c r="X212" s="85">
        <v>42124</v>
      </c>
      <c r="Y212" s="80" t="s">
        <v>329</v>
      </c>
      <c r="Z212" s="83" t="s">
        <v>673</v>
      </c>
    </row>
    <row r="213" spans="24:26" x14ac:dyDescent="0.25">
      <c r="X213" s="85">
        <v>43001</v>
      </c>
      <c r="Y213" s="80" t="s">
        <v>330</v>
      </c>
      <c r="Z213" s="83" t="s">
        <v>673</v>
      </c>
    </row>
    <row r="214" spans="24:26" x14ac:dyDescent="0.25">
      <c r="X214" s="85">
        <v>43002</v>
      </c>
      <c r="Y214" s="80" t="s">
        <v>331</v>
      </c>
      <c r="Z214" s="83" t="s">
        <v>673</v>
      </c>
    </row>
    <row r="215" spans="24:26" x14ac:dyDescent="0.25">
      <c r="X215" s="85">
        <v>43003</v>
      </c>
      <c r="Y215" s="80" t="s">
        <v>332</v>
      </c>
      <c r="Z215" s="83" t="s">
        <v>673</v>
      </c>
    </row>
    <row r="216" spans="24:26" x14ac:dyDescent="0.25">
      <c r="X216" s="85">
        <v>43004</v>
      </c>
      <c r="Y216" s="80" t="s">
        <v>333</v>
      </c>
      <c r="Z216" s="83" t="s">
        <v>673</v>
      </c>
    </row>
    <row r="217" spans="24:26" x14ac:dyDescent="0.25">
      <c r="X217" s="85">
        <v>44078</v>
      </c>
      <c r="Y217" s="80" t="s">
        <v>334</v>
      </c>
      <c r="Z217" s="83" t="s">
        <v>673</v>
      </c>
    </row>
    <row r="218" spans="24:26" x14ac:dyDescent="0.25">
      <c r="X218" s="85">
        <v>44083</v>
      </c>
      <c r="Y218" s="80" t="s">
        <v>335</v>
      </c>
      <c r="Z218" s="83" t="s">
        <v>673</v>
      </c>
    </row>
    <row r="219" spans="24:26" x14ac:dyDescent="0.25">
      <c r="X219" s="85">
        <v>44084</v>
      </c>
      <c r="Y219" s="80" t="s">
        <v>336</v>
      </c>
      <c r="Z219" s="83" t="s">
        <v>673</v>
      </c>
    </row>
    <row r="220" spans="24:26" x14ac:dyDescent="0.25">
      <c r="X220" s="85">
        <v>45076</v>
      </c>
      <c r="Y220" s="80" t="s">
        <v>337</v>
      </c>
      <c r="Z220" s="83" t="s">
        <v>673</v>
      </c>
    </row>
    <row r="221" spans="24:26" x14ac:dyDescent="0.25">
      <c r="X221" s="85">
        <v>45077</v>
      </c>
      <c r="Y221" s="80" t="s">
        <v>338</v>
      </c>
      <c r="Z221" s="83" t="s">
        <v>673</v>
      </c>
    </row>
    <row r="222" spans="24:26" x14ac:dyDescent="0.25">
      <c r="X222" s="85">
        <v>45078</v>
      </c>
      <c r="Y222" s="80" t="s">
        <v>339</v>
      </c>
      <c r="Z222" s="83" t="s">
        <v>673</v>
      </c>
    </row>
    <row r="223" spans="24:26" x14ac:dyDescent="0.25">
      <c r="X223" s="85">
        <v>46128</v>
      </c>
      <c r="Y223" s="80" t="s">
        <v>340</v>
      </c>
      <c r="Z223" s="83" t="s">
        <v>675</v>
      </c>
    </row>
    <row r="224" spans="24:26" x14ac:dyDescent="0.25">
      <c r="X224" s="85">
        <v>46130</v>
      </c>
      <c r="Y224" s="80" t="s">
        <v>341</v>
      </c>
      <c r="Z224" s="83" t="s">
        <v>673</v>
      </c>
    </row>
    <row r="225" spans="24:26" x14ac:dyDescent="0.25">
      <c r="X225" s="85">
        <v>46131</v>
      </c>
      <c r="Y225" s="80" t="s">
        <v>342</v>
      </c>
      <c r="Z225" s="83" t="s">
        <v>673</v>
      </c>
    </row>
    <row r="226" spans="24:26" x14ac:dyDescent="0.25">
      <c r="X226" s="85">
        <v>46132</v>
      </c>
      <c r="Y226" s="80" t="s">
        <v>343</v>
      </c>
      <c r="Z226" s="83" t="s">
        <v>675</v>
      </c>
    </row>
    <row r="227" spans="24:26" x14ac:dyDescent="0.25">
      <c r="X227" s="85">
        <v>46134</v>
      </c>
      <c r="Y227" s="80" t="s">
        <v>344</v>
      </c>
      <c r="Z227" s="83" t="s">
        <v>673</v>
      </c>
    </row>
    <row r="228" spans="24:26" x14ac:dyDescent="0.25">
      <c r="X228" s="85">
        <v>46135</v>
      </c>
      <c r="Y228" s="80" t="s">
        <v>345</v>
      </c>
      <c r="Z228" s="83" t="s">
        <v>675</v>
      </c>
    </row>
    <row r="229" spans="24:26" x14ac:dyDescent="0.25">
      <c r="X229" s="85">
        <v>46137</v>
      </c>
      <c r="Y229" s="80" t="s">
        <v>346</v>
      </c>
      <c r="Z229" s="83" t="s">
        <v>675</v>
      </c>
    </row>
    <row r="230" spans="24:26" x14ac:dyDescent="0.25">
      <c r="X230" s="85">
        <v>46140</v>
      </c>
      <c r="Y230" s="80" t="s">
        <v>347</v>
      </c>
      <c r="Z230" s="83" t="s">
        <v>675</v>
      </c>
    </row>
    <row r="231" spans="24:26" x14ac:dyDescent="0.25">
      <c r="X231" s="85">
        <v>47060</v>
      </c>
      <c r="Y231" s="80" t="s">
        <v>348</v>
      </c>
      <c r="Z231" s="83" t="s">
        <v>673</v>
      </c>
    </row>
    <row r="232" spans="24:26" x14ac:dyDescent="0.25">
      <c r="X232" s="85">
        <v>47062</v>
      </c>
      <c r="Y232" s="80" t="s">
        <v>349</v>
      </c>
      <c r="Z232" s="83" t="s">
        <v>673</v>
      </c>
    </row>
    <row r="233" spans="24:26" x14ac:dyDescent="0.25">
      <c r="X233" s="85">
        <v>47064</v>
      </c>
      <c r="Y233" s="80" t="s">
        <v>350</v>
      </c>
      <c r="Z233" s="83" t="s">
        <v>675</v>
      </c>
    </row>
    <row r="234" spans="24:26" x14ac:dyDescent="0.25">
      <c r="X234" s="85">
        <v>47065</v>
      </c>
      <c r="Y234" s="80" t="s">
        <v>351</v>
      </c>
      <c r="Z234" s="83" t="s">
        <v>673</v>
      </c>
    </row>
    <row r="235" spans="24:26" x14ac:dyDescent="0.25">
      <c r="X235" s="85">
        <v>48066</v>
      </c>
      <c r="Y235" s="80" t="s">
        <v>352</v>
      </c>
      <c r="Z235" s="83" t="s">
        <v>673</v>
      </c>
    </row>
    <row r="236" spans="24:26" x14ac:dyDescent="0.25">
      <c r="X236" s="85">
        <v>48068</v>
      </c>
      <c r="Y236" s="80" t="s">
        <v>353</v>
      </c>
      <c r="Z236" s="83" t="s">
        <v>673</v>
      </c>
    </row>
    <row r="237" spans="24:26" x14ac:dyDescent="0.25">
      <c r="X237" s="85">
        <v>48069</v>
      </c>
      <c r="Y237" s="80" t="s">
        <v>354</v>
      </c>
      <c r="Z237" s="83" t="s">
        <v>673</v>
      </c>
    </row>
    <row r="238" spans="24:26" x14ac:dyDescent="0.25">
      <c r="X238" s="85">
        <v>48070</v>
      </c>
      <c r="Y238" s="80" t="s">
        <v>355</v>
      </c>
      <c r="Z238" s="83" t="s">
        <v>673</v>
      </c>
    </row>
    <row r="239" spans="24:26" x14ac:dyDescent="0.25">
      <c r="X239" s="85">
        <v>48071</v>
      </c>
      <c r="Y239" s="80" t="s">
        <v>356</v>
      </c>
      <c r="Z239" s="83" t="s">
        <v>673</v>
      </c>
    </row>
    <row r="240" spans="24:26" x14ac:dyDescent="0.25">
      <c r="X240" s="85">
        <v>48072</v>
      </c>
      <c r="Y240" s="80" t="s">
        <v>357</v>
      </c>
      <c r="Z240" s="83" t="s">
        <v>673</v>
      </c>
    </row>
    <row r="241" spans="24:26" x14ac:dyDescent="0.25">
      <c r="X241" s="85">
        <v>48073</v>
      </c>
      <c r="Y241" s="80" t="s">
        <v>358</v>
      </c>
      <c r="Z241" s="83" t="s">
        <v>673</v>
      </c>
    </row>
    <row r="242" spans="24:26" x14ac:dyDescent="0.25">
      <c r="X242" s="85">
        <v>48074</v>
      </c>
      <c r="Y242" s="80" t="s">
        <v>359</v>
      </c>
      <c r="Z242" s="83" t="s">
        <v>673</v>
      </c>
    </row>
    <row r="243" spans="24:26" x14ac:dyDescent="0.25">
      <c r="X243" s="85">
        <v>48075</v>
      </c>
      <c r="Y243" s="80" t="s">
        <v>360</v>
      </c>
      <c r="Z243" s="83" t="s">
        <v>673</v>
      </c>
    </row>
    <row r="244" spans="24:26" x14ac:dyDescent="0.25">
      <c r="X244" s="85">
        <v>48077</v>
      </c>
      <c r="Y244" s="80" t="s">
        <v>361</v>
      </c>
      <c r="Z244" s="83" t="s">
        <v>673</v>
      </c>
    </row>
    <row r="245" spans="24:26" x14ac:dyDescent="0.25">
      <c r="X245" s="85">
        <v>48078</v>
      </c>
      <c r="Y245" s="80" t="s">
        <v>362</v>
      </c>
      <c r="Z245" s="83" t="s">
        <v>673</v>
      </c>
    </row>
    <row r="246" spans="24:26" x14ac:dyDescent="0.25">
      <c r="X246" s="85">
        <v>48080</v>
      </c>
      <c r="Y246" s="80" t="s">
        <v>363</v>
      </c>
      <c r="Z246" s="83" t="s">
        <v>673</v>
      </c>
    </row>
    <row r="247" spans="24:26" x14ac:dyDescent="0.25">
      <c r="X247" s="85">
        <v>49132</v>
      </c>
      <c r="Y247" s="80" t="s">
        <v>364</v>
      </c>
      <c r="Z247" s="83" t="s">
        <v>673</v>
      </c>
    </row>
    <row r="248" spans="24:26" x14ac:dyDescent="0.25">
      <c r="X248" s="85">
        <v>49135</v>
      </c>
      <c r="Y248" s="80" t="s">
        <v>365</v>
      </c>
      <c r="Z248" s="83" t="s">
        <v>675</v>
      </c>
    </row>
    <row r="249" spans="24:26" x14ac:dyDescent="0.25">
      <c r="X249" s="85">
        <v>49137</v>
      </c>
      <c r="Y249" s="80" t="s">
        <v>366</v>
      </c>
      <c r="Z249" s="83" t="s">
        <v>673</v>
      </c>
    </row>
    <row r="250" spans="24:26" x14ac:dyDescent="0.25">
      <c r="X250" s="85">
        <v>49140</v>
      </c>
      <c r="Y250" s="80" t="s">
        <v>367</v>
      </c>
      <c r="Z250" s="83" t="s">
        <v>673</v>
      </c>
    </row>
    <row r="251" spans="24:26" x14ac:dyDescent="0.25">
      <c r="X251" s="85">
        <v>49142</v>
      </c>
      <c r="Y251" s="80" t="s">
        <v>368</v>
      </c>
      <c r="Z251" s="83" t="s">
        <v>673</v>
      </c>
    </row>
    <row r="252" spans="24:26" x14ac:dyDescent="0.25">
      <c r="X252" s="85">
        <v>49144</v>
      </c>
      <c r="Y252" s="80" t="s">
        <v>369</v>
      </c>
      <c r="Z252" s="83" t="s">
        <v>673</v>
      </c>
    </row>
    <row r="253" spans="24:26" x14ac:dyDescent="0.25">
      <c r="X253" s="85">
        <v>49148</v>
      </c>
      <c r="Y253" s="80" t="s">
        <v>370</v>
      </c>
      <c r="Z253" s="83" t="s">
        <v>673</v>
      </c>
    </row>
    <row r="254" spans="24:26" x14ac:dyDescent="0.25">
      <c r="X254" s="85">
        <v>50001</v>
      </c>
      <c r="Y254" s="80" t="s">
        <v>371</v>
      </c>
      <c r="Z254" s="83" t="s">
        <v>673</v>
      </c>
    </row>
    <row r="255" spans="24:26" x14ac:dyDescent="0.25">
      <c r="X255" s="85">
        <v>50002</v>
      </c>
      <c r="Y255" s="80" t="s">
        <v>372</v>
      </c>
      <c r="Z255" s="83" t="s">
        <v>673</v>
      </c>
    </row>
    <row r="256" spans="24:26" x14ac:dyDescent="0.25">
      <c r="X256" s="85">
        <v>50003</v>
      </c>
      <c r="Y256" s="80" t="s">
        <v>373</v>
      </c>
      <c r="Z256" s="83" t="s">
        <v>673</v>
      </c>
    </row>
    <row r="257" spans="24:26" x14ac:dyDescent="0.25">
      <c r="X257" s="85">
        <v>50005</v>
      </c>
      <c r="Y257" s="80" t="s">
        <v>374</v>
      </c>
      <c r="Z257" s="83" t="s">
        <v>673</v>
      </c>
    </row>
    <row r="258" spans="24:26" x14ac:dyDescent="0.25">
      <c r="X258" s="85">
        <v>50006</v>
      </c>
      <c r="Y258" s="80" t="s">
        <v>375</v>
      </c>
      <c r="Z258" s="83" t="s">
        <v>673</v>
      </c>
    </row>
    <row r="259" spans="24:26" x14ac:dyDescent="0.25">
      <c r="X259" s="85">
        <v>50007</v>
      </c>
      <c r="Y259" s="80" t="s">
        <v>376</v>
      </c>
      <c r="Z259" s="83" t="s">
        <v>673</v>
      </c>
    </row>
    <row r="260" spans="24:26" x14ac:dyDescent="0.25">
      <c r="X260" s="85">
        <v>50009</v>
      </c>
      <c r="Y260" s="80" t="s">
        <v>377</v>
      </c>
      <c r="Z260" s="83" t="s">
        <v>675</v>
      </c>
    </row>
    <row r="261" spans="24:26" x14ac:dyDescent="0.25">
      <c r="X261" s="85">
        <v>50010</v>
      </c>
      <c r="Y261" s="80" t="s">
        <v>378</v>
      </c>
      <c r="Z261" s="83" t="s">
        <v>673</v>
      </c>
    </row>
    <row r="262" spans="24:26" x14ac:dyDescent="0.25">
      <c r="X262" s="85">
        <v>50012</v>
      </c>
      <c r="Y262" s="80" t="s">
        <v>379</v>
      </c>
      <c r="Z262" s="83" t="s">
        <v>673</v>
      </c>
    </row>
    <row r="263" spans="24:26" x14ac:dyDescent="0.25">
      <c r="X263" s="85">
        <v>50013</v>
      </c>
      <c r="Y263" s="80" t="s">
        <v>380</v>
      </c>
      <c r="Z263" s="83" t="s">
        <v>673</v>
      </c>
    </row>
    <row r="264" spans="24:26" x14ac:dyDescent="0.25">
      <c r="X264" s="85">
        <v>50014</v>
      </c>
      <c r="Y264" s="80" t="s">
        <v>381</v>
      </c>
      <c r="Z264" s="83" t="s">
        <v>673</v>
      </c>
    </row>
    <row r="265" spans="24:26" x14ac:dyDescent="0.25">
      <c r="X265" s="85">
        <v>51150</v>
      </c>
      <c r="Y265" s="80" t="s">
        <v>382</v>
      </c>
      <c r="Z265" s="83" t="s">
        <v>673</v>
      </c>
    </row>
    <row r="266" spans="24:26" x14ac:dyDescent="0.25">
      <c r="X266" s="85">
        <v>51152</v>
      </c>
      <c r="Y266" s="80" t="s">
        <v>383</v>
      </c>
      <c r="Z266" s="83" t="s">
        <v>673</v>
      </c>
    </row>
    <row r="267" spans="24:26" x14ac:dyDescent="0.25">
      <c r="X267" s="85">
        <v>51153</v>
      </c>
      <c r="Y267" s="80" t="s">
        <v>384</v>
      </c>
      <c r="Z267" s="83" t="s">
        <v>673</v>
      </c>
    </row>
    <row r="268" spans="24:26" x14ac:dyDescent="0.25">
      <c r="X268" s="85">
        <v>51154</v>
      </c>
      <c r="Y268" s="80" t="s">
        <v>385</v>
      </c>
      <c r="Z268" s="83" t="s">
        <v>673</v>
      </c>
    </row>
    <row r="269" spans="24:26" x14ac:dyDescent="0.25">
      <c r="X269" s="85">
        <v>51155</v>
      </c>
      <c r="Y269" s="80" t="s">
        <v>386</v>
      </c>
      <c r="Z269" s="83" t="s">
        <v>676</v>
      </c>
    </row>
    <row r="270" spans="24:26" x14ac:dyDescent="0.25">
      <c r="X270" s="85">
        <v>51156</v>
      </c>
      <c r="Y270" s="80" t="s">
        <v>387</v>
      </c>
      <c r="Z270" s="83" t="s">
        <v>673</v>
      </c>
    </row>
    <row r="271" spans="24:26" x14ac:dyDescent="0.25">
      <c r="X271" s="85">
        <v>51159</v>
      </c>
      <c r="Y271" s="80" t="s">
        <v>388</v>
      </c>
      <c r="Z271" s="83" t="s">
        <v>673</v>
      </c>
    </row>
    <row r="272" spans="24:26" x14ac:dyDescent="0.25">
      <c r="X272" s="85">
        <v>52096</v>
      </c>
      <c r="Y272" s="80" t="s">
        <v>390</v>
      </c>
      <c r="Z272" s="83" t="s">
        <v>673</v>
      </c>
    </row>
    <row r="273" spans="24:26" x14ac:dyDescent="0.25">
      <c r="X273" s="85">
        <v>53111</v>
      </c>
      <c r="Y273" s="80" t="s">
        <v>391</v>
      </c>
      <c r="Z273" s="83" t="s">
        <v>673</v>
      </c>
    </row>
    <row r="274" spans="24:26" x14ac:dyDescent="0.25">
      <c r="X274" s="85">
        <v>53112</v>
      </c>
      <c r="Y274" s="80" t="s">
        <v>392</v>
      </c>
      <c r="Z274" s="83" t="s">
        <v>675</v>
      </c>
    </row>
    <row r="275" spans="24:26" x14ac:dyDescent="0.25">
      <c r="X275" s="85">
        <v>53113</v>
      </c>
      <c r="Y275" s="80" t="s">
        <v>393</v>
      </c>
      <c r="Z275" s="83" t="s">
        <v>673</v>
      </c>
    </row>
    <row r="276" spans="24:26" x14ac:dyDescent="0.25">
      <c r="X276" s="85">
        <v>53114</v>
      </c>
      <c r="Y276" s="80" t="s">
        <v>394</v>
      </c>
      <c r="Z276" s="83" t="s">
        <v>675</v>
      </c>
    </row>
    <row r="277" spans="24:26" x14ac:dyDescent="0.25">
      <c r="X277" s="85">
        <v>54037</v>
      </c>
      <c r="Y277" s="80" t="s">
        <v>395</v>
      </c>
      <c r="Z277" s="83" t="s">
        <v>673</v>
      </c>
    </row>
    <row r="278" spans="24:26" x14ac:dyDescent="0.25">
      <c r="X278" s="85">
        <v>54039</v>
      </c>
      <c r="Y278" s="80" t="s">
        <v>396</v>
      </c>
      <c r="Z278" s="83" t="s">
        <v>673</v>
      </c>
    </row>
    <row r="279" spans="24:26" x14ac:dyDescent="0.25">
      <c r="X279" s="85">
        <v>54041</v>
      </c>
      <c r="Y279" s="80" t="s">
        <v>397</v>
      </c>
      <c r="Z279" s="83" t="s">
        <v>673</v>
      </c>
    </row>
    <row r="280" spans="24:26" x14ac:dyDescent="0.25">
      <c r="X280" s="85">
        <v>54042</v>
      </c>
      <c r="Y280" s="80" t="s">
        <v>398</v>
      </c>
      <c r="Z280" s="83" t="s">
        <v>673</v>
      </c>
    </row>
    <row r="281" spans="24:26" x14ac:dyDescent="0.25">
      <c r="X281" s="85">
        <v>54043</v>
      </c>
      <c r="Y281" s="80" t="s">
        <v>399</v>
      </c>
      <c r="Z281" s="83" t="s">
        <v>673</v>
      </c>
    </row>
    <row r="282" spans="24:26" x14ac:dyDescent="0.25">
      <c r="X282" s="85">
        <v>54045</v>
      </c>
      <c r="Y282" s="80" t="s">
        <v>400</v>
      </c>
      <c r="Z282" s="83" t="s">
        <v>673</v>
      </c>
    </row>
    <row r="283" spans="24:26" x14ac:dyDescent="0.25">
      <c r="X283" s="85">
        <v>55104</v>
      </c>
      <c r="Y283" s="80" t="s">
        <v>401</v>
      </c>
      <c r="Z283" s="83" t="s">
        <v>673</v>
      </c>
    </row>
    <row r="284" spans="24:26" x14ac:dyDescent="0.25">
      <c r="X284" s="85">
        <v>55105</v>
      </c>
      <c r="Y284" s="80" t="s">
        <v>402</v>
      </c>
      <c r="Z284" s="83" t="s">
        <v>673</v>
      </c>
    </row>
    <row r="285" spans="24:26" x14ac:dyDescent="0.25">
      <c r="X285" s="85">
        <v>55106</v>
      </c>
      <c r="Y285" s="80" t="s">
        <v>403</v>
      </c>
      <c r="Z285" s="83" t="s">
        <v>673</v>
      </c>
    </row>
    <row r="286" spans="24:26" x14ac:dyDescent="0.25">
      <c r="X286" s="85">
        <v>55108</v>
      </c>
      <c r="Y286" s="80" t="s">
        <v>404</v>
      </c>
      <c r="Z286" s="83" t="s">
        <v>673</v>
      </c>
    </row>
    <row r="287" spans="24:26" x14ac:dyDescent="0.25">
      <c r="X287" s="85">
        <v>55110</v>
      </c>
      <c r="Y287" s="80" t="s">
        <v>405</v>
      </c>
      <c r="Z287" s="83" t="s">
        <v>673</v>
      </c>
    </row>
    <row r="288" spans="24:26" x14ac:dyDescent="0.25">
      <c r="X288" s="85">
        <v>55111</v>
      </c>
      <c r="Y288" s="80" t="s">
        <v>406</v>
      </c>
      <c r="Z288" s="83" t="s">
        <v>673</v>
      </c>
    </row>
    <row r="289" spans="24:26" x14ac:dyDescent="0.25">
      <c r="X289" s="85">
        <v>56015</v>
      </c>
      <c r="Y289" s="80" t="s">
        <v>407</v>
      </c>
      <c r="Z289" s="83" t="s">
        <v>673</v>
      </c>
    </row>
    <row r="290" spans="24:26" x14ac:dyDescent="0.25">
      <c r="X290" s="85">
        <v>56017</v>
      </c>
      <c r="Y290" s="80" t="s">
        <v>408</v>
      </c>
      <c r="Z290" s="83" t="s">
        <v>673</v>
      </c>
    </row>
    <row r="291" spans="24:26" x14ac:dyDescent="0.25">
      <c r="X291" s="85">
        <v>57001</v>
      </c>
      <c r="Y291" s="80" t="s">
        <v>409</v>
      </c>
      <c r="Z291" s="83" t="s">
        <v>673</v>
      </c>
    </row>
    <row r="292" spans="24:26" x14ac:dyDescent="0.25">
      <c r="X292" s="85">
        <v>57002</v>
      </c>
      <c r="Y292" s="80" t="s">
        <v>410</v>
      </c>
      <c r="Z292" s="83" t="s">
        <v>673</v>
      </c>
    </row>
    <row r="293" spans="24:26" x14ac:dyDescent="0.25">
      <c r="X293" s="85">
        <v>57003</v>
      </c>
      <c r="Y293" s="80" t="s">
        <v>411</v>
      </c>
      <c r="Z293" s="83" t="s">
        <v>673</v>
      </c>
    </row>
    <row r="294" spans="24:26" x14ac:dyDescent="0.25">
      <c r="X294" s="85">
        <v>57004</v>
      </c>
      <c r="Y294" s="80" t="s">
        <v>412</v>
      </c>
      <c r="Z294" s="83" t="s">
        <v>673</v>
      </c>
    </row>
    <row r="295" spans="24:26" x14ac:dyDescent="0.25">
      <c r="X295" s="85">
        <v>58106</v>
      </c>
      <c r="Y295" s="80" t="s">
        <v>413</v>
      </c>
      <c r="Z295" s="83" t="s">
        <v>673</v>
      </c>
    </row>
    <row r="296" spans="24:26" x14ac:dyDescent="0.25">
      <c r="X296" s="85">
        <v>58107</v>
      </c>
      <c r="Y296" s="80" t="s">
        <v>414</v>
      </c>
      <c r="Z296" s="83" t="s">
        <v>673</v>
      </c>
    </row>
    <row r="297" spans="24:26" x14ac:dyDescent="0.25">
      <c r="X297" s="85">
        <v>58108</v>
      </c>
      <c r="Y297" s="80" t="s">
        <v>415</v>
      </c>
      <c r="Z297" s="83" t="s">
        <v>673</v>
      </c>
    </row>
    <row r="298" spans="24:26" x14ac:dyDescent="0.25">
      <c r="X298" s="85">
        <v>58109</v>
      </c>
      <c r="Y298" s="80" t="s">
        <v>416</v>
      </c>
      <c r="Z298" s="83" t="s">
        <v>673</v>
      </c>
    </row>
    <row r="299" spans="24:26" x14ac:dyDescent="0.25">
      <c r="X299" s="85">
        <v>58112</v>
      </c>
      <c r="Y299" s="80" t="s">
        <v>417</v>
      </c>
      <c r="Z299" s="83" t="s">
        <v>673</v>
      </c>
    </row>
    <row r="300" spans="24:26" x14ac:dyDescent="0.25">
      <c r="X300" s="85">
        <v>59113</v>
      </c>
      <c r="Y300" s="80" t="s">
        <v>418</v>
      </c>
      <c r="Z300" s="83" t="s">
        <v>673</v>
      </c>
    </row>
    <row r="301" spans="24:26" x14ac:dyDescent="0.25">
      <c r="X301" s="85">
        <v>59114</v>
      </c>
      <c r="Y301" s="80" t="s">
        <v>419</v>
      </c>
      <c r="Z301" s="83" t="s">
        <v>675</v>
      </c>
    </row>
    <row r="302" spans="24:26" x14ac:dyDescent="0.25">
      <c r="X302" s="85">
        <v>59117</v>
      </c>
      <c r="Y302" s="80" t="s">
        <v>420</v>
      </c>
      <c r="Z302" s="83" t="s">
        <v>673</v>
      </c>
    </row>
    <row r="303" spans="24:26" x14ac:dyDescent="0.25">
      <c r="X303" s="85">
        <v>60077</v>
      </c>
      <c r="Y303" s="80" t="s">
        <v>421</v>
      </c>
      <c r="Z303" s="83" t="s">
        <v>673</v>
      </c>
    </row>
    <row r="304" spans="24:26" x14ac:dyDescent="0.25">
      <c r="X304" s="85">
        <v>61150</v>
      </c>
      <c r="Y304" s="80" t="s">
        <v>422</v>
      </c>
      <c r="Z304" s="83" t="s">
        <v>673</v>
      </c>
    </row>
    <row r="305" spans="24:26" x14ac:dyDescent="0.25">
      <c r="X305" s="85">
        <v>61151</v>
      </c>
      <c r="Y305" s="80" t="s">
        <v>423</v>
      </c>
      <c r="Z305" s="83" t="s">
        <v>673</v>
      </c>
    </row>
    <row r="306" spans="24:26" x14ac:dyDescent="0.25">
      <c r="X306" s="85">
        <v>61154</v>
      </c>
      <c r="Y306" s="80" t="s">
        <v>424</v>
      </c>
      <c r="Z306" s="83" t="s">
        <v>673</v>
      </c>
    </row>
    <row r="307" spans="24:26" x14ac:dyDescent="0.25">
      <c r="X307" s="85">
        <v>61156</v>
      </c>
      <c r="Y307" s="80" t="s">
        <v>425</v>
      </c>
      <c r="Z307" s="83" t="s">
        <v>673</v>
      </c>
    </row>
    <row r="308" spans="24:26" x14ac:dyDescent="0.25">
      <c r="X308" s="85">
        <v>61157</v>
      </c>
      <c r="Y308" s="80" t="s">
        <v>426</v>
      </c>
      <c r="Z308" s="83" t="s">
        <v>675</v>
      </c>
    </row>
    <row r="309" spans="24:26" x14ac:dyDescent="0.25">
      <c r="X309" s="85">
        <v>61158</v>
      </c>
      <c r="Y309" s="80" t="s">
        <v>427</v>
      </c>
      <c r="Z309" s="83" t="s">
        <v>673</v>
      </c>
    </row>
    <row r="310" spans="24:26" x14ac:dyDescent="0.25">
      <c r="X310" s="85">
        <v>62070</v>
      </c>
      <c r="Y310" s="80" t="s">
        <v>428</v>
      </c>
      <c r="Z310" s="83" t="s">
        <v>673</v>
      </c>
    </row>
    <row r="311" spans="24:26" x14ac:dyDescent="0.25">
      <c r="X311" s="85">
        <v>62072</v>
      </c>
      <c r="Y311" s="80" t="s">
        <v>429</v>
      </c>
      <c r="Z311" s="83" t="s">
        <v>673</v>
      </c>
    </row>
    <row r="312" spans="24:26" x14ac:dyDescent="0.25">
      <c r="X312" s="85">
        <v>63066</v>
      </c>
      <c r="Y312" s="80" t="s">
        <v>430</v>
      </c>
      <c r="Z312" s="83" t="s">
        <v>673</v>
      </c>
    </row>
    <row r="313" spans="24:26" x14ac:dyDescent="0.25">
      <c r="X313" s="85">
        <v>63067</v>
      </c>
      <c r="Y313" s="80" t="s">
        <v>431</v>
      </c>
      <c r="Z313" s="83" t="s">
        <v>673</v>
      </c>
    </row>
    <row r="314" spans="24:26" x14ac:dyDescent="0.25">
      <c r="X314" s="85">
        <v>64072</v>
      </c>
      <c r="Y314" s="80" t="s">
        <v>432</v>
      </c>
      <c r="Z314" s="83" t="s">
        <v>673</v>
      </c>
    </row>
    <row r="315" spans="24:26" x14ac:dyDescent="0.25">
      <c r="X315" s="85">
        <v>64074</v>
      </c>
      <c r="Y315" s="80" t="s">
        <v>433</v>
      </c>
      <c r="Z315" s="83" t="s">
        <v>673</v>
      </c>
    </row>
    <row r="316" spans="24:26" x14ac:dyDescent="0.25">
      <c r="X316" s="85">
        <v>64075</v>
      </c>
      <c r="Y316" s="80" t="s">
        <v>434</v>
      </c>
      <c r="Z316" s="83" t="s">
        <v>673</v>
      </c>
    </row>
    <row r="317" spans="24:26" x14ac:dyDescent="0.25">
      <c r="X317" s="85">
        <v>65096</v>
      </c>
      <c r="Y317" s="80" t="s">
        <v>435</v>
      </c>
      <c r="Z317" s="83" t="s">
        <v>673</v>
      </c>
    </row>
    <row r="318" spans="24:26" x14ac:dyDescent="0.25">
      <c r="X318" s="85">
        <v>65098</v>
      </c>
      <c r="Y318" s="80" t="s">
        <v>436</v>
      </c>
      <c r="Z318" s="83" t="s">
        <v>673</v>
      </c>
    </row>
    <row r="319" spans="24:26" x14ac:dyDescent="0.25">
      <c r="X319" s="85">
        <v>66102</v>
      </c>
      <c r="Y319" s="80" t="s">
        <v>437</v>
      </c>
      <c r="Z319" s="83" t="s">
        <v>673</v>
      </c>
    </row>
    <row r="320" spans="24:26" x14ac:dyDescent="0.25">
      <c r="X320" s="85">
        <v>66103</v>
      </c>
      <c r="Y320" s="80" t="s">
        <v>438</v>
      </c>
      <c r="Z320" s="83" t="s">
        <v>673</v>
      </c>
    </row>
    <row r="321" spans="24:26" x14ac:dyDescent="0.25">
      <c r="X321" s="85">
        <v>66104</v>
      </c>
      <c r="Y321" s="80" t="s">
        <v>439</v>
      </c>
      <c r="Z321" s="83" t="s">
        <v>673</v>
      </c>
    </row>
    <row r="322" spans="24:26" x14ac:dyDescent="0.25">
      <c r="X322" s="85">
        <v>66105</v>
      </c>
      <c r="Y322" s="80" t="s">
        <v>440</v>
      </c>
      <c r="Z322" s="83" t="s">
        <v>673</v>
      </c>
    </row>
    <row r="323" spans="24:26" x14ac:dyDescent="0.25">
      <c r="X323" s="85">
        <v>66107</v>
      </c>
      <c r="Y323" s="80" t="s">
        <v>441</v>
      </c>
      <c r="Z323" s="83" t="s">
        <v>673</v>
      </c>
    </row>
    <row r="324" spans="24:26" x14ac:dyDescent="0.25">
      <c r="X324" s="85">
        <v>67055</v>
      </c>
      <c r="Y324" s="80" t="s">
        <v>442</v>
      </c>
      <c r="Z324" s="83" t="s">
        <v>673</v>
      </c>
    </row>
    <row r="325" spans="24:26" x14ac:dyDescent="0.25">
      <c r="X325" s="85">
        <v>67061</v>
      </c>
      <c r="Y325" s="80" t="s">
        <v>443</v>
      </c>
      <c r="Z325" s="83" t="s">
        <v>673</v>
      </c>
    </row>
    <row r="326" spans="24:26" x14ac:dyDescent="0.25">
      <c r="X326" s="85">
        <v>68070</v>
      </c>
      <c r="Y326" s="80" t="s">
        <v>444</v>
      </c>
      <c r="Z326" s="83" t="s">
        <v>673</v>
      </c>
    </row>
    <row r="327" spans="24:26" x14ac:dyDescent="0.25">
      <c r="X327" s="85">
        <v>68071</v>
      </c>
      <c r="Y327" s="80" t="s">
        <v>445</v>
      </c>
      <c r="Z327" s="83" t="s">
        <v>675</v>
      </c>
    </row>
    <row r="328" spans="24:26" x14ac:dyDescent="0.25">
      <c r="X328" s="85">
        <v>68072</v>
      </c>
      <c r="Y328" s="80" t="s">
        <v>446</v>
      </c>
      <c r="Z328" s="83" t="s">
        <v>675</v>
      </c>
    </row>
    <row r="329" spans="24:26" x14ac:dyDescent="0.25">
      <c r="X329" s="85">
        <v>68073</v>
      </c>
      <c r="Y329" s="80" t="s">
        <v>447</v>
      </c>
      <c r="Z329" s="83" t="s">
        <v>673</v>
      </c>
    </row>
    <row r="330" spans="24:26" x14ac:dyDescent="0.25">
      <c r="X330" s="85">
        <v>68074</v>
      </c>
      <c r="Y330" s="80" t="s">
        <v>448</v>
      </c>
      <c r="Z330" s="83" t="s">
        <v>673</v>
      </c>
    </row>
    <row r="331" spans="24:26" x14ac:dyDescent="0.25">
      <c r="X331" s="85">
        <v>68075</v>
      </c>
      <c r="Y331" s="80" t="s">
        <v>449</v>
      </c>
      <c r="Z331" s="83" t="s">
        <v>675</v>
      </c>
    </row>
    <row r="332" spans="24:26" x14ac:dyDescent="0.25">
      <c r="X332" s="85">
        <v>69104</v>
      </c>
      <c r="Y332" s="80" t="s">
        <v>450</v>
      </c>
      <c r="Z332" s="83" t="s">
        <v>675</v>
      </c>
    </row>
    <row r="333" spans="24:26" x14ac:dyDescent="0.25">
      <c r="X333" s="85">
        <v>69106</v>
      </c>
      <c r="Y333" s="80" t="s">
        <v>451</v>
      </c>
      <c r="Z333" s="83" t="s">
        <v>673</v>
      </c>
    </row>
    <row r="334" spans="24:26" x14ac:dyDescent="0.25">
      <c r="X334" s="85">
        <v>69107</v>
      </c>
      <c r="Y334" s="80" t="s">
        <v>452</v>
      </c>
      <c r="Z334" s="83" t="s">
        <v>675</v>
      </c>
    </row>
    <row r="335" spans="24:26" x14ac:dyDescent="0.25">
      <c r="X335" s="85">
        <v>69108</v>
      </c>
      <c r="Y335" s="80" t="s">
        <v>453</v>
      </c>
      <c r="Z335" s="83" t="s">
        <v>673</v>
      </c>
    </row>
    <row r="336" spans="24:26" x14ac:dyDescent="0.25">
      <c r="X336" s="85">
        <v>69109</v>
      </c>
      <c r="Y336" s="80" t="s">
        <v>454</v>
      </c>
      <c r="Z336" s="83" t="s">
        <v>673</v>
      </c>
    </row>
    <row r="337" spans="24:26" x14ac:dyDescent="0.25">
      <c r="X337" s="85">
        <v>70092</v>
      </c>
      <c r="Y337" s="80" t="s">
        <v>455</v>
      </c>
      <c r="Z337" s="83" t="s">
        <v>673</v>
      </c>
    </row>
    <row r="338" spans="24:26" x14ac:dyDescent="0.25">
      <c r="X338" s="85">
        <v>70093</v>
      </c>
      <c r="Y338" s="80" t="s">
        <v>456</v>
      </c>
      <c r="Z338" s="83" t="s">
        <v>673</v>
      </c>
    </row>
    <row r="339" spans="24:26" x14ac:dyDescent="0.25">
      <c r="X339" s="85">
        <v>71091</v>
      </c>
      <c r="Y339" s="80" t="s">
        <v>457</v>
      </c>
      <c r="Z339" s="83" t="s">
        <v>673</v>
      </c>
    </row>
    <row r="340" spans="24:26" x14ac:dyDescent="0.25">
      <c r="X340" s="85">
        <v>71092</v>
      </c>
      <c r="Y340" s="80" t="s">
        <v>458</v>
      </c>
      <c r="Z340" s="83" t="s">
        <v>673</v>
      </c>
    </row>
    <row r="341" spans="24:26" x14ac:dyDescent="0.25">
      <c r="X341" s="85">
        <v>72066</v>
      </c>
      <c r="Y341" s="80" t="s">
        <v>459</v>
      </c>
      <c r="Z341" s="83" t="s">
        <v>673</v>
      </c>
    </row>
    <row r="342" spans="24:26" x14ac:dyDescent="0.25">
      <c r="X342" s="85">
        <v>72068</v>
      </c>
      <c r="Y342" s="80" t="s">
        <v>460</v>
      </c>
      <c r="Z342" s="83" t="s">
        <v>673</v>
      </c>
    </row>
    <row r="343" spans="24:26" x14ac:dyDescent="0.25">
      <c r="X343" s="85">
        <v>72073</v>
      </c>
      <c r="Y343" s="80" t="s">
        <v>461</v>
      </c>
      <c r="Z343" s="83" t="s">
        <v>673</v>
      </c>
    </row>
    <row r="344" spans="24:26" x14ac:dyDescent="0.25">
      <c r="X344" s="85">
        <v>72074</v>
      </c>
      <c r="Y344" s="80" t="s">
        <v>462</v>
      </c>
      <c r="Z344" s="83" t="s">
        <v>673</v>
      </c>
    </row>
    <row r="345" spans="24:26" x14ac:dyDescent="0.25">
      <c r="X345" s="85">
        <v>73099</v>
      </c>
      <c r="Y345" s="80" t="s">
        <v>463</v>
      </c>
      <c r="Z345" s="83" t="s">
        <v>673</v>
      </c>
    </row>
    <row r="346" spans="24:26" x14ac:dyDescent="0.25">
      <c r="X346" s="85">
        <v>73102</v>
      </c>
      <c r="Y346" s="80" t="s">
        <v>464</v>
      </c>
      <c r="Z346" s="83" t="s">
        <v>673</v>
      </c>
    </row>
    <row r="347" spans="24:26" x14ac:dyDescent="0.25">
      <c r="X347" s="85">
        <v>73105</v>
      </c>
      <c r="Y347" s="80" t="s">
        <v>465</v>
      </c>
      <c r="Z347" s="83" t="s">
        <v>675</v>
      </c>
    </row>
    <row r="348" spans="24:26" x14ac:dyDescent="0.25">
      <c r="X348" s="85">
        <v>73106</v>
      </c>
      <c r="Y348" s="80" t="s">
        <v>466</v>
      </c>
      <c r="Z348" s="83" t="s">
        <v>673</v>
      </c>
    </row>
    <row r="349" spans="24:26" x14ac:dyDescent="0.25">
      <c r="X349" s="85">
        <v>73108</v>
      </c>
      <c r="Y349" s="80" t="s">
        <v>467</v>
      </c>
      <c r="Z349" s="83" t="s">
        <v>673</v>
      </c>
    </row>
    <row r="350" spans="24:26" x14ac:dyDescent="0.25">
      <c r="X350" s="85">
        <v>74187</v>
      </c>
      <c r="Y350" s="80" t="s">
        <v>468</v>
      </c>
      <c r="Z350" s="83" t="s">
        <v>673</v>
      </c>
    </row>
    <row r="351" spans="24:26" x14ac:dyDescent="0.25">
      <c r="X351" s="85">
        <v>74190</v>
      </c>
      <c r="Y351" s="80" t="s">
        <v>469</v>
      </c>
      <c r="Z351" s="83" t="s">
        <v>673</v>
      </c>
    </row>
    <row r="352" spans="24:26" x14ac:dyDescent="0.25">
      <c r="X352" s="85">
        <v>74194</v>
      </c>
      <c r="Y352" s="80" t="s">
        <v>470</v>
      </c>
      <c r="Z352" s="83" t="s">
        <v>673</v>
      </c>
    </row>
    <row r="353" spans="24:26" x14ac:dyDescent="0.25">
      <c r="X353" s="85">
        <v>74195</v>
      </c>
      <c r="Y353" s="80" t="s">
        <v>471</v>
      </c>
      <c r="Z353" s="83" t="s">
        <v>673</v>
      </c>
    </row>
    <row r="354" spans="24:26" x14ac:dyDescent="0.25">
      <c r="X354" s="85">
        <v>74197</v>
      </c>
      <c r="Y354" s="80" t="s">
        <v>472</v>
      </c>
      <c r="Z354" s="83" t="s">
        <v>673</v>
      </c>
    </row>
    <row r="355" spans="24:26" x14ac:dyDescent="0.25">
      <c r="X355" s="85">
        <v>74201</v>
      </c>
      <c r="Y355" s="80" t="s">
        <v>473</v>
      </c>
      <c r="Z355" s="83" t="s">
        <v>673</v>
      </c>
    </row>
    <row r="356" spans="24:26" x14ac:dyDescent="0.25">
      <c r="X356" s="85">
        <v>74202</v>
      </c>
      <c r="Y356" s="80" t="s">
        <v>474</v>
      </c>
      <c r="Z356" s="83" t="s">
        <v>673</v>
      </c>
    </row>
    <row r="357" spans="24:26" x14ac:dyDescent="0.25">
      <c r="X357" s="85">
        <v>75084</v>
      </c>
      <c r="Y357" s="80" t="s">
        <v>475</v>
      </c>
      <c r="Z357" s="83" t="s">
        <v>673</v>
      </c>
    </row>
    <row r="358" spans="24:26" x14ac:dyDescent="0.25">
      <c r="X358" s="85">
        <v>75085</v>
      </c>
      <c r="Y358" s="80" t="s">
        <v>476</v>
      </c>
      <c r="Z358" s="83" t="s">
        <v>673</v>
      </c>
    </row>
    <row r="359" spans="24:26" x14ac:dyDescent="0.25">
      <c r="X359" s="85">
        <v>75086</v>
      </c>
      <c r="Y359" s="80" t="s">
        <v>477</v>
      </c>
      <c r="Z359" s="83" t="s">
        <v>673</v>
      </c>
    </row>
    <row r="360" spans="24:26" x14ac:dyDescent="0.25">
      <c r="X360" s="85">
        <v>75087</v>
      </c>
      <c r="Y360" s="80" t="s">
        <v>478</v>
      </c>
      <c r="Z360" s="83" t="s">
        <v>673</v>
      </c>
    </row>
    <row r="361" spans="24:26" x14ac:dyDescent="0.25">
      <c r="X361" s="85">
        <v>76081</v>
      </c>
      <c r="Y361" s="80" t="s">
        <v>479</v>
      </c>
      <c r="Z361" s="83" t="s">
        <v>673</v>
      </c>
    </row>
    <row r="362" spans="24:26" x14ac:dyDescent="0.25">
      <c r="X362" s="85">
        <v>76082</v>
      </c>
      <c r="Y362" s="80" t="s">
        <v>480</v>
      </c>
      <c r="Z362" s="83" t="s">
        <v>673</v>
      </c>
    </row>
    <row r="363" spans="24:26" x14ac:dyDescent="0.25">
      <c r="X363" s="85">
        <v>76083</v>
      </c>
      <c r="Y363" s="80" t="s">
        <v>481</v>
      </c>
      <c r="Z363" s="83" t="s">
        <v>673</v>
      </c>
    </row>
    <row r="364" spans="24:26" x14ac:dyDescent="0.25">
      <c r="X364" s="85">
        <v>77100</v>
      </c>
      <c r="Y364" s="80" t="s">
        <v>482</v>
      </c>
      <c r="Z364" s="83" t="s">
        <v>675</v>
      </c>
    </row>
    <row r="365" spans="24:26" x14ac:dyDescent="0.25">
      <c r="X365" s="85">
        <v>77101</v>
      </c>
      <c r="Y365" s="80" t="s">
        <v>483</v>
      </c>
      <c r="Z365" s="83" t="s">
        <v>673</v>
      </c>
    </row>
    <row r="366" spans="24:26" x14ac:dyDescent="0.25">
      <c r="X366" s="85">
        <v>77102</v>
      </c>
      <c r="Y366" s="80" t="s">
        <v>484</v>
      </c>
      <c r="Z366" s="83" t="s">
        <v>673</v>
      </c>
    </row>
    <row r="367" spans="24:26" x14ac:dyDescent="0.25">
      <c r="X367" s="85">
        <v>77103</v>
      </c>
      <c r="Y367" s="80" t="s">
        <v>485</v>
      </c>
      <c r="Z367" s="83" t="s">
        <v>673</v>
      </c>
    </row>
    <row r="368" spans="24:26" x14ac:dyDescent="0.25">
      <c r="X368" s="85">
        <v>77104</v>
      </c>
      <c r="Y368" s="80" t="s">
        <v>486</v>
      </c>
      <c r="Z368" s="83" t="s">
        <v>673</v>
      </c>
    </row>
    <row r="369" spans="24:26" x14ac:dyDescent="0.25">
      <c r="X369" s="85">
        <v>78001</v>
      </c>
      <c r="Y369" s="80" t="s">
        <v>487</v>
      </c>
      <c r="Z369" s="83" t="s">
        <v>673</v>
      </c>
    </row>
    <row r="370" spans="24:26" x14ac:dyDescent="0.25">
      <c r="X370" s="85">
        <v>78002</v>
      </c>
      <c r="Y370" s="80" t="s">
        <v>488</v>
      </c>
      <c r="Z370" s="83" t="s">
        <v>673</v>
      </c>
    </row>
    <row r="371" spans="24:26" x14ac:dyDescent="0.25">
      <c r="X371" s="85">
        <v>78003</v>
      </c>
      <c r="Y371" s="80" t="s">
        <v>489</v>
      </c>
      <c r="Z371" s="83" t="s">
        <v>675</v>
      </c>
    </row>
    <row r="372" spans="24:26" x14ac:dyDescent="0.25">
      <c r="X372" s="85">
        <v>78004</v>
      </c>
      <c r="Y372" s="80" t="s">
        <v>490</v>
      </c>
      <c r="Z372" s="83" t="s">
        <v>673</v>
      </c>
    </row>
    <row r="373" spans="24:26" x14ac:dyDescent="0.25">
      <c r="X373" s="85">
        <v>78005</v>
      </c>
      <c r="Y373" s="80" t="s">
        <v>491</v>
      </c>
      <c r="Z373" s="83" t="s">
        <v>673</v>
      </c>
    </row>
    <row r="374" spans="24:26" x14ac:dyDescent="0.25">
      <c r="X374" s="85">
        <v>78009</v>
      </c>
      <c r="Y374" s="80" t="s">
        <v>492</v>
      </c>
      <c r="Z374" s="83" t="s">
        <v>673</v>
      </c>
    </row>
    <row r="375" spans="24:26" x14ac:dyDescent="0.25">
      <c r="X375" s="85">
        <v>78012</v>
      </c>
      <c r="Y375" s="80" t="s">
        <v>493</v>
      </c>
      <c r="Z375" s="83" t="s">
        <v>673</v>
      </c>
    </row>
    <row r="376" spans="24:26" x14ac:dyDescent="0.25">
      <c r="X376" s="85">
        <v>78013</v>
      </c>
      <c r="Y376" s="80" t="s">
        <v>671</v>
      </c>
      <c r="Z376" s="83" t="s">
        <v>673</v>
      </c>
    </row>
    <row r="377" spans="24:26" x14ac:dyDescent="0.25">
      <c r="X377" s="85">
        <v>79077</v>
      </c>
      <c r="Y377" s="80" t="s">
        <v>494</v>
      </c>
      <c r="Z377" s="83" t="s">
        <v>673</v>
      </c>
    </row>
    <row r="378" spans="24:26" x14ac:dyDescent="0.25">
      <c r="X378" s="85">
        <v>79078</v>
      </c>
      <c r="Y378" s="80" t="s">
        <v>495</v>
      </c>
      <c r="Z378" s="83" t="s">
        <v>675</v>
      </c>
    </row>
    <row r="379" spans="24:26" x14ac:dyDescent="0.25">
      <c r="X379" s="85">
        <v>80116</v>
      </c>
      <c r="Y379" s="80" t="s">
        <v>496</v>
      </c>
      <c r="Z379" s="83" t="s">
        <v>673</v>
      </c>
    </row>
    <row r="380" spans="24:26" x14ac:dyDescent="0.25">
      <c r="X380" s="85">
        <v>80118</v>
      </c>
      <c r="Y380" s="80" t="s">
        <v>497</v>
      </c>
      <c r="Z380" s="83" t="s">
        <v>673</v>
      </c>
    </row>
    <row r="381" spans="24:26" x14ac:dyDescent="0.25">
      <c r="X381" s="85">
        <v>80119</v>
      </c>
      <c r="Y381" s="80" t="s">
        <v>498</v>
      </c>
      <c r="Z381" s="83" t="s">
        <v>673</v>
      </c>
    </row>
    <row r="382" spans="24:26" x14ac:dyDescent="0.25">
      <c r="X382" s="85">
        <v>80121</v>
      </c>
      <c r="Y382" s="80" t="s">
        <v>499</v>
      </c>
      <c r="Z382" s="83" t="s">
        <v>673</v>
      </c>
    </row>
    <row r="383" spans="24:26" x14ac:dyDescent="0.25">
      <c r="X383" s="85">
        <v>80122</v>
      </c>
      <c r="Y383" s="80" t="s">
        <v>500</v>
      </c>
      <c r="Z383" s="83" t="s">
        <v>675</v>
      </c>
    </row>
    <row r="384" spans="24:26" x14ac:dyDescent="0.25">
      <c r="X384" s="85">
        <v>80125</v>
      </c>
      <c r="Y384" s="80" t="s">
        <v>501</v>
      </c>
      <c r="Z384" s="83" t="s">
        <v>673</v>
      </c>
    </row>
    <row r="385" spans="24:26" x14ac:dyDescent="0.25">
      <c r="X385" s="85">
        <v>81094</v>
      </c>
      <c r="Y385" s="80" t="s">
        <v>502</v>
      </c>
      <c r="Z385" s="83" t="s">
        <v>673</v>
      </c>
    </row>
    <row r="386" spans="24:26" x14ac:dyDescent="0.25">
      <c r="X386" s="85">
        <v>81095</v>
      </c>
      <c r="Y386" s="80" t="s">
        <v>503</v>
      </c>
      <c r="Z386" s="83" t="s">
        <v>673</v>
      </c>
    </row>
    <row r="387" spans="24:26" x14ac:dyDescent="0.25">
      <c r="X387" s="85">
        <v>81096</v>
      </c>
      <c r="Y387" s="80" t="s">
        <v>504</v>
      </c>
      <c r="Z387" s="83" t="s">
        <v>673</v>
      </c>
    </row>
    <row r="388" spans="24:26" x14ac:dyDescent="0.25">
      <c r="X388" s="85">
        <v>81097</v>
      </c>
      <c r="Y388" s="80" t="s">
        <v>505</v>
      </c>
      <c r="Z388" s="83" t="s">
        <v>675</v>
      </c>
    </row>
    <row r="389" spans="24:26" x14ac:dyDescent="0.25">
      <c r="X389" s="85">
        <v>82100</v>
      </c>
      <c r="Y389" s="80" t="s">
        <v>506</v>
      </c>
      <c r="Z389" s="83" t="s">
        <v>673</v>
      </c>
    </row>
    <row r="390" spans="24:26" x14ac:dyDescent="0.25">
      <c r="X390" s="85">
        <v>82101</v>
      </c>
      <c r="Y390" s="80" t="s">
        <v>507</v>
      </c>
      <c r="Z390" s="83" t="s">
        <v>673</v>
      </c>
    </row>
    <row r="391" spans="24:26" x14ac:dyDescent="0.25">
      <c r="X391" s="85">
        <v>82105</v>
      </c>
      <c r="Y391" s="80" t="s">
        <v>508</v>
      </c>
      <c r="Z391" s="83" t="s">
        <v>675</v>
      </c>
    </row>
    <row r="392" spans="24:26" x14ac:dyDescent="0.25">
      <c r="X392" s="85">
        <v>82108</v>
      </c>
      <c r="Y392" s="80" t="s">
        <v>509</v>
      </c>
      <c r="Z392" s="83" t="s">
        <v>673</v>
      </c>
    </row>
    <row r="393" spans="24:26" x14ac:dyDescent="0.25">
      <c r="X393" s="85">
        <v>83001</v>
      </c>
      <c r="Y393" s="80" t="s">
        <v>510</v>
      </c>
      <c r="Z393" s="83" t="s">
        <v>673</v>
      </c>
    </row>
    <row r="394" spans="24:26" x14ac:dyDescent="0.25">
      <c r="X394" s="85">
        <v>83002</v>
      </c>
      <c r="Y394" s="80" t="s">
        <v>511</v>
      </c>
      <c r="Z394" s="83" t="s">
        <v>673</v>
      </c>
    </row>
    <row r="395" spans="24:26" x14ac:dyDescent="0.25">
      <c r="X395" s="85">
        <v>83003</v>
      </c>
      <c r="Y395" s="80" t="s">
        <v>512</v>
      </c>
      <c r="Z395" s="83" t="s">
        <v>673</v>
      </c>
    </row>
    <row r="396" spans="24:26" x14ac:dyDescent="0.25">
      <c r="X396" s="85">
        <v>83005</v>
      </c>
      <c r="Y396" s="80" t="s">
        <v>513</v>
      </c>
      <c r="Z396" s="83" t="s">
        <v>673</v>
      </c>
    </row>
    <row r="397" spans="24:26" x14ac:dyDescent="0.25">
      <c r="X397" s="85">
        <v>84001</v>
      </c>
      <c r="Y397" s="80" t="s">
        <v>514</v>
      </c>
      <c r="Z397" s="83" t="s">
        <v>673</v>
      </c>
    </row>
    <row r="398" spans="24:26" x14ac:dyDescent="0.25">
      <c r="X398" s="85">
        <v>84002</v>
      </c>
      <c r="Y398" s="80" t="s">
        <v>515</v>
      </c>
      <c r="Z398" s="83" t="s">
        <v>673</v>
      </c>
    </row>
    <row r="399" spans="24:26" x14ac:dyDescent="0.25">
      <c r="X399" s="85">
        <v>84003</v>
      </c>
      <c r="Y399" s="80" t="s">
        <v>516</v>
      </c>
      <c r="Z399" s="83" t="s">
        <v>673</v>
      </c>
    </row>
    <row r="400" spans="24:26" x14ac:dyDescent="0.25">
      <c r="X400" s="85">
        <v>84004</v>
      </c>
      <c r="Y400" s="80" t="s">
        <v>517</v>
      </c>
      <c r="Z400" s="83" t="s">
        <v>673</v>
      </c>
    </row>
    <row r="401" spans="24:26" x14ac:dyDescent="0.25">
      <c r="X401" s="85">
        <v>84005</v>
      </c>
      <c r="Y401" s="80" t="s">
        <v>518</v>
      </c>
      <c r="Z401" s="83" t="s">
        <v>673</v>
      </c>
    </row>
    <row r="402" spans="24:26" x14ac:dyDescent="0.25">
      <c r="X402" s="85">
        <v>84006</v>
      </c>
      <c r="Y402" s="80" t="s">
        <v>519</v>
      </c>
      <c r="Z402" s="83" t="s">
        <v>673</v>
      </c>
    </row>
    <row r="403" spans="24:26" x14ac:dyDescent="0.25">
      <c r="X403" s="85">
        <v>85043</v>
      </c>
      <c r="Y403" s="80" t="s">
        <v>520</v>
      </c>
      <c r="Z403" s="83" t="s">
        <v>675</v>
      </c>
    </row>
    <row r="404" spans="24:26" x14ac:dyDescent="0.25">
      <c r="X404" s="85">
        <v>85044</v>
      </c>
      <c r="Y404" s="80" t="s">
        <v>521</v>
      </c>
      <c r="Z404" s="83" t="s">
        <v>673</v>
      </c>
    </row>
    <row r="405" spans="24:26" x14ac:dyDescent="0.25">
      <c r="X405" s="85">
        <v>85045</v>
      </c>
      <c r="Y405" s="80" t="s">
        <v>522</v>
      </c>
      <c r="Z405" s="83" t="s">
        <v>673</v>
      </c>
    </row>
    <row r="406" spans="24:26" x14ac:dyDescent="0.25">
      <c r="X406" s="85">
        <v>85046</v>
      </c>
      <c r="Y406" s="80" t="s">
        <v>523</v>
      </c>
      <c r="Z406" s="83" t="s">
        <v>676</v>
      </c>
    </row>
    <row r="407" spans="24:26" x14ac:dyDescent="0.25">
      <c r="X407" s="85">
        <v>85048</v>
      </c>
      <c r="Y407" s="80" t="s">
        <v>524</v>
      </c>
      <c r="Z407" s="83" t="s">
        <v>673</v>
      </c>
    </row>
    <row r="408" spans="24:26" x14ac:dyDescent="0.25">
      <c r="X408" s="85">
        <v>85049</v>
      </c>
      <c r="Y408" s="80" t="s">
        <v>525</v>
      </c>
      <c r="Z408" s="83" t="s">
        <v>673</v>
      </c>
    </row>
    <row r="409" spans="24:26" x14ac:dyDescent="0.25">
      <c r="X409" s="85">
        <v>86100</v>
      </c>
      <c r="Y409" s="80" t="s">
        <v>527</v>
      </c>
      <c r="Z409" s="83" t="s">
        <v>673</v>
      </c>
    </row>
    <row r="410" spans="24:26" x14ac:dyDescent="0.25">
      <c r="X410" s="85">
        <v>87083</v>
      </c>
      <c r="Y410" s="80" t="s">
        <v>528</v>
      </c>
      <c r="Z410" s="83" t="s">
        <v>673</v>
      </c>
    </row>
    <row r="411" spans="24:26" x14ac:dyDescent="0.25">
      <c r="X411" s="85">
        <v>88072</v>
      </c>
      <c r="Y411" s="80" t="s">
        <v>529</v>
      </c>
      <c r="Z411" s="83" t="s">
        <v>673</v>
      </c>
    </row>
    <row r="412" spans="24:26" x14ac:dyDescent="0.25">
      <c r="X412" s="85">
        <v>88073</v>
      </c>
      <c r="Y412" s="80" t="s">
        <v>530</v>
      </c>
      <c r="Z412" s="83" t="s">
        <v>675</v>
      </c>
    </row>
    <row r="413" spans="24:26" x14ac:dyDescent="0.25">
      <c r="X413" s="85">
        <v>88075</v>
      </c>
      <c r="Y413" s="80" t="s">
        <v>531</v>
      </c>
      <c r="Z413" s="83" t="s">
        <v>673</v>
      </c>
    </row>
    <row r="414" spans="24:26" x14ac:dyDescent="0.25">
      <c r="X414" s="85">
        <v>88080</v>
      </c>
      <c r="Y414" s="80" t="s">
        <v>532</v>
      </c>
      <c r="Z414" s="83" t="s">
        <v>673</v>
      </c>
    </row>
    <row r="415" spans="24:26" x14ac:dyDescent="0.25">
      <c r="X415" s="85">
        <v>88081</v>
      </c>
      <c r="Y415" s="80" t="s">
        <v>533</v>
      </c>
      <c r="Z415" s="83" t="s">
        <v>673</v>
      </c>
    </row>
    <row r="416" spans="24:26" x14ac:dyDescent="0.25">
      <c r="X416" s="85">
        <v>89077</v>
      </c>
      <c r="Y416" s="80" t="s">
        <v>672</v>
      </c>
      <c r="Z416" s="83" t="s">
        <v>673</v>
      </c>
    </row>
    <row r="417" spans="24:26" x14ac:dyDescent="0.25">
      <c r="X417" s="85">
        <v>89080</v>
      </c>
      <c r="Y417" s="80" t="s">
        <v>534</v>
      </c>
      <c r="Z417" s="83" t="s">
        <v>673</v>
      </c>
    </row>
    <row r="418" spans="24:26" x14ac:dyDescent="0.25">
      <c r="X418" s="85">
        <v>89087</v>
      </c>
      <c r="Y418" s="80" t="s">
        <v>535</v>
      </c>
      <c r="Z418" s="83" t="s">
        <v>673</v>
      </c>
    </row>
    <row r="419" spans="24:26" x14ac:dyDescent="0.25">
      <c r="X419" s="85">
        <v>89088</v>
      </c>
      <c r="Y419" s="80" t="s">
        <v>536</v>
      </c>
      <c r="Z419" s="83" t="s">
        <v>673</v>
      </c>
    </row>
    <row r="420" spans="24:26" x14ac:dyDescent="0.25">
      <c r="X420" s="85">
        <v>89089</v>
      </c>
      <c r="Y420" s="80" t="s">
        <v>537</v>
      </c>
      <c r="Z420" s="83" t="s">
        <v>673</v>
      </c>
    </row>
    <row r="421" spans="24:26" x14ac:dyDescent="0.25">
      <c r="X421" s="85">
        <v>90075</v>
      </c>
      <c r="Y421" s="80" t="s">
        <v>538</v>
      </c>
      <c r="Z421" s="83" t="s">
        <v>675</v>
      </c>
    </row>
    <row r="422" spans="24:26" x14ac:dyDescent="0.25">
      <c r="X422" s="85">
        <v>90076</v>
      </c>
      <c r="Y422" s="80" t="s">
        <v>539</v>
      </c>
      <c r="Z422" s="83" t="s">
        <v>673</v>
      </c>
    </row>
    <row r="423" spans="24:26" x14ac:dyDescent="0.25">
      <c r="X423" s="85">
        <v>90077</v>
      </c>
      <c r="Y423" s="80" t="s">
        <v>540</v>
      </c>
      <c r="Z423" s="83" t="s">
        <v>673</v>
      </c>
    </row>
    <row r="424" spans="24:26" x14ac:dyDescent="0.25">
      <c r="X424" s="85">
        <v>90078</v>
      </c>
      <c r="Y424" s="80" t="s">
        <v>541</v>
      </c>
      <c r="Z424" s="83" t="s">
        <v>673</v>
      </c>
    </row>
    <row r="425" spans="24:26" x14ac:dyDescent="0.25">
      <c r="X425" s="85">
        <v>91091</v>
      </c>
      <c r="Y425" s="80" t="s">
        <v>542</v>
      </c>
      <c r="Z425" s="83" t="s">
        <v>673</v>
      </c>
    </row>
    <row r="426" spans="24:26" x14ac:dyDescent="0.25">
      <c r="X426" s="85">
        <v>91092</v>
      </c>
      <c r="Y426" s="80" t="s">
        <v>543</v>
      </c>
      <c r="Z426" s="83" t="s">
        <v>673</v>
      </c>
    </row>
    <row r="427" spans="24:26" x14ac:dyDescent="0.25">
      <c r="X427" s="85">
        <v>91093</v>
      </c>
      <c r="Y427" s="80" t="s">
        <v>544</v>
      </c>
      <c r="Z427" s="83" t="s">
        <v>675</v>
      </c>
    </row>
    <row r="428" spans="24:26" x14ac:dyDescent="0.25">
      <c r="X428" s="85">
        <v>91095</v>
      </c>
      <c r="Y428" s="80" t="s">
        <v>545</v>
      </c>
      <c r="Z428" s="83" t="s">
        <v>675</v>
      </c>
    </row>
    <row r="429" spans="24:26" x14ac:dyDescent="0.25">
      <c r="X429" s="85">
        <v>92087</v>
      </c>
      <c r="Y429" s="80" t="s">
        <v>546</v>
      </c>
      <c r="Z429" s="83" t="s">
        <v>673</v>
      </c>
    </row>
    <row r="430" spans="24:26" x14ac:dyDescent="0.25">
      <c r="X430" s="85">
        <v>92088</v>
      </c>
      <c r="Y430" s="80" t="s">
        <v>547</v>
      </c>
      <c r="Z430" s="83" t="s">
        <v>673</v>
      </c>
    </row>
    <row r="431" spans="24:26" x14ac:dyDescent="0.25">
      <c r="X431" s="85">
        <v>92089</v>
      </c>
      <c r="Y431" s="80" t="s">
        <v>548</v>
      </c>
      <c r="Z431" s="83" t="s">
        <v>673</v>
      </c>
    </row>
    <row r="432" spans="24:26" x14ac:dyDescent="0.25">
      <c r="X432" s="85">
        <v>92090</v>
      </c>
      <c r="Y432" s="80" t="s">
        <v>549</v>
      </c>
      <c r="Z432" s="83" t="s">
        <v>673</v>
      </c>
    </row>
    <row r="433" spans="24:26" x14ac:dyDescent="0.25">
      <c r="X433" s="85">
        <v>92091</v>
      </c>
      <c r="Y433" s="80" t="s">
        <v>550</v>
      </c>
      <c r="Z433" s="83" t="s">
        <v>673</v>
      </c>
    </row>
    <row r="434" spans="24:26" x14ac:dyDescent="0.25">
      <c r="X434" s="85">
        <v>93120</v>
      </c>
      <c r="Y434" s="80" t="s">
        <v>551</v>
      </c>
      <c r="Z434" s="83" t="s">
        <v>673</v>
      </c>
    </row>
    <row r="435" spans="24:26" x14ac:dyDescent="0.25">
      <c r="X435" s="85">
        <v>93121</v>
      </c>
      <c r="Y435" s="80" t="s">
        <v>552</v>
      </c>
      <c r="Z435" s="83" t="s">
        <v>675</v>
      </c>
    </row>
    <row r="436" spans="24:26" x14ac:dyDescent="0.25">
      <c r="X436" s="85">
        <v>93123</v>
      </c>
      <c r="Y436" s="80" t="s">
        <v>553</v>
      </c>
      <c r="Z436" s="83" t="s">
        <v>673</v>
      </c>
    </row>
    <row r="437" spans="24:26" x14ac:dyDescent="0.25">
      <c r="X437" s="85">
        <v>93124</v>
      </c>
      <c r="Y437" s="80" t="s">
        <v>554</v>
      </c>
      <c r="Z437" s="83" t="s">
        <v>673</v>
      </c>
    </row>
    <row r="438" spans="24:26" x14ac:dyDescent="0.25">
      <c r="X438" s="85">
        <v>94076</v>
      </c>
      <c r="Y438" s="80" t="s">
        <v>555</v>
      </c>
      <c r="Z438" s="83" t="s">
        <v>673</v>
      </c>
    </row>
    <row r="439" spans="24:26" x14ac:dyDescent="0.25">
      <c r="X439" s="85">
        <v>94078</v>
      </c>
      <c r="Y439" s="80" t="s">
        <v>556</v>
      </c>
      <c r="Z439" s="83" t="s">
        <v>673</v>
      </c>
    </row>
    <row r="440" spans="24:26" x14ac:dyDescent="0.25">
      <c r="X440" s="85">
        <v>94083</v>
      </c>
      <c r="Y440" s="80" t="s">
        <v>557</v>
      </c>
      <c r="Z440" s="83" t="s">
        <v>673</v>
      </c>
    </row>
    <row r="441" spans="24:26" x14ac:dyDescent="0.25">
      <c r="X441" s="85">
        <v>94086</v>
      </c>
      <c r="Y441" s="80" t="s">
        <v>558</v>
      </c>
      <c r="Z441" s="83" t="s">
        <v>673</v>
      </c>
    </row>
    <row r="442" spans="24:26" x14ac:dyDescent="0.25">
      <c r="X442" s="85">
        <v>94087</v>
      </c>
      <c r="Y442" s="80" t="s">
        <v>559</v>
      </c>
      <c r="Z442" s="83" t="s">
        <v>673</v>
      </c>
    </row>
    <row r="443" spans="24:26" x14ac:dyDescent="0.25">
      <c r="X443" s="85">
        <v>95059</v>
      </c>
      <c r="Y443" s="80" t="s">
        <v>560</v>
      </c>
      <c r="Z443" s="83" t="s">
        <v>673</v>
      </c>
    </row>
    <row r="444" spans="24:26" x14ac:dyDescent="0.25">
      <c r="X444" s="85">
        <v>96088</v>
      </c>
      <c r="Y444" s="80" t="s">
        <v>561</v>
      </c>
      <c r="Z444" s="83" t="s">
        <v>673</v>
      </c>
    </row>
    <row r="445" spans="24:26" x14ac:dyDescent="0.25">
      <c r="X445" s="85">
        <v>96089</v>
      </c>
      <c r="Y445" s="80" t="s">
        <v>562</v>
      </c>
      <c r="Z445" s="83" t="s">
        <v>673</v>
      </c>
    </row>
    <row r="446" spans="24:26" x14ac:dyDescent="0.25">
      <c r="X446" s="85">
        <v>96090</v>
      </c>
      <c r="Y446" s="80" t="s">
        <v>563</v>
      </c>
      <c r="Z446" s="83" t="s">
        <v>673</v>
      </c>
    </row>
    <row r="447" spans="24:26" x14ac:dyDescent="0.25">
      <c r="X447" s="85">
        <v>96091</v>
      </c>
      <c r="Y447" s="80" t="s">
        <v>564</v>
      </c>
      <c r="Z447" s="83" t="s">
        <v>673</v>
      </c>
    </row>
    <row r="448" spans="24:26" x14ac:dyDescent="0.25">
      <c r="X448" s="85">
        <v>96092</v>
      </c>
      <c r="Y448" s="80" t="s">
        <v>565</v>
      </c>
      <c r="Z448" s="83" t="s">
        <v>673</v>
      </c>
    </row>
    <row r="449" spans="24:26" x14ac:dyDescent="0.25">
      <c r="X449" s="85">
        <v>96093</v>
      </c>
      <c r="Y449" s="80" t="s">
        <v>566</v>
      </c>
      <c r="Z449" s="83" t="s">
        <v>673</v>
      </c>
    </row>
    <row r="450" spans="24:26" x14ac:dyDescent="0.25">
      <c r="X450" s="85">
        <v>96094</v>
      </c>
      <c r="Y450" s="80" t="s">
        <v>567</v>
      </c>
      <c r="Z450" s="83" t="s">
        <v>673</v>
      </c>
    </row>
    <row r="451" spans="24:26" x14ac:dyDescent="0.25">
      <c r="X451" s="85">
        <v>96095</v>
      </c>
      <c r="Y451" s="80" t="s">
        <v>568</v>
      </c>
      <c r="Z451" s="83" t="s">
        <v>673</v>
      </c>
    </row>
    <row r="452" spans="24:26" x14ac:dyDescent="0.25">
      <c r="X452" s="85">
        <v>96098</v>
      </c>
      <c r="Y452" s="80" t="s">
        <v>569</v>
      </c>
      <c r="Z452" s="83" t="s">
        <v>673</v>
      </c>
    </row>
    <row r="453" spans="24:26" x14ac:dyDescent="0.25">
      <c r="X453" s="85">
        <v>96099</v>
      </c>
      <c r="Y453" s="80" t="s">
        <v>570</v>
      </c>
      <c r="Z453" s="83" t="s">
        <v>673</v>
      </c>
    </row>
    <row r="454" spans="24:26" x14ac:dyDescent="0.25">
      <c r="X454" s="85">
        <v>96101</v>
      </c>
      <c r="Y454" s="80" t="s">
        <v>571</v>
      </c>
      <c r="Z454" s="83" t="s">
        <v>673</v>
      </c>
    </row>
    <row r="455" spans="24:26" x14ac:dyDescent="0.25">
      <c r="X455" s="85">
        <v>96102</v>
      </c>
      <c r="Y455" s="80" t="s">
        <v>572</v>
      </c>
      <c r="Z455" s="83" t="s">
        <v>673</v>
      </c>
    </row>
    <row r="456" spans="24:26" x14ac:dyDescent="0.25">
      <c r="X456" s="85">
        <v>96103</v>
      </c>
      <c r="Y456" s="80" t="s">
        <v>573</v>
      </c>
      <c r="Z456" s="83" t="s">
        <v>673</v>
      </c>
    </row>
    <row r="457" spans="24:26" x14ac:dyDescent="0.25">
      <c r="X457" s="85">
        <v>96104</v>
      </c>
      <c r="Y457" s="80" t="s">
        <v>574</v>
      </c>
      <c r="Z457" s="83" t="s">
        <v>673</v>
      </c>
    </row>
    <row r="458" spans="24:26" x14ac:dyDescent="0.25">
      <c r="X458" s="85">
        <v>96106</v>
      </c>
      <c r="Y458" s="80" t="s">
        <v>575</v>
      </c>
      <c r="Z458" s="83" t="s">
        <v>673</v>
      </c>
    </row>
    <row r="459" spans="24:26" x14ac:dyDescent="0.25">
      <c r="X459" s="85">
        <v>96107</v>
      </c>
      <c r="Y459" s="80" t="s">
        <v>576</v>
      </c>
      <c r="Z459" s="83" t="s">
        <v>673</v>
      </c>
    </row>
    <row r="460" spans="24:26" x14ac:dyDescent="0.25">
      <c r="X460" s="85">
        <v>96109</v>
      </c>
      <c r="Y460" s="80" t="s">
        <v>577</v>
      </c>
      <c r="Z460" s="83" t="s">
        <v>673</v>
      </c>
    </row>
    <row r="461" spans="24:26" x14ac:dyDescent="0.25">
      <c r="X461" s="85">
        <v>96110</v>
      </c>
      <c r="Y461" s="80" t="s">
        <v>578</v>
      </c>
      <c r="Z461" s="83" t="s">
        <v>673</v>
      </c>
    </row>
    <row r="462" spans="24:26" x14ac:dyDescent="0.25">
      <c r="X462" s="85">
        <v>96111</v>
      </c>
      <c r="Y462" s="80" t="s">
        <v>579</v>
      </c>
      <c r="Z462" s="83" t="s">
        <v>673</v>
      </c>
    </row>
    <row r="463" spans="24:26" x14ac:dyDescent="0.25">
      <c r="X463" s="85">
        <v>96112</v>
      </c>
      <c r="Y463" s="80" t="s">
        <v>580</v>
      </c>
      <c r="Z463" s="83" t="s">
        <v>673</v>
      </c>
    </row>
    <row r="464" spans="24:26" x14ac:dyDescent="0.25">
      <c r="X464" s="85">
        <v>96113</v>
      </c>
      <c r="Y464" s="80" t="s">
        <v>581</v>
      </c>
      <c r="Z464" s="83" t="s">
        <v>673</v>
      </c>
    </row>
    <row r="465" spans="24:26" x14ac:dyDescent="0.25">
      <c r="X465" s="85">
        <v>96114</v>
      </c>
      <c r="Y465" s="80" t="s">
        <v>582</v>
      </c>
      <c r="Z465" s="83" t="s">
        <v>673</v>
      </c>
    </row>
    <row r="466" spans="24:26" x14ac:dyDescent="0.25">
      <c r="X466" s="85">
        <v>96119</v>
      </c>
      <c r="Y466" s="80" t="s">
        <v>583</v>
      </c>
      <c r="Z466" s="83" t="s">
        <v>673</v>
      </c>
    </row>
    <row r="467" spans="24:26" x14ac:dyDescent="0.25">
      <c r="X467" s="85">
        <v>96121</v>
      </c>
      <c r="Y467" s="80" t="s">
        <v>584</v>
      </c>
      <c r="Z467" s="83" t="s">
        <v>673</v>
      </c>
    </row>
    <row r="468" spans="24:26" x14ac:dyDescent="0.25">
      <c r="X468" s="85">
        <v>97116</v>
      </c>
      <c r="Y468" s="80" t="s">
        <v>158</v>
      </c>
      <c r="Z468" s="83" t="s">
        <v>675</v>
      </c>
    </row>
    <row r="469" spans="24:26" x14ac:dyDescent="0.25">
      <c r="X469" s="85">
        <v>97118</v>
      </c>
      <c r="Y469" s="80" t="s">
        <v>585</v>
      </c>
      <c r="Z469" s="83" t="s">
        <v>675</v>
      </c>
    </row>
    <row r="470" spans="24:26" x14ac:dyDescent="0.25">
      <c r="X470" s="85">
        <v>97119</v>
      </c>
      <c r="Y470" s="80" t="s">
        <v>586</v>
      </c>
      <c r="Z470" s="83" t="s">
        <v>673</v>
      </c>
    </row>
    <row r="471" spans="24:26" x14ac:dyDescent="0.25">
      <c r="X471" s="85">
        <v>97122</v>
      </c>
      <c r="Y471" s="80" t="s">
        <v>587</v>
      </c>
      <c r="Z471" s="83" t="s">
        <v>675</v>
      </c>
    </row>
    <row r="472" spans="24:26" x14ac:dyDescent="0.25">
      <c r="X472" s="85">
        <v>97127</v>
      </c>
      <c r="Y472" s="80" t="s">
        <v>588</v>
      </c>
      <c r="Z472" s="83" t="s">
        <v>675</v>
      </c>
    </row>
    <row r="473" spans="24:26" x14ac:dyDescent="0.25">
      <c r="X473" s="85">
        <v>97129</v>
      </c>
      <c r="Y473" s="80" t="s">
        <v>589</v>
      </c>
      <c r="Z473" s="83" t="s">
        <v>673</v>
      </c>
    </row>
    <row r="474" spans="24:26" x14ac:dyDescent="0.25">
      <c r="X474" s="85">
        <v>97130</v>
      </c>
      <c r="Y474" s="80" t="s">
        <v>590</v>
      </c>
      <c r="Z474" s="83" t="s">
        <v>673</v>
      </c>
    </row>
    <row r="475" spans="24:26" x14ac:dyDescent="0.25">
      <c r="X475" s="85">
        <v>97131</v>
      </c>
      <c r="Y475" s="80" t="s">
        <v>591</v>
      </c>
      <c r="Z475" s="83" t="s">
        <v>673</v>
      </c>
    </row>
    <row r="476" spans="24:26" x14ac:dyDescent="0.25">
      <c r="X476" s="85">
        <v>98080</v>
      </c>
      <c r="Y476" s="80" t="s">
        <v>592</v>
      </c>
      <c r="Z476" s="83" t="s">
        <v>673</v>
      </c>
    </row>
    <row r="477" spans="24:26" x14ac:dyDescent="0.25">
      <c r="X477" s="85">
        <v>99078</v>
      </c>
      <c r="Y477" s="80" t="s">
        <v>593</v>
      </c>
      <c r="Z477" s="83" t="s">
        <v>675</v>
      </c>
    </row>
    <row r="478" spans="24:26" x14ac:dyDescent="0.25">
      <c r="X478" s="85">
        <v>99082</v>
      </c>
      <c r="Y478" s="80" t="s">
        <v>594</v>
      </c>
      <c r="Z478" s="83" t="s">
        <v>673</v>
      </c>
    </row>
    <row r="479" spans="24:26" x14ac:dyDescent="0.25">
      <c r="X479" s="85">
        <v>100059</v>
      </c>
      <c r="Y479" s="80" t="s">
        <v>595</v>
      </c>
      <c r="Z479" s="83" t="s">
        <v>673</v>
      </c>
    </row>
    <row r="480" spans="24:26" x14ac:dyDescent="0.25">
      <c r="X480" s="85">
        <v>100060</v>
      </c>
      <c r="Y480" s="80" t="s">
        <v>596</v>
      </c>
      <c r="Z480" s="83" t="s">
        <v>673</v>
      </c>
    </row>
    <row r="481" spans="24:26" x14ac:dyDescent="0.25">
      <c r="X481" s="85">
        <v>100061</v>
      </c>
      <c r="Y481" s="80" t="s">
        <v>597</v>
      </c>
      <c r="Z481" s="83" t="s">
        <v>673</v>
      </c>
    </row>
    <row r="482" spans="24:26" x14ac:dyDescent="0.25">
      <c r="X482" s="85">
        <v>100062</v>
      </c>
      <c r="Y482" s="80" t="s">
        <v>598</v>
      </c>
      <c r="Z482" s="83" t="s">
        <v>673</v>
      </c>
    </row>
    <row r="483" spans="24:26" x14ac:dyDescent="0.25">
      <c r="X483" s="85">
        <v>100063</v>
      </c>
      <c r="Y483" s="80" t="s">
        <v>599</v>
      </c>
      <c r="Z483" s="83" t="s">
        <v>673</v>
      </c>
    </row>
    <row r="484" spans="24:26" x14ac:dyDescent="0.25">
      <c r="X484" s="85">
        <v>100064</v>
      </c>
      <c r="Y484" s="80" t="s">
        <v>600</v>
      </c>
      <c r="Z484" s="83" t="s">
        <v>675</v>
      </c>
    </row>
    <row r="485" spans="24:26" x14ac:dyDescent="0.25">
      <c r="X485" s="85">
        <v>100065</v>
      </c>
      <c r="Y485" s="80" t="s">
        <v>601</v>
      </c>
      <c r="Z485" s="83" t="s">
        <v>673</v>
      </c>
    </row>
    <row r="486" spans="24:26" x14ac:dyDescent="0.25">
      <c r="X486" s="85">
        <v>101105</v>
      </c>
      <c r="Y486" s="80" t="s">
        <v>602</v>
      </c>
      <c r="Z486" s="83" t="s">
        <v>673</v>
      </c>
    </row>
    <row r="487" spans="24:26" x14ac:dyDescent="0.25">
      <c r="X487" s="85">
        <v>101107</v>
      </c>
      <c r="Y487" s="80" t="s">
        <v>603</v>
      </c>
      <c r="Z487" s="83" t="s">
        <v>673</v>
      </c>
    </row>
    <row r="488" spans="24:26" x14ac:dyDescent="0.25">
      <c r="X488" s="85">
        <v>102081</v>
      </c>
      <c r="Y488" s="80" t="s">
        <v>604</v>
      </c>
      <c r="Z488" s="83" t="s">
        <v>673</v>
      </c>
    </row>
    <row r="489" spans="24:26" x14ac:dyDescent="0.25">
      <c r="X489" s="85">
        <v>102085</v>
      </c>
      <c r="Y489" s="80" t="s">
        <v>605</v>
      </c>
      <c r="Z489" s="83" t="s">
        <v>673</v>
      </c>
    </row>
    <row r="490" spans="24:26" x14ac:dyDescent="0.25">
      <c r="X490" s="85">
        <v>103127</v>
      </c>
      <c r="Y490" s="80" t="s">
        <v>606</v>
      </c>
      <c r="Z490" s="83" t="s">
        <v>673</v>
      </c>
    </row>
    <row r="491" spans="24:26" x14ac:dyDescent="0.25">
      <c r="X491" s="85">
        <v>103128</v>
      </c>
      <c r="Y491" s="80" t="s">
        <v>607</v>
      </c>
      <c r="Z491" s="83" t="s">
        <v>673</v>
      </c>
    </row>
    <row r="492" spans="24:26" x14ac:dyDescent="0.25">
      <c r="X492" s="85">
        <v>103129</v>
      </c>
      <c r="Y492" s="80" t="s">
        <v>608</v>
      </c>
      <c r="Z492" s="83" t="s">
        <v>673</v>
      </c>
    </row>
    <row r="493" spans="24:26" x14ac:dyDescent="0.25">
      <c r="X493" s="85">
        <v>103130</v>
      </c>
      <c r="Y493" s="80" t="s">
        <v>609</v>
      </c>
      <c r="Z493" s="83" t="s">
        <v>673</v>
      </c>
    </row>
    <row r="494" spans="24:26" x14ac:dyDescent="0.25">
      <c r="X494" s="85">
        <v>103131</v>
      </c>
      <c r="Y494" s="80" t="s">
        <v>610</v>
      </c>
      <c r="Z494" s="83" t="s">
        <v>673</v>
      </c>
    </row>
    <row r="495" spans="24:26" x14ac:dyDescent="0.25">
      <c r="X495" s="85">
        <v>103132</v>
      </c>
      <c r="Y495" s="80" t="s">
        <v>611</v>
      </c>
      <c r="Z495" s="83" t="s">
        <v>673</v>
      </c>
    </row>
    <row r="496" spans="24:26" x14ac:dyDescent="0.25">
      <c r="X496" s="85">
        <v>103135</v>
      </c>
      <c r="Y496" s="80" t="s">
        <v>612</v>
      </c>
      <c r="Z496" s="83" t="s">
        <v>673</v>
      </c>
    </row>
    <row r="497" spans="24:26" x14ac:dyDescent="0.25">
      <c r="X497" s="85">
        <v>104041</v>
      </c>
      <c r="Y497" s="80" t="s">
        <v>613</v>
      </c>
      <c r="Z497" s="83" t="s">
        <v>673</v>
      </c>
    </row>
    <row r="498" spans="24:26" x14ac:dyDescent="0.25">
      <c r="X498" s="85">
        <v>104042</v>
      </c>
      <c r="Y498" s="80" t="s">
        <v>614</v>
      </c>
      <c r="Z498" s="83" t="s">
        <v>673</v>
      </c>
    </row>
    <row r="499" spans="24:26" x14ac:dyDescent="0.25">
      <c r="X499" s="85">
        <v>104043</v>
      </c>
      <c r="Y499" s="80" t="s">
        <v>615</v>
      </c>
      <c r="Z499" s="83" t="s">
        <v>673</v>
      </c>
    </row>
    <row r="500" spans="24:26" x14ac:dyDescent="0.25">
      <c r="X500" s="85">
        <v>104044</v>
      </c>
      <c r="Y500" s="80" t="s">
        <v>616</v>
      </c>
      <c r="Z500" s="83" t="s">
        <v>673</v>
      </c>
    </row>
    <row r="501" spans="24:26" x14ac:dyDescent="0.25">
      <c r="X501" s="85">
        <v>104045</v>
      </c>
      <c r="Y501" s="80" t="s">
        <v>617</v>
      </c>
      <c r="Z501" s="83" t="s">
        <v>673</v>
      </c>
    </row>
    <row r="502" spans="24:26" x14ac:dyDescent="0.25">
      <c r="X502" s="85">
        <v>105123</v>
      </c>
      <c r="Y502" s="80" t="s">
        <v>618</v>
      </c>
      <c r="Z502" s="83" t="s">
        <v>673</v>
      </c>
    </row>
    <row r="503" spans="24:26" x14ac:dyDescent="0.25">
      <c r="X503" s="85">
        <v>105124</v>
      </c>
      <c r="Y503" s="80" t="s">
        <v>619</v>
      </c>
      <c r="Z503" s="83" t="s">
        <v>673</v>
      </c>
    </row>
    <row r="504" spans="24:26" x14ac:dyDescent="0.25">
      <c r="X504" s="85">
        <v>105125</v>
      </c>
      <c r="Y504" s="80" t="s">
        <v>620</v>
      </c>
      <c r="Z504" s="83" t="s">
        <v>673</v>
      </c>
    </row>
    <row r="505" spans="24:26" x14ac:dyDescent="0.25">
      <c r="X505" s="85">
        <v>106001</v>
      </c>
      <c r="Y505" s="80" t="s">
        <v>621</v>
      </c>
      <c r="Z505" s="83" t="s">
        <v>673</v>
      </c>
    </row>
    <row r="506" spans="24:26" x14ac:dyDescent="0.25">
      <c r="X506" s="85">
        <v>106002</v>
      </c>
      <c r="Y506" s="80" t="s">
        <v>622</v>
      </c>
      <c r="Z506" s="83" t="s">
        <v>675</v>
      </c>
    </row>
    <row r="507" spans="24:26" x14ac:dyDescent="0.25">
      <c r="X507" s="85">
        <v>106003</v>
      </c>
      <c r="Y507" s="80" t="s">
        <v>623</v>
      </c>
      <c r="Z507" s="83" t="s">
        <v>673</v>
      </c>
    </row>
    <row r="508" spans="24:26" x14ac:dyDescent="0.25">
      <c r="X508" s="85">
        <v>106004</v>
      </c>
      <c r="Y508" s="80" t="s">
        <v>624</v>
      </c>
      <c r="Z508" s="83" t="s">
        <v>673</v>
      </c>
    </row>
    <row r="509" spans="24:26" x14ac:dyDescent="0.25">
      <c r="X509" s="85">
        <v>106005</v>
      </c>
      <c r="Y509" s="80" t="s">
        <v>625</v>
      </c>
      <c r="Z509" s="83" t="s">
        <v>673</v>
      </c>
    </row>
    <row r="510" spans="24:26" x14ac:dyDescent="0.25">
      <c r="X510" s="85">
        <v>106006</v>
      </c>
      <c r="Y510" s="80" t="s">
        <v>626</v>
      </c>
      <c r="Z510" s="83" t="s">
        <v>675</v>
      </c>
    </row>
    <row r="511" spans="24:26" x14ac:dyDescent="0.25">
      <c r="X511" s="85">
        <v>106008</v>
      </c>
      <c r="Y511" s="80" t="s">
        <v>627</v>
      </c>
      <c r="Z511" s="83" t="s">
        <v>675</v>
      </c>
    </row>
    <row r="512" spans="24:26" x14ac:dyDescent="0.25">
      <c r="X512" s="85">
        <v>107151</v>
      </c>
      <c r="Y512" s="80" t="s">
        <v>628</v>
      </c>
      <c r="Z512" s="83" t="s">
        <v>675</v>
      </c>
    </row>
    <row r="513" spans="24:26" x14ac:dyDescent="0.25">
      <c r="X513" s="85">
        <v>107152</v>
      </c>
      <c r="Y513" s="80" t="s">
        <v>629</v>
      </c>
      <c r="Z513" s="83" t="s">
        <v>673</v>
      </c>
    </row>
    <row r="514" spans="24:26" x14ac:dyDescent="0.25">
      <c r="X514" s="85">
        <v>107153</v>
      </c>
      <c r="Y514" s="80" t="s">
        <v>630</v>
      </c>
      <c r="Z514" s="83" t="s">
        <v>673</v>
      </c>
    </row>
    <row r="515" spans="24:26" x14ac:dyDescent="0.25">
      <c r="X515" s="85">
        <v>107154</v>
      </c>
      <c r="Y515" s="80" t="s">
        <v>631</v>
      </c>
      <c r="Z515" s="83" t="s">
        <v>673</v>
      </c>
    </row>
    <row r="516" spans="24:26" x14ac:dyDescent="0.25">
      <c r="X516" s="85">
        <v>107155</v>
      </c>
      <c r="Y516" s="80" t="s">
        <v>632</v>
      </c>
      <c r="Z516" s="83" t="s">
        <v>673</v>
      </c>
    </row>
    <row r="517" spans="24:26" x14ac:dyDescent="0.25">
      <c r="X517" s="85">
        <v>107156</v>
      </c>
      <c r="Y517" s="80" t="s">
        <v>633</v>
      </c>
      <c r="Z517" s="83" t="s">
        <v>673</v>
      </c>
    </row>
    <row r="518" spans="24:26" x14ac:dyDescent="0.25">
      <c r="X518" s="85">
        <v>107158</v>
      </c>
      <c r="Y518" s="80" t="s">
        <v>634</v>
      </c>
      <c r="Z518" s="83" t="s">
        <v>675</v>
      </c>
    </row>
    <row r="519" spans="24:26" x14ac:dyDescent="0.25">
      <c r="X519" s="85">
        <v>108142</v>
      </c>
      <c r="Y519" s="80" t="s">
        <v>635</v>
      </c>
      <c r="Z519" s="83" t="s">
        <v>673</v>
      </c>
    </row>
    <row r="520" spans="24:26" x14ac:dyDescent="0.25">
      <c r="X520" s="85">
        <v>108143</v>
      </c>
      <c r="Y520" s="80" t="s">
        <v>636</v>
      </c>
      <c r="Z520" s="83" t="s">
        <v>673</v>
      </c>
    </row>
    <row r="521" spans="24:26" x14ac:dyDescent="0.25">
      <c r="X521" s="85">
        <v>108144</v>
      </c>
      <c r="Y521" s="80" t="s">
        <v>637</v>
      </c>
      <c r="Z521" s="83" t="s">
        <v>673</v>
      </c>
    </row>
    <row r="522" spans="24:26" x14ac:dyDescent="0.25">
      <c r="X522" s="85">
        <v>108147</v>
      </c>
      <c r="Y522" s="80" t="s">
        <v>638</v>
      </c>
      <c r="Z522" s="83" t="s">
        <v>673</v>
      </c>
    </row>
    <row r="523" spans="24:26" x14ac:dyDescent="0.25">
      <c r="X523" s="85">
        <v>109002</v>
      </c>
      <c r="Y523" s="80" t="s">
        <v>639</v>
      </c>
      <c r="Z523" s="83" t="s">
        <v>673</v>
      </c>
    </row>
    <row r="524" spans="24:26" x14ac:dyDescent="0.25">
      <c r="X524" s="85">
        <v>109003</v>
      </c>
      <c r="Y524" s="80" t="s">
        <v>640</v>
      </c>
      <c r="Z524" s="83" t="s">
        <v>673</v>
      </c>
    </row>
    <row r="525" spans="24:26" x14ac:dyDescent="0.25">
      <c r="X525" s="85">
        <v>110014</v>
      </c>
      <c r="Y525" s="80" t="s">
        <v>641</v>
      </c>
      <c r="Z525" s="83" t="s">
        <v>673</v>
      </c>
    </row>
    <row r="526" spans="24:26" x14ac:dyDescent="0.25">
      <c r="X526" s="85">
        <v>110029</v>
      </c>
      <c r="Y526" s="80" t="s">
        <v>642</v>
      </c>
      <c r="Z526" s="83" t="s">
        <v>673</v>
      </c>
    </row>
    <row r="527" spans="24:26" x14ac:dyDescent="0.25">
      <c r="X527" s="85">
        <v>110030</v>
      </c>
      <c r="Y527" s="80" t="s">
        <v>643</v>
      </c>
      <c r="Z527" s="83" t="s">
        <v>675</v>
      </c>
    </row>
    <row r="528" spans="24:26" x14ac:dyDescent="0.25">
      <c r="X528" s="85">
        <v>110031</v>
      </c>
      <c r="Y528" s="80" t="s">
        <v>644</v>
      </c>
      <c r="Z528" s="83" t="s">
        <v>673</v>
      </c>
    </row>
    <row r="529" spans="24:26" x14ac:dyDescent="0.25">
      <c r="X529" s="85">
        <v>111086</v>
      </c>
      <c r="Y529" s="80" t="s">
        <v>645</v>
      </c>
      <c r="Z529" s="83" t="s">
        <v>673</v>
      </c>
    </row>
    <row r="530" spans="24:26" x14ac:dyDescent="0.25">
      <c r="X530" s="85">
        <v>111087</v>
      </c>
      <c r="Y530" s="80" t="s">
        <v>646</v>
      </c>
      <c r="Z530" s="83" t="s">
        <v>673</v>
      </c>
    </row>
    <row r="531" spans="24:26" x14ac:dyDescent="0.25">
      <c r="X531" s="85">
        <v>112099</v>
      </c>
      <c r="Y531" s="80" t="s">
        <v>647</v>
      </c>
      <c r="Z531" s="83" t="s">
        <v>673</v>
      </c>
    </row>
    <row r="532" spans="24:26" x14ac:dyDescent="0.25">
      <c r="X532" s="85">
        <v>112101</v>
      </c>
      <c r="Y532" s="80" t="s">
        <v>648</v>
      </c>
      <c r="Z532" s="83" t="s">
        <v>673</v>
      </c>
    </row>
    <row r="533" spans="24:26" x14ac:dyDescent="0.25">
      <c r="X533" s="85">
        <v>112102</v>
      </c>
      <c r="Y533" s="80" t="s">
        <v>649</v>
      </c>
      <c r="Z533" s="83" t="s">
        <v>673</v>
      </c>
    </row>
    <row r="534" spans="24:26" x14ac:dyDescent="0.25">
      <c r="X534" s="85">
        <v>112103</v>
      </c>
      <c r="Y534" s="80" t="s">
        <v>650</v>
      </c>
      <c r="Z534" s="83" t="s">
        <v>673</v>
      </c>
    </row>
    <row r="535" spans="24:26" x14ac:dyDescent="0.25">
      <c r="X535" s="85">
        <v>113001</v>
      </c>
      <c r="Y535" s="80" t="s">
        <v>651</v>
      </c>
      <c r="Z535" s="83" t="s">
        <v>673</v>
      </c>
    </row>
    <row r="536" spans="24:26" x14ac:dyDescent="0.25">
      <c r="X536" s="85">
        <v>114112</v>
      </c>
      <c r="Y536" s="80" t="s">
        <v>652</v>
      </c>
      <c r="Z536" s="83" t="s">
        <v>673</v>
      </c>
    </row>
    <row r="537" spans="24:26" x14ac:dyDescent="0.25">
      <c r="X537" s="85">
        <v>114113</v>
      </c>
      <c r="Y537" s="80" t="s">
        <v>653</v>
      </c>
      <c r="Z537" s="83" t="s">
        <v>673</v>
      </c>
    </row>
    <row r="538" spans="24:26" x14ac:dyDescent="0.25">
      <c r="X538" s="85">
        <v>114114</v>
      </c>
      <c r="Y538" s="80" t="s">
        <v>654</v>
      </c>
      <c r="Z538" s="83" t="s">
        <v>673</v>
      </c>
    </row>
    <row r="539" spans="24:26" x14ac:dyDescent="0.25">
      <c r="X539" s="85">
        <v>114115</v>
      </c>
      <c r="Y539" s="80" t="s">
        <v>655</v>
      </c>
      <c r="Z539" s="83" t="s">
        <v>673</v>
      </c>
    </row>
    <row r="540" spans="24:26" x14ac:dyDescent="0.25">
      <c r="X540" s="85">
        <v>114116</v>
      </c>
      <c r="Y540" s="80" t="s">
        <v>656</v>
      </c>
      <c r="Z540" s="83" t="s">
        <v>675</v>
      </c>
    </row>
    <row r="541" spans="24:26" x14ac:dyDescent="0.25">
      <c r="X541" s="85">
        <v>115115</v>
      </c>
      <c r="Y541" s="80" t="s">
        <v>657</v>
      </c>
      <c r="Z541" s="83" t="s">
        <v>673</v>
      </c>
    </row>
  </sheetData>
  <sheetProtection algorithmName="SHA-512" hashValue="Pn1WR7OtwOBAHDqQ29J0zxp06cUbjMv4Oxyftrvb6r61m4Fre+e8XW8oR/StM8rnXdQCsqOTKMxnGFtVkhgC+g==" saltValue="CRATAToMthQsN0nZlm87aw==" spinCount="100000" sheet="1" objects="1" scenarios="1"/>
  <mergeCells count="3">
    <mergeCell ref="E3:F3"/>
    <mergeCell ref="B1:L1"/>
    <mergeCell ref="B21:L21"/>
  </mergeCells>
  <phoneticPr fontId="0" type="noConversion"/>
  <conditionalFormatting sqref="B8:L9 B18:L20">
    <cfRule type="expression" dxfId="151" priority="35">
      <formula>$L$3="FL"</formula>
    </cfRule>
    <cfRule type="expression" dxfId="150" priority="36">
      <formula>$L$3="No"</formula>
    </cfRule>
  </conditionalFormatting>
  <conditionalFormatting sqref="B13:L15">
    <cfRule type="expression" dxfId="149" priority="43">
      <formula>$L$3="No"</formula>
    </cfRule>
  </conditionalFormatting>
  <conditionalFormatting sqref="B13:L14">
    <cfRule type="expression" dxfId="148" priority="45">
      <formula>$L$3="FL"</formula>
    </cfRule>
  </conditionalFormatting>
  <conditionalFormatting sqref="B45:L47 B57:L59 B51:L53">
    <cfRule type="expression" dxfId="147" priority="47">
      <formula>$L$3="K8"</formula>
    </cfRule>
    <cfRule type="expression" dxfId="146" priority="48">
      <formula>$L$3="No"</formula>
    </cfRule>
  </conditionalFormatting>
  <pageMargins left="2.4739583333333332E-2" right="0.75" top="0.80208333333333337" bottom="0.5" header="0.25" footer="0.5"/>
  <pageSetup scale="56" fitToWidth="0" orientation="landscape" horizontalDpi="1200" verticalDpi="1200" r:id="rId1"/>
  <headerFooter alignWithMargins="0">
    <oddHeader>&amp;L&amp;G&amp;C&amp;"Arial,Bold"&amp;14Divison of Financial and Administrative Services
School Finance
Basic Formula Projection Tool</oddHeader>
    <oddFooter>&amp;L&amp;P</oddFoot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7" id="{A0800217-58DC-4328-A1BB-3041F61073ED}">
            <xm:f>'Data Entry Page'!$J$5="K8"</xm:f>
            <x14:dxf>
              <fill>
                <patternFill>
                  <bgColor theme="1"/>
                </patternFill>
              </fill>
            </x14:dxf>
          </x14:cfRule>
          <x14:cfRule type="expression" priority="8" id="{3F3DE0D5-7C9E-4E24-B22E-A72AE87A3708}">
            <xm:f>'Data Entry Page'!$J$5="No"</xm:f>
            <x14:dxf>
              <fill>
                <patternFill>
                  <bgColor theme="1"/>
                </patternFill>
              </fill>
            </x14:dxf>
          </x14:cfRule>
          <xm:sqref>B7:L7</xm:sqref>
        </x14:conditionalFormatting>
        <x14:conditionalFormatting xmlns:xm="http://schemas.microsoft.com/office/excel/2006/main">
          <x14:cfRule type="expression" priority="5" id="{5ACDA746-3DD1-4B4D-8C39-50598676F083}">
            <xm:f>'Data Entry Page'!$J$5="K8"</xm:f>
            <x14:dxf>
              <fill>
                <patternFill>
                  <bgColor theme="1"/>
                </patternFill>
              </fill>
            </x14:dxf>
          </x14:cfRule>
          <x14:cfRule type="expression" priority="6" id="{D03F1635-2210-4671-AD0C-5F9BD8D793A9}">
            <xm:f>'Data Entry Page'!$J$5="No"</xm:f>
            <x14:dxf>
              <fill>
                <patternFill>
                  <bgColor theme="1"/>
                </patternFill>
              </fill>
            </x14:dxf>
          </x14:cfRule>
          <xm:sqref>B12:L12</xm:sqref>
        </x14:conditionalFormatting>
        <x14:conditionalFormatting xmlns:xm="http://schemas.microsoft.com/office/excel/2006/main">
          <x14:cfRule type="expression" priority="1" id="{77C25D6E-B7F6-4A4A-A065-97606CF79191}">
            <xm:f>'Data Entry Page'!$J$5="K8"</xm:f>
            <x14:dxf>
              <fill>
                <patternFill>
                  <bgColor theme="1"/>
                </patternFill>
              </fill>
            </x14:dxf>
          </x14:cfRule>
          <x14:cfRule type="expression" priority="2" id="{90F9ED5F-AE3F-4AC8-B961-B865ABDCC4A7}">
            <xm:f>'Data Entry Page'!$J$5="No"</xm:f>
            <x14:dxf>
              <fill>
                <patternFill>
                  <bgColor theme="1"/>
                </patternFill>
              </fill>
            </x14:dxf>
          </x14:cfRule>
          <xm:sqref>B17:L17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0C09-1FB2-4CD6-A990-5429669784C8}">
  <sheetPr>
    <tabColor theme="8"/>
    <pageSetUpPr fitToPage="1"/>
  </sheetPr>
  <dimension ref="A1:AF63"/>
  <sheetViews>
    <sheetView view="pageLayout" topLeftCell="A15" zoomScale="80" zoomScaleNormal="80" zoomScaleSheetLayoutView="80" zoomScalePageLayoutView="80" workbookViewId="0">
      <selection sqref="A1:J1"/>
    </sheetView>
  </sheetViews>
  <sheetFormatPr defaultRowHeight="15" x14ac:dyDescent="0.25"/>
  <cols>
    <col min="1" max="1" width="6.85546875" style="187" customWidth="1"/>
    <col min="2" max="2" width="53.42578125" style="187" customWidth="1"/>
    <col min="3" max="9" width="16.7109375" style="187" customWidth="1"/>
    <col min="10" max="10" width="16.28515625" style="189" customWidth="1"/>
    <col min="11" max="11" width="33.140625" style="187" customWidth="1"/>
    <col min="12" max="13" width="9.140625" style="187"/>
    <col min="14" max="14" width="8.42578125" style="189" bestFit="1" customWidth="1"/>
    <col min="15" max="15" width="10" style="187" hidden="1" customWidth="1"/>
    <col min="16" max="16" width="36.7109375" style="187" hidden="1" customWidth="1"/>
    <col min="17" max="17" width="27.140625" style="187" hidden="1" customWidth="1"/>
    <col min="18" max="18" width="39.5703125" style="187" hidden="1" customWidth="1"/>
    <col min="19" max="19" width="24.28515625" style="187" hidden="1" customWidth="1"/>
    <col min="20" max="21" width="50.42578125" style="187" hidden="1" customWidth="1"/>
    <col min="22" max="22" width="47.140625" style="187" hidden="1" customWidth="1"/>
    <col min="23" max="23" width="33.140625" style="187" hidden="1" customWidth="1"/>
    <col min="24" max="24" width="20.42578125" style="187" hidden="1" customWidth="1"/>
    <col min="25" max="25" width="21.42578125" style="187" hidden="1" customWidth="1"/>
    <col min="26" max="26" width="22.85546875" style="187" hidden="1" customWidth="1"/>
    <col min="27" max="27" width="0" style="80" hidden="1" customWidth="1"/>
    <col min="28" max="29" width="9.140625" style="80"/>
    <col min="30" max="257" width="9.140625" style="187"/>
    <col min="258" max="258" width="6.140625" style="187" customWidth="1"/>
    <col min="259" max="259" width="52.140625" style="187" customWidth="1"/>
    <col min="260" max="266" width="16.7109375" style="187" customWidth="1"/>
    <col min="267" max="267" width="16.28515625" style="187" customWidth="1"/>
    <col min="268" max="268" width="33.140625" style="187" customWidth="1"/>
    <col min="269" max="270" width="9.140625" style="187"/>
    <col min="271" max="273" width="0" style="187" hidden="1" customWidth="1"/>
    <col min="274" max="274" width="9.140625" style="187"/>
    <col min="275" max="275" width="12.42578125" style="187" bestFit="1" customWidth="1"/>
    <col min="276" max="283" width="10" style="187" customWidth="1"/>
    <col min="284" max="513" width="9.140625" style="187"/>
    <col min="514" max="514" width="6.140625" style="187" customWidth="1"/>
    <col min="515" max="515" width="52.140625" style="187" customWidth="1"/>
    <col min="516" max="522" width="16.7109375" style="187" customWidth="1"/>
    <col min="523" max="523" width="16.28515625" style="187" customWidth="1"/>
    <col min="524" max="524" width="33.140625" style="187" customWidth="1"/>
    <col min="525" max="526" width="9.140625" style="187"/>
    <col min="527" max="529" width="0" style="187" hidden="1" customWidth="1"/>
    <col min="530" max="530" width="9.140625" style="187"/>
    <col min="531" max="531" width="12.42578125" style="187" bestFit="1" customWidth="1"/>
    <col min="532" max="539" width="10" style="187" customWidth="1"/>
    <col min="540" max="769" width="9.140625" style="187"/>
    <col min="770" max="770" width="6.140625" style="187" customWidth="1"/>
    <col min="771" max="771" width="52.140625" style="187" customWidth="1"/>
    <col min="772" max="778" width="16.7109375" style="187" customWidth="1"/>
    <col min="779" max="779" width="16.28515625" style="187" customWidth="1"/>
    <col min="780" max="780" width="33.140625" style="187" customWidth="1"/>
    <col min="781" max="782" width="9.140625" style="187"/>
    <col min="783" max="785" width="0" style="187" hidden="1" customWidth="1"/>
    <col min="786" max="786" width="9.140625" style="187"/>
    <col min="787" max="787" width="12.42578125" style="187" bestFit="1" customWidth="1"/>
    <col min="788" max="795" width="10" style="187" customWidth="1"/>
    <col min="796" max="1025" width="9.140625" style="187"/>
    <col min="1026" max="1026" width="6.140625" style="187" customWidth="1"/>
    <col min="1027" max="1027" width="52.140625" style="187" customWidth="1"/>
    <col min="1028" max="1034" width="16.7109375" style="187" customWidth="1"/>
    <col min="1035" max="1035" width="16.28515625" style="187" customWidth="1"/>
    <col min="1036" max="1036" width="33.140625" style="187" customWidth="1"/>
    <col min="1037" max="1038" width="9.140625" style="187"/>
    <col min="1039" max="1041" width="0" style="187" hidden="1" customWidth="1"/>
    <col min="1042" max="1042" width="9.140625" style="187"/>
    <col min="1043" max="1043" width="12.42578125" style="187" bestFit="1" customWidth="1"/>
    <col min="1044" max="1051" width="10" style="187" customWidth="1"/>
    <col min="1052" max="1281" width="9.140625" style="187"/>
    <col min="1282" max="1282" width="6.140625" style="187" customWidth="1"/>
    <col min="1283" max="1283" width="52.140625" style="187" customWidth="1"/>
    <col min="1284" max="1290" width="16.7109375" style="187" customWidth="1"/>
    <col min="1291" max="1291" width="16.28515625" style="187" customWidth="1"/>
    <col min="1292" max="1292" width="33.140625" style="187" customWidth="1"/>
    <col min="1293" max="1294" width="9.140625" style="187"/>
    <col min="1295" max="1297" width="0" style="187" hidden="1" customWidth="1"/>
    <col min="1298" max="1298" width="9.140625" style="187"/>
    <col min="1299" max="1299" width="12.42578125" style="187" bestFit="1" customWidth="1"/>
    <col min="1300" max="1307" width="10" style="187" customWidth="1"/>
    <col min="1308" max="1537" width="9.140625" style="187"/>
    <col min="1538" max="1538" width="6.140625" style="187" customWidth="1"/>
    <col min="1539" max="1539" width="52.140625" style="187" customWidth="1"/>
    <col min="1540" max="1546" width="16.7109375" style="187" customWidth="1"/>
    <col min="1547" max="1547" width="16.28515625" style="187" customWidth="1"/>
    <col min="1548" max="1548" width="33.140625" style="187" customWidth="1"/>
    <col min="1549" max="1550" width="9.140625" style="187"/>
    <col min="1551" max="1553" width="0" style="187" hidden="1" customWidth="1"/>
    <col min="1554" max="1554" width="9.140625" style="187"/>
    <col min="1555" max="1555" width="12.42578125" style="187" bestFit="1" customWidth="1"/>
    <col min="1556" max="1563" width="10" style="187" customWidth="1"/>
    <col min="1564" max="1793" width="9.140625" style="187"/>
    <col min="1794" max="1794" width="6.140625" style="187" customWidth="1"/>
    <col min="1795" max="1795" width="52.140625" style="187" customWidth="1"/>
    <col min="1796" max="1802" width="16.7109375" style="187" customWidth="1"/>
    <col min="1803" max="1803" width="16.28515625" style="187" customWidth="1"/>
    <col min="1804" max="1804" width="33.140625" style="187" customWidth="1"/>
    <col min="1805" max="1806" width="9.140625" style="187"/>
    <col min="1807" max="1809" width="0" style="187" hidden="1" customWidth="1"/>
    <col min="1810" max="1810" width="9.140625" style="187"/>
    <col min="1811" max="1811" width="12.42578125" style="187" bestFit="1" customWidth="1"/>
    <col min="1812" max="1819" width="10" style="187" customWidth="1"/>
    <col min="1820" max="2049" width="9.140625" style="187"/>
    <col min="2050" max="2050" width="6.140625" style="187" customWidth="1"/>
    <col min="2051" max="2051" width="52.140625" style="187" customWidth="1"/>
    <col min="2052" max="2058" width="16.7109375" style="187" customWidth="1"/>
    <col min="2059" max="2059" width="16.28515625" style="187" customWidth="1"/>
    <col min="2060" max="2060" width="33.140625" style="187" customWidth="1"/>
    <col min="2061" max="2062" width="9.140625" style="187"/>
    <col min="2063" max="2065" width="0" style="187" hidden="1" customWidth="1"/>
    <col min="2066" max="2066" width="9.140625" style="187"/>
    <col min="2067" max="2067" width="12.42578125" style="187" bestFit="1" customWidth="1"/>
    <col min="2068" max="2075" width="10" style="187" customWidth="1"/>
    <col min="2076" max="2305" width="9.140625" style="187"/>
    <col min="2306" max="2306" width="6.140625" style="187" customWidth="1"/>
    <col min="2307" max="2307" width="52.140625" style="187" customWidth="1"/>
    <col min="2308" max="2314" width="16.7109375" style="187" customWidth="1"/>
    <col min="2315" max="2315" width="16.28515625" style="187" customWidth="1"/>
    <col min="2316" max="2316" width="33.140625" style="187" customWidth="1"/>
    <col min="2317" max="2318" width="9.140625" style="187"/>
    <col min="2319" max="2321" width="0" style="187" hidden="1" customWidth="1"/>
    <col min="2322" max="2322" width="9.140625" style="187"/>
    <col min="2323" max="2323" width="12.42578125" style="187" bestFit="1" customWidth="1"/>
    <col min="2324" max="2331" width="10" style="187" customWidth="1"/>
    <col min="2332" max="2561" width="9.140625" style="187"/>
    <col min="2562" max="2562" width="6.140625" style="187" customWidth="1"/>
    <col min="2563" max="2563" width="52.140625" style="187" customWidth="1"/>
    <col min="2564" max="2570" width="16.7109375" style="187" customWidth="1"/>
    <col min="2571" max="2571" width="16.28515625" style="187" customWidth="1"/>
    <col min="2572" max="2572" width="33.140625" style="187" customWidth="1"/>
    <col min="2573" max="2574" width="9.140625" style="187"/>
    <col min="2575" max="2577" width="0" style="187" hidden="1" customWidth="1"/>
    <col min="2578" max="2578" width="9.140625" style="187"/>
    <col min="2579" max="2579" width="12.42578125" style="187" bestFit="1" customWidth="1"/>
    <col min="2580" max="2587" width="10" style="187" customWidth="1"/>
    <col min="2588" max="2817" width="9.140625" style="187"/>
    <col min="2818" max="2818" width="6.140625" style="187" customWidth="1"/>
    <col min="2819" max="2819" width="52.140625" style="187" customWidth="1"/>
    <col min="2820" max="2826" width="16.7109375" style="187" customWidth="1"/>
    <col min="2827" max="2827" width="16.28515625" style="187" customWidth="1"/>
    <col min="2828" max="2828" width="33.140625" style="187" customWidth="1"/>
    <col min="2829" max="2830" width="9.140625" style="187"/>
    <col min="2831" max="2833" width="0" style="187" hidden="1" customWidth="1"/>
    <col min="2834" max="2834" width="9.140625" style="187"/>
    <col min="2835" max="2835" width="12.42578125" style="187" bestFit="1" customWidth="1"/>
    <col min="2836" max="2843" width="10" style="187" customWidth="1"/>
    <col min="2844" max="3073" width="9.140625" style="187"/>
    <col min="3074" max="3074" width="6.140625" style="187" customWidth="1"/>
    <col min="3075" max="3075" width="52.140625" style="187" customWidth="1"/>
    <col min="3076" max="3082" width="16.7109375" style="187" customWidth="1"/>
    <col min="3083" max="3083" width="16.28515625" style="187" customWidth="1"/>
    <col min="3084" max="3084" width="33.140625" style="187" customWidth="1"/>
    <col min="3085" max="3086" width="9.140625" style="187"/>
    <col min="3087" max="3089" width="0" style="187" hidden="1" customWidth="1"/>
    <col min="3090" max="3090" width="9.140625" style="187"/>
    <col min="3091" max="3091" width="12.42578125" style="187" bestFit="1" customWidth="1"/>
    <col min="3092" max="3099" width="10" style="187" customWidth="1"/>
    <col min="3100" max="3329" width="9.140625" style="187"/>
    <col min="3330" max="3330" width="6.140625" style="187" customWidth="1"/>
    <col min="3331" max="3331" width="52.140625" style="187" customWidth="1"/>
    <col min="3332" max="3338" width="16.7109375" style="187" customWidth="1"/>
    <col min="3339" max="3339" width="16.28515625" style="187" customWidth="1"/>
    <col min="3340" max="3340" width="33.140625" style="187" customWidth="1"/>
    <col min="3341" max="3342" width="9.140625" style="187"/>
    <col min="3343" max="3345" width="0" style="187" hidden="1" customWidth="1"/>
    <col min="3346" max="3346" width="9.140625" style="187"/>
    <col min="3347" max="3347" width="12.42578125" style="187" bestFit="1" customWidth="1"/>
    <col min="3348" max="3355" width="10" style="187" customWidth="1"/>
    <col min="3356" max="3585" width="9.140625" style="187"/>
    <col min="3586" max="3586" width="6.140625" style="187" customWidth="1"/>
    <col min="3587" max="3587" width="52.140625" style="187" customWidth="1"/>
    <col min="3588" max="3594" width="16.7109375" style="187" customWidth="1"/>
    <col min="3595" max="3595" width="16.28515625" style="187" customWidth="1"/>
    <col min="3596" max="3596" width="33.140625" style="187" customWidth="1"/>
    <col min="3597" max="3598" width="9.140625" style="187"/>
    <col min="3599" max="3601" width="0" style="187" hidden="1" customWidth="1"/>
    <col min="3602" max="3602" width="9.140625" style="187"/>
    <col min="3603" max="3603" width="12.42578125" style="187" bestFit="1" customWidth="1"/>
    <col min="3604" max="3611" width="10" style="187" customWidth="1"/>
    <col min="3612" max="3841" width="9.140625" style="187"/>
    <col min="3842" max="3842" width="6.140625" style="187" customWidth="1"/>
    <col min="3843" max="3843" width="52.140625" style="187" customWidth="1"/>
    <col min="3844" max="3850" width="16.7109375" style="187" customWidth="1"/>
    <col min="3851" max="3851" width="16.28515625" style="187" customWidth="1"/>
    <col min="3852" max="3852" width="33.140625" style="187" customWidth="1"/>
    <col min="3853" max="3854" width="9.140625" style="187"/>
    <col min="3855" max="3857" width="0" style="187" hidden="1" customWidth="1"/>
    <col min="3858" max="3858" width="9.140625" style="187"/>
    <col min="3859" max="3859" width="12.42578125" style="187" bestFit="1" customWidth="1"/>
    <col min="3860" max="3867" width="10" style="187" customWidth="1"/>
    <col min="3868" max="4097" width="9.140625" style="187"/>
    <col min="4098" max="4098" width="6.140625" style="187" customWidth="1"/>
    <col min="4099" max="4099" width="52.140625" style="187" customWidth="1"/>
    <col min="4100" max="4106" width="16.7109375" style="187" customWidth="1"/>
    <col min="4107" max="4107" width="16.28515625" style="187" customWidth="1"/>
    <col min="4108" max="4108" width="33.140625" style="187" customWidth="1"/>
    <col min="4109" max="4110" width="9.140625" style="187"/>
    <col min="4111" max="4113" width="0" style="187" hidden="1" customWidth="1"/>
    <col min="4114" max="4114" width="9.140625" style="187"/>
    <col min="4115" max="4115" width="12.42578125" style="187" bestFit="1" customWidth="1"/>
    <col min="4116" max="4123" width="10" style="187" customWidth="1"/>
    <col min="4124" max="4353" width="9.140625" style="187"/>
    <col min="4354" max="4354" width="6.140625" style="187" customWidth="1"/>
    <col min="4355" max="4355" width="52.140625" style="187" customWidth="1"/>
    <col min="4356" max="4362" width="16.7109375" style="187" customWidth="1"/>
    <col min="4363" max="4363" width="16.28515625" style="187" customWidth="1"/>
    <col min="4364" max="4364" width="33.140625" style="187" customWidth="1"/>
    <col min="4365" max="4366" width="9.140625" style="187"/>
    <col min="4367" max="4369" width="0" style="187" hidden="1" customWidth="1"/>
    <col min="4370" max="4370" width="9.140625" style="187"/>
    <col min="4371" max="4371" width="12.42578125" style="187" bestFit="1" customWidth="1"/>
    <col min="4372" max="4379" width="10" style="187" customWidth="1"/>
    <col min="4380" max="4609" width="9.140625" style="187"/>
    <col min="4610" max="4610" width="6.140625" style="187" customWidth="1"/>
    <col min="4611" max="4611" width="52.140625" style="187" customWidth="1"/>
    <col min="4612" max="4618" width="16.7109375" style="187" customWidth="1"/>
    <col min="4619" max="4619" width="16.28515625" style="187" customWidth="1"/>
    <col min="4620" max="4620" width="33.140625" style="187" customWidth="1"/>
    <col min="4621" max="4622" width="9.140625" style="187"/>
    <col min="4623" max="4625" width="0" style="187" hidden="1" customWidth="1"/>
    <col min="4626" max="4626" width="9.140625" style="187"/>
    <col min="4627" max="4627" width="12.42578125" style="187" bestFit="1" customWidth="1"/>
    <col min="4628" max="4635" width="10" style="187" customWidth="1"/>
    <col min="4636" max="4865" width="9.140625" style="187"/>
    <col min="4866" max="4866" width="6.140625" style="187" customWidth="1"/>
    <col min="4867" max="4867" width="52.140625" style="187" customWidth="1"/>
    <col min="4868" max="4874" width="16.7109375" style="187" customWidth="1"/>
    <col min="4875" max="4875" width="16.28515625" style="187" customWidth="1"/>
    <col min="4876" max="4876" width="33.140625" style="187" customWidth="1"/>
    <col min="4877" max="4878" width="9.140625" style="187"/>
    <col min="4879" max="4881" width="0" style="187" hidden="1" customWidth="1"/>
    <col min="4882" max="4882" width="9.140625" style="187"/>
    <col min="4883" max="4883" width="12.42578125" style="187" bestFit="1" customWidth="1"/>
    <col min="4884" max="4891" width="10" style="187" customWidth="1"/>
    <col min="4892" max="5121" width="9.140625" style="187"/>
    <col min="5122" max="5122" width="6.140625" style="187" customWidth="1"/>
    <col min="5123" max="5123" width="52.140625" style="187" customWidth="1"/>
    <col min="5124" max="5130" width="16.7109375" style="187" customWidth="1"/>
    <col min="5131" max="5131" width="16.28515625" style="187" customWidth="1"/>
    <col min="5132" max="5132" width="33.140625" style="187" customWidth="1"/>
    <col min="5133" max="5134" width="9.140625" style="187"/>
    <col min="5135" max="5137" width="0" style="187" hidden="1" customWidth="1"/>
    <col min="5138" max="5138" width="9.140625" style="187"/>
    <col min="5139" max="5139" width="12.42578125" style="187" bestFit="1" customWidth="1"/>
    <col min="5140" max="5147" width="10" style="187" customWidth="1"/>
    <col min="5148" max="5377" width="9.140625" style="187"/>
    <col min="5378" max="5378" width="6.140625" style="187" customWidth="1"/>
    <col min="5379" max="5379" width="52.140625" style="187" customWidth="1"/>
    <col min="5380" max="5386" width="16.7109375" style="187" customWidth="1"/>
    <col min="5387" max="5387" width="16.28515625" style="187" customWidth="1"/>
    <col min="5388" max="5388" width="33.140625" style="187" customWidth="1"/>
    <col min="5389" max="5390" width="9.140625" style="187"/>
    <col min="5391" max="5393" width="0" style="187" hidden="1" customWidth="1"/>
    <col min="5394" max="5394" width="9.140625" style="187"/>
    <col min="5395" max="5395" width="12.42578125" style="187" bestFit="1" customWidth="1"/>
    <col min="5396" max="5403" width="10" style="187" customWidth="1"/>
    <col min="5404" max="5633" width="9.140625" style="187"/>
    <col min="5634" max="5634" width="6.140625" style="187" customWidth="1"/>
    <col min="5635" max="5635" width="52.140625" style="187" customWidth="1"/>
    <col min="5636" max="5642" width="16.7109375" style="187" customWidth="1"/>
    <col min="5643" max="5643" width="16.28515625" style="187" customWidth="1"/>
    <col min="5644" max="5644" width="33.140625" style="187" customWidth="1"/>
    <col min="5645" max="5646" width="9.140625" style="187"/>
    <col min="5647" max="5649" width="0" style="187" hidden="1" customWidth="1"/>
    <col min="5650" max="5650" width="9.140625" style="187"/>
    <col min="5651" max="5651" width="12.42578125" style="187" bestFit="1" customWidth="1"/>
    <col min="5652" max="5659" width="10" style="187" customWidth="1"/>
    <col min="5660" max="5889" width="9.140625" style="187"/>
    <col min="5890" max="5890" width="6.140625" style="187" customWidth="1"/>
    <col min="5891" max="5891" width="52.140625" style="187" customWidth="1"/>
    <col min="5892" max="5898" width="16.7109375" style="187" customWidth="1"/>
    <col min="5899" max="5899" width="16.28515625" style="187" customWidth="1"/>
    <col min="5900" max="5900" width="33.140625" style="187" customWidth="1"/>
    <col min="5901" max="5902" width="9.140625" style="187"/>
    <col min="5903" max="5905" width="0" style="187" hidden="1" customWidth="1"/>
    <col min="5906" max="5906" width="9.140625" style="187"/>
    <col min="5907" max="5907" width="12.42578125" style="187" bestFit="1" customWidth="1"/>
    <col min="5908" max="5915" width="10" style="187" customWidth="1"/>
    <col min="5916" max="6145" width="9.140625" style="187"/>
    <col min="6146" max="6146" width="6.140625" style="187" customWidth="1"/>
    <col min="6147" max="6147" width="52.140625" style="187" customWidth="1"/>
    <col min="6148" max="6154" width="16.7109375" style="187" customWidth="1"/>
    <col min="6155" max="6155" width="16.28515625" style="187" customWidth="1"/>
    <col min="6156" max="6156" width="33.140625" style="187" customWidth="1"/>
    <col min="6157" max="6158" width="9.140625" style="187"/>
    <col min="6159" max="6161" width="0" style="187" hidden="1" customWidth="1"/>
    <col min="6162" max="6162" width="9.140625" style="187"/>
    <col min="6163" max="6163" width="12.42578125" style="187" bestFit="1" customWidth="1"/>
    <col min="6164" max="6171" width="10" style="187" customWidth="1"/>
    <col min="6172" max="6401" width="9.140625" style="187"/>
    <col min="6402" max="6402" width="6.140625" style="187" customWidth="1"/>
    <col min="6403" max="6403" width="52.140625" style="187" customWidth="1"/>
    <col min="6404" max="6410" width="16.7109375" style="187" customWidth="1"/>
    <col min="6411" max="6411" width="16.28515625" style="187" customWidth="1"/>
    <col min="6412" max="6412" width="33.140625" style="187" customWidth="1"/>
    <col min="6413" max="6414" width="9.140625" style="187"/>
    <col min="6415" max="6417" width="0" style="187" hidden="1" customWidth="1"/>
    <col min="6418" max="6418" width="9.140625" style="187"/>
    <col min="6419" max="6419" width="12.42578125" style="187" bestFit="1" customWidth="1"/>
    <col min="6420" max="6427" width="10" style="187" customWidth="1"/>
    <col min="6428" max="6657" width="9.140625" style="187"/>
    <col min="6658" max="6658" width="6.140625" style="187" customWidth="1"/>
    <col min="6659" max="6659" width="52.140625" style="187" customWidth="1"/>
    <col min="6660" max="6666" width="16.7109375" style="187" customWidth="1"/>
    <col min="6667" max="6667" width="16.28515625" style="187" customWidth="1"/>
    <col min="6668" max="6668" width="33.140625" style="187" customWidth="1"/>
    <col min="6669" max="6670" width="9.140625" style="187"/>
    <col min="6671" max="6673" width="0" style="187" hidden="1" customWidth="1"/>
    <col min="6674" max="6674" width="9.140625" style="187"/>
    <col min="6675" max="6675" width="12.42578125" style="187" bestFit="1" customWidth="1"/>
    <col min="6676" max="6683" width="10" style="187" customWidth="1"/>
    <col min="6684" max="6913" width="9.140625" style="187"/>
    <col min="6914" max="6914" width="6.140625" style="187" customWidth="1"/>
    <col min="6915" max="6915" width="52.140625" style="187" customWidth="1"/>
    <col min="6916" max="6922" width="16.7109375" style="187" customWidth="1"/>
    <col min="6923" max="6923" width="16.28515625" style="187" customWidth="1"/>
    <col min="6924" max="6924" width="33.140625" style="187" customWidth="1"/>
    <col min="6925" max="6926" width="9.140625" style="187"/>
    <col min="6927" max="6929" width="0" style="187" hidden="1" customWidth="1"/>
    <col min="6930" max="6930" width="9.140625" style="187"/>
    <col min="6931" max="6931" width="12.42578125" style="187" bestFit="1" customWidth="1"/>
    <col min="6932" max="6939" width="10" style="187" customWidth="1"/>
    <col min="6940" max="7169" width="9.140625" style="187"/>
    <col min="7170" max="7170" width="6.140625" style="187" customWidth="1"/>
    <col min="7171" max="7171" width="52.140625" style="187" customWidth="1"/>
    <col min="7172" max="7178" width="16.7109375" style="187" customWidth="1"/>
    <col min="7179" max="7179" width="16.28515625" style="187" customWidth="1"/>
    <col min="7180" max="7180" width="33.140625" style="187" customWidth="1"/>
    <col min="7181" max="7182" width="9.140625" style="187"/>
    <col min="7183" max="7185" width="0" style="187" hidden="1" customWidth="1"/>
    <col min="7186" max="7186" width="9.140625" style="187"/>
    <col min="7187" max="7187" width="12.42578125" style="187" bestFit="1" customWidth="1"/>
    <col min="7188" max="7195" width="10" style="187" customWidth="1"/>
    <col min="7196" max="7425" width="9.140625" style="187"/>
    <col min="7426" max="7426" width="6.140625" style="187" customWidth="1"/>
    <col min="7427" max="7427" width="52.140625" style="187" customWidth="1"/>
    <col min="7428" max="7434" width="16.7109375" style="187" customWidth="1"/>
    <col min="7435" max="7435" width="16.28515625" style="187" customWidth="1"/>
    <col min="7436" max="7436" width="33.140625" style="187" customWidth="1"/>
    <col min="7437" max="7438" width="9.140625" style="187"/>
    <col min="7439" max="7441" width="0" style="187" hidden="1" customWidth="1"/>
    <col min="7442" max="7442" width="9.140625" style="187"/>
    <col min="7443" max="7443" width="12.42578125" style="187" bestFit="1" customWidth="1"/>
    <col min="7444" max="7451" width="10" style="187" customWidth="1"/>
    <col min="7452" max="7681" width="9.140625" style="187"/>
    <col min="7682" max="7682" width="6.140625" style="187" customWidth="1"/>
    <col min="7683" max="7683" width="52.140625" style="187" customWidth="1"/>
    <col min="7684" max="7690" width="16.7109375" style="187" customWidth="1"/>
    <col min="7691" max="7691" width="16.28515625" style="187" customWidth="1"/>
    <col min="7692" max="7692" width="33.140625" style="187" customWidth="1"/>
    <col min="7693" max="7694" width="9.140625" style="187"/>
    <col min="7695" max="7697" width="0" style="187" hidden="1" customWidth="1"/>
    <col min="7698" max="7698" width="9.140625" style="187"/>
    <col min="7699" max="7699" width="12.42578125" style="187" bestFit="1" customWidth="1"/>
    <col min="7700" max="7707" width="10" style="187" customWidth="1"/>
    <col min="7708" max="7937" width="9.140625" style="187"/>
    <col min="7938" max="7938" width="6.140625" style="187" customWidth="1"/>
    <col min="7939" max="7939" width="52.140625" style="187" customWidth="1"/>
    <col min="7940" max="7946" width="16.7109375" style="187" customWidth="1"/>
    <col min="7947" max="7947" width="16.28515625" style="187" customWidth="1"/>
    <col min="7948" max="7948" width="33.140625" style="187" customWidth="1"/>
    <col min="7949" max="7950" width="9.140625" style="187"/>
    <col min="7951" max="7953" width="0" style="187" hidden="1" customWidth="1"/>
    <col min="7954" max="7954" width="9.140625" style="187"/>
    <col min="7955" max="7955" width="12.42578125" style="187" bestFit="1" customWidth="1"/>
    <col min="7956" max="7963" width="10" style="187" customWidth="1"/>
    <col min="7964" max="8193" width="9.140625" style="187"/>
    <col min="8194" max="8194" width="6.140625" style="187" customWidth="1"/>
    <col min="8195" max="8195" width="52.140625" style="187" customWidth="1"/>
    <col min="8196" max="8202" width="16.7109375" style="187" customWidth="1"/>
    <col min="8203" max="8203" width="16.28515625" style="187" customWidth="1"/>
    <col min="8204" max="8204" width="33.140625" style="187" customWidth="1"/>
    <col min="8205" max="8206" width="9.140625" style="187"/>
    <col min="8207" max="8209" width="0" style="187" hidden="1" customWidth="1"/>
    <col min="8210" max="8210" width="9.140625" style="187"/>
    <col min="8211" max="8211" width="12.42578125" style="187" bestFit="1" customWidth="1"/>
    <col min="8212" max="8219" width="10" style="187" customWidth="1"/>
    <col min="8220" max="8449" width="9.140625" style="187"/>
    <col min="8450" max="8450" width="6.140625" style="187" customWidth="1"/>
    <col min="8451" max="8451" width="52.140625" style="187" customWidth="1"/>
    <col min="8452" max="8458" width="16.7109375" style="187" customWidth="1"/>
    <col min="8459" max="8459" width="16.28515625" style="187" customWidth="1"/>
    <col min="8460" max="8460" width="33.140625" style="187" customWidth="1"/>
    <col min="8461" max="8462" width="9.140625" style="187"/>
    <col min="8463" max="8465" width="0" style="187" hidden="1" customWidth="1"/>
    <col min="8466" max="8466" width="9.140625" style="187"/>
    <col min="8467" max="8467" width="12.42578125" style="187" bestFit="1" customWidth="1"/>
    <col min="8468" max="8475" width="10" style="187" customWidth="1"/>
    <col min="8476" max="8705" width="9.140625" style="187"/>
    <col min="8706" max="8706" width="6.140625" style="187" customWidth="1"/>
    <col min="8707" max="8707" width="52.140625" style="187" customWidth="1"/>
    <col min="8708" max="8714" width="16.7109375" style="187" customWidth="1"/>
    <col min="8715" max="8715" width="16.28515625" style="187" customWidth="1"/>
    <col min="8716" max="8716" width="33.140625" style="187" customWidth="1"/>
    <col min="8717" max="8718" width="9.140625" style="187"/>
    <col min="8719" max="8721" width="0" style="187" hidden="1" customWidth="1"/>
    <col min="8722" max="8722" width="9.140625" style="187"/>
    <col min="8723" max="8723" width="12.42578125" style="187" bestFit="1" customWidth="1"/>
    <col min="8724" max="8731" width="10" style="187" customWidth="1"/>
    <col min="8732" max="8961" width="9.140625" style="187"/>
    <col min="8962" max="8962" width="6.140625" style="187" customWidth="1"/>
    <col min="8963" max="8963" width="52.140625" style="187" customWidth="1"/>
    <col min="8964" max="8970" width="16.7109375" style="187" customWidth="1"/>
    <col min="8971" max="8971" width="16.28515625" style="187" customWidth="1"/>
    <col min="8972" max="8972" width="33.140625" style="187" customWidth="1"/>
    <col min="8973" max="8974" width="9.140625" style="187"/>
    <col min="8975" max="8977" width="0" style="187" hidden="1" customWidth="1"/>
    <col min="8978" max="8978" width="9.140625" style="187"/>
    <col min="8979" max="8979" width="12.42578125" style="187" bestFit="1" customWidth="1"/>
    <col min="8980" max="8987" width="10" style="187" customWidth="1"/>
    <col min="8988" max="9217" width="9.140625" style="187"/>
    <col min="9218" max="9218" width="6.140625" style="187" customWidth="1"/>
    <col min="9219" max="9219" width="52.140625" style="187" customWidth="1"/>
    <col min="9220" max="9226" width="16.7109375" style="187" customWidth="1"/>
    <col min="9227" max="9227" width="16.28515625" style="187" customWidth="1"/>
    <col min="9228" max="9228" width="33.140625" style="187" customWidth="1"/>
    <col min="9229" max="9230" width="9.140625" style="187"/>
    <col min="9231" max="9233" width="0" style="187" hidden="1" customWidth="1"/>
    <col min="9234" max="9234" width="9.140625" style="187"/>
    <col min="9235" max="9235" width="12.42578125" style="187" bestFit="1" customWidth="1"/>
    <col min="9236" max="9243" width="10" style="187" customWidth="1"/>
    <col min="9244" max="9473" width="9.140625" style="187"/>
    <col min="9474" max="9474" width="6.140625" style="187" customWidth="1"/>
    <col min="9475" max="9475" width="52.140625" style="187" customWidth="1"/>
    <col min="9476" max="9482" width="16.7109375" style="187" customWidth="1"/>
    <col min="9483" max="9483" width="16.28515625" style="187" customWidth="1"/>
    <col min="9484" max="9484" width="33.140625" style="187" customWidth="1"/>
    <col min="9485" max="9486" width="9.140625" style="187"/>
    <col min="9487" max="9489" width="0" style="187" hidden="1" customWidth="1"/>
    <col min="9490" max="9490" width="9.140625" style="187"/>
    <col min="9491" max="9491" width="12.42578125" style="187" bestFit="1" customWidth="1"/>
    <col min="9492" max="9499" width="10" style="187" customWidth="1"/>
    <col min="9500" max="9729" width="9.140625" style="187"/>
    <col min="9730" max="9730" width="6.140625" style="187" customWidth="1"/>
    <col min="9731" max="9731" width="52.140625" style="187" customWidth="1"/>
    <col min="9732" max="9738" width="16.7109375" style="187" customWidth="1"/>
    <col min="9739" max="9739" width="16.28515625" style="187" customWidth="1"/>
    <col min="9740" max="9740" width="33.140625" style="187" customWidth="1"/>
    <col min="9741" max="9742" width="9.140625" style="187"/>
    <col min="9743" max="9745" width="0" style="187" hidden="1" customWidth="1"/>
    <col min="9746" max="9746" width="9.140625" style="187"/>
    <col min="9747" max="9747" width="12.42578125" style="187" bestFit="1" customWidth="1"/>
    <col min="9748" max="9755" width="10" style="187" customWidth="1"/>
    <col min="9756" max="9985" width="9.140625" style="187"/>
    <col min="9986" max="9986" width="6.140625" style="187" customWidth="1"/>
    <col min="9987" max="9987" width="52.140625" style="187" customWidth="1"/>
    <col min="9988" max="9994" width="16.7109375" style="187" customWidth="1"/>
    <col min="9995" max="9995" width="16.28515625" style="187" customWidth="1"/>
    <col min="9996" max="9996" width="33.140625" style="187" customWidth="1"/>
    <col min="9997" max="9998" width="9.140625" style="187"/>
    <col min="9999" max="10001" width="0" style="187" hidden="1" customWidth="1"/>
    <col min="10002" max="10002" width="9.140625" style="187"/>
    <col min="10003" max="10003" width="12.42578125" style="187" bestFit="1" customWidth="1"/>
    <col min="10004" max="10011" width="10" style="187" customWidth="1"/>
    <col min="10012" max="10241" width="9.140625" style="187"/>
    <col min="10242" max="10242" width="6.140625" style="187" customWidth="1"/>
    <col min="10243" max="10243" width="52.140625" style="187" customWidth="1"/>
    <col min="10244" max="10250" width="16.7109375" style="187" customWidth="1"/>
    <col min="10251" max="10251" width="16.28515625" style="187" customWidth="1"/>
    <col min="10252" max="10252" width="33.140625" style="187" customWidth="1"/>
    <col min="10253" max="10254" width="9.140625" style="187"/>
    <col min="10255" max="10257" width="0" style="187" hidden="1" customWidth="1"/>
    <col min="10258" max="10258" width="9.140625" style="187"/>
    <col min="10259" max="10259" width="12.42578125" style="187" bestFit="1" customWidth="1"/>
    <col min="10260" max="10267" width="10" style="187" customWidth="1"/>
    <col min="10268" max="10497" width="9.140625" style="187"/>
    <col min="10498" max="10498" width="6.140625" style="187" customWidth="1"/>
    <col min="10499" max="10499" width="52.140625" style="187" customWidth="1"/>
    <col min="10500" max="10506" width="16.7109375" style="187" customWidth="1"/>
    <col min="10507" max="10507" width="16.28515625" style="187" customWidth="1"/>
    <col min="10508" max="10508" width="33.140625" style="187" customWidth="1"/>
    <col min="10509" max="10510" width="9.140625" style="187"/>
    <col min="10511" max="10513" width="0" style="187" hidden="1" customWidth="1"/>
    <col min="10514" max="10514" width="9.140625" style="187"/>
    <col min="10515" max="10515" width="12.42578125" style="187" bestFit="1" customWidth="1"/>
    <col min="10516" max="10523" width="10" style="187" customWidth="1"/>
    <col min="10524" max="10753" width="9.140625" style="187"/>
    <col min="10754" max="10754" width="6.140625" style="187" customWidth="1"/>
    <col min="10755" max="10755" width="52.140625" style="187" customWidth="1"/>
    <col min="10756" max="10762" width="16.7109375" style="187" customWidth="1"/>
    <col min="10763" max="10763" width="16.28515625" style="187" customWidth="1"/>
    <col min="10764" max="10764" width="33.140625" style="187" customWidth="1"/>
    <col min="10765" max="10766" width="9.140625" style="187"/>
    <col min="10767" max="10769" width="0" style="187" hidden="1" customWidth="1"/>
    <col min="10770" max="10770" width="9.140625" style="187"/>
    <col min="10771" max="10771" width="12.42578125" style="187" bestFit="1" customWidth="1"/>
    <col min="10772" max="10779" width="10" style="187" customWidth="1"/>
    <col min="10780" max="11009" width="9.140625" style="187"/>
    <col min="11010" max="11010" width="6.140625" style="187" customWidth="1"/>
    <col min="11011" max="11011" width="52.140625" style="187" customWidth="1"/>
    <col min="11012" max="11018" width="16.7109375" style="187" customWidth="1"/>
    <col min="11019" max="11019" width="16.28515625" style="187" customWidth="1"/>
    <col min="11020" max="11020" width="33.140625" style="187" customWidth="1"/>
    <col min="11021" max="11022" width="9.140625" style="187"/>
    <col min="11023" max="11025" width="0" style="187" hidden="1" customWidth="1"/>
    <col min="11026" max="11026" width="9.140625" style="187"/>
    <col min="11027" max="11027" width="12.42578125" style="187" bestFit="1" customWidth="1"/>
    <col min="11028" max="11035" width="10" style="187" customWidth="1"/>
    <col min="11036" max="11265" width="9.140625" style="187"/>
    <col min="11266" max="11266" width="6.140625" style="187" customWidth="1"/>
    <col min="11267" max="11267" width="52.140625" style="187" customWidth="1"/>
    <col min="11268" max="11274" width="16.7109375" style="187" customWidth="1"/>
    <col min="11275" max="11275" width="16.28515625" style="187" customWidth="1"/>
    <col min="11276" max="11276" width="33.140625" style="187" customWidth="1"/>
    <col min="11277" max="11278" width="9.140625" style="187"/>
    <col min="11279" max="11281" width="0" style="187" hidden="1" customWidth="1"/>
    <col min="11282" max="11282" width="9.140625" style="187"/>
    <col min="11283" max="11283" width="12.42578125" style="187" bestFit="1" customWidth="1"/>
    <col min="11284" max="11291" width="10" style="187" customWidth="1"/>
    <col min="11292" max="11521" width="9.140625" style="187"/>
    <col min="11522" max="11522" width="6.140625" style="187" customWidth="1"/>
    <col min="11523" max="11523" width="52.140625" style="187" customWidth="1"/>
    <col min="11524" max="11530" width="16.7109375" style="187" customWidth="1"/>
    <col min="11531" max="11531" width="16.28515625" style="187" customWidth="1"/>
    <col min="11532" max="11532" width="33.140625" style="187" customWidth="1"/>
    <col min="11533" max="11534" width="9.140625" style="187"/>
    <col min="11535" max="11537" width="0" style="187" hidden="1" customWidth="1"/>
    <col min="11538" max="11538" width="9.140625" style="187"/>
    <col min="11539" max="11539" width="12.42578125" style="187" bestFit="1" customWidth="1"/>
    <col min="11540" max="11547" width="10" style="187" customWidth="1"/>
    <col min="11548" max="11777" width="9.140625" style="187"/>
    <col min="11778" max="11778" width="6.140625" style="187" customWidth="1"/>
    <col min="11779" max="11779" width="52.140625" style="187" customWidth="1"/>
    <col min="11780" max="11786" width="16.7109375" style="187" customWidth="1"/>
    <col min="11787" max="11787" width="16.28515625" style="187" customWidth="1"/>
    <col min="11788" max="11788" width="33.140625" style="187" customWidth="1"/>
    <col min="11789" max="11790" width="9.140625" style="187"/>
    <col min="11791" max="11793" width="0" style="187" hidden="1" customWidth="1"/>
    <col min="11794" max="11794" width="9.140625" style="187"/>
    <col min="11795" max="11795" width="12.42578125" style="187" bestFit="1" customWidth="1"/>
    <col min="11796" max="11803" width="10" style="187" customWidth="1"/>
    <col min="11804" max="12033" width="9.140625" style="187"/>
    <col min="12034" max="12034" width="6.140625" style="187" customWidth="1"/>
    <col min="12035" max="12035" width="52.140625" style="187" customWidth="1"/>
    <col min="12036" max="12042" width="16.7109375" style="187" customWidth="1"/>
    <col min="12043" max="12043" width="16.28515625" style="187" customWidth="1"/>
    <col min="12044" max="12044" width="33.140625" style="187" customWidth="1"/>
    <col min="12045" max="12046" width="9.140625" style="187"/>
    <col min="12047" max="12049" width="0" style="187" hidden="1" customWidth="1"/>
    <col min="12050" max="12050" width="9.140625" style="187"/>
    <col min="12051" max="12051" width="12.42578125" style="187" bestFit="1" customWidth="1"/>
    <col min="12052" max="12059" width="10" style="187" customWidth="1"/>
    <col min="12060" max="12289" width="9.140625" style="187"/>
    <col min="12290" max="12290" width="6.140625" style="187" customWidth="1"/>
    <col min="12291" max="12291" width="52.140625" style="187" customWidth="1"/>
    <col min="12292" max="12298" width="16.7109375" style="187" customWidth="1"/>
    <col min="12299" max="12299" width="16.28515625" style="187" customWidth="1"/>
    <col min="12300" max="12300" width="33.140625" style="187" customWidth="1"/>
    <col min="12301" max="12302" width="9.140625" style="187"/>
    <col min="12303" max="12305" width="0" style="187" hidden="1" customWidth="1"/>
    <col min="12306" max="12306" width="9.140625" style="187"/>
    <col min="12307" max="12307" width="12.42578125" style="187" bestFit="1" customWidth="1"/>
    <col min="12308" max="12315" width="10" style="187" customWidth="1"/>
    <col min="12316" max="12545" width="9.140625" style="187"/>
    <col min="12546" max="12546" width="6.140625" style="187" customWidth="1"/>
    <col min="12547" max="12547" width="52.140625" style="187" customWidth="1"/>
    <col min="12548" max="12554" width="16.7109375" style="187" customWidth="1"/>
    <col min="12555" max="12555" width="16.28515625" style="187" customWidth="1"/>
    <col min="12556" max="12556" width="33.140625" style="187" customWidth="1"/>
    <col min="12557" max="12558" width="9.140625" style="187"/>
    <col min="12559" max="12561" width="0" style="187" hidden="1" customWidth="1"/>
    <col min="12562" max="12562" width="9.140625" style="187"/>
    <col min="12563" max="12563" width="12.42578125" style="187" bestFit="1" customWidth="1"/>
    <col min="12564" max="12571" width="10" style="187" customWidth="1"/>
    <col min="12572" max="12801" width="9.140625" style="187"/>
    <col min="12802" max="12802" width="6.140625" style="187" customWidth="1"/>
    <col min="12803" max="12803" width="52.140625" style="187" customWidth="1"/>
    <col min="12804" max="12810" width="16.7109375" style="187" customWidth="1"/>
    <col min="12811" max="12811" width="16.28515625" style="187" customWidth="1"/>
    <col min="12812" max="12812" width="33.140625" style="187" customWidth="1"/>
    <col min="12813" max="12814" width="9.140625" style="187"/>
    <col min="12815" max="12817" width="0" style="187" hidden="1" customWidth="1"/>
    <col min="12818" max="12818" width="9.140625" style="187"/>
    <col min="12819" max="12819" width="12.42578125" style="187" bestFit="1" customWidth="1"/>
    <col min="12820" max="12827" width="10" style="187" customWidth="1"/>
    <col min="12828" max="13057" width="9.140625" style="187"/>
    <col min="13058" max="13058" width="6.140625" style="187" customWidth="1"/>
    <col min="13059" max="13059" width="52.140625" style="187" customWidth="1"/>
    <col min="13060" max="13066" width="16.7109375" style="187" customWidth="1"/>
    <col min="13067" max="13067" width="16.28515625" style="187" customWidth="1"/>
    <col min="13068" max="13068" width="33.140625" style="187" customWidth="1"/>
    <col min="13069" max="13070" width="9.140625" style="187"/>
    <col min="13071" max="13073" width="0" style="187" hidden="1" customWidth="1"/>
    <col min="13074" max="13074" width="9.140625" style="187"/>
    <col min="13075" max="13075" width="12.42578125" style="187" bestFit="1" customWidth="1"/>
    <col min="13076" max="13083" width="10" style="187" customWidth="1"/>
    <col min="13084" max="13313" width="9.140625" style="187"/>
    <col min="13314" max="13314" width="6.140625" style="187" customWidth="1"/>
    <col min="13315" max="13315" width="52.140625" style="187" customWidth="1"/>
    <col min="13316" max="13322" width="16.7109375" style="187" customWidth="1"/>
    <col min="13323" max="13323" width="16.28515625" style="187" customWidth="1"/>
    <col min="13324" max="13324" width="33.140625" style="187" customWidth="1"/>
    <col min="13325" max="13326" width="9.140625" style="187"/>
    <col min="13327" max="13329" width="0" style="187" hidden="1" customWidth="1"/>
    <col min="13330" max="13330" width="9.140625" style="187"/>
    <col min="13331" max="13331" width="12.42578125" style="187" bestFit="1" customWidth="1"/>
    <col min="13332" max="13339" width="10" style="187" customWidth="1"/>
    <col min="13340" max="13569" width="9.140625" style="187"/>
    <col min="13570" max="13570" width="6.140625" style="187" customWidth="1"/>
    <col min="13571" max="13571" width="52.140625" style="187" customWidth="1"/>
    <col min="13572" max="13578" width="16.7109375" style="187" customWidth="1"/>
    <col min="13579" max="13579" width="16.28515625" style="187" customWidth="1"/>
    <col min="13580" max="13580" width="33.140625" style="187" customWidth="1"/>
    <col min="13581" max="13582" width="9.140625" style="187"/>
    <col min="13583" max="13585" width="0" style="187" hidden="1" customWidth="1"/>
    <col min="13586" max="13586" width="9.140625" style="187"/>
    <col min="13587" max="13587" width="12.42578125" style="187" bestFit="1" customWidth="1"/>
    <col min="13588" max="13595" width="10" style="187" customWidth="1"/>
    <col min="13596" max="13825" width="9.140625" style="187"/>
    <col min="13826" max="13826" width="6.140625" style="187" customWidth="1"/>
    <col min="13827" max="13827" width="52.140625" style="187" customWidth="1"/>
    <col min="13828" max="13834" width="16.7109375" style="187" customWidth="1"/>
    <col min="13835" max="13835" width="16.28515625" style="187" customWidth="1"/>
    <col min="13836" max="13836" width="33.140625" style="187" customWidth="1"/>
    <col min="13837" max="13838" width="9.140625" style="187"/>
    <col min="13839" max="13841" width="0" style="187" hidden="1" customWidth="1"/>
    <col min="13842" max="13842" width="9.140625" style="187"/>
    <col min="13843" max="13843" width="12.42578125" style="187" bestFit="1" customWidth="1"/>
    <col min="13844" max="13851" width="10" style="187" customWidth="1"/>
    <col min="13852" max="14081" width="9.140625" style="187"/>
    <col min="14082" max="14082" width="6.140625" style="187" customWidth="1"/>
    <col min="14083" max="14083" width="52.140625" style="187" customWidth="1"/>
    <col min="14084" max="14090" width="16.7109375" style="187" customWidth="1"/>
    <col min="14091" max="14091" width="16.28515625" style="187" customWidth="1"/>
    <col min="14092" max="14092" width="33.140625" style="187" customWidth="1"/>
    <col min="14093" max="14094" width="9.140625" style="187"/>
    <col min="14095" max="14097" width="0" style="187" hidden="1" customWidth="1"/>
    <col min="14098" max="14098" width="9.140625" style="187"/>
    <col min="14099" max="14099" width="12.42578125" style="187" bestFit="1" customWidth="1"/>
    <col min="14100" max="14107" width="10" style="187" customWidth="1"/>
    <col min="14108" max="14337" width="9.140625" style="187"/>
    <col min="14338" max="14338" width="6.140625" style="187" customWidth="1"/>
    <col min="14339" max="14339" width="52.140625" style="187" customWidth="1"/>
    <col min="14340" max="14346" width="16.7109375" style="187" customWidth="1"/>
    <col min="14347" max="14347" width="16.28515625" style="187" customWidth="1"/>
    <col min="14348" max="14348" width="33.140625" style="187" customWidth="1"/>
    <col min="14349" max="14350" width="9.140625" style="187"/>
    <col min="14351" max="14353" width="0" style="187" hidden="1" customWidth="1"/>
    <col min="14354" max="14354" width="9.140625" style="187"/>
    <col min="14355" max="14355" width="12.42578125" style="187" bestFit="1" customWidth="1"/>
    <col min="14356" max="14363" width="10" style="187" customWidth="1"/>
    <col min="14364" max="14593" width="9.140625" style="187"/>
    <col min="14594" max="14594" width="6.140625" style="187" customWidth="1"/>
    <col min="14595" max="14595" width="52.140625" style="187" customWidth="1"/>
    <col min="14596" max="14602" width="16.7109375" style="187" customWidth="1"/>
    <col min="14603" max="14603" width="16.28515625" style="187" customWidth="1"/>
    <col min="14604" max="14604" width="33.140625" style="187" customWidth="1"/>
    <col min="14605" max="14606" width="9.140625" style="187"/>
    <col min="14607" max="14609" width="0" style="187" hidden="1" customWidth="1"/>
    <col min="14610" max="14610" width="9.140625" style="187"/>
    <col min="14611" max="14611" width="12.42578125" style="187" bestFit="1" customWidth="1"/>
    <col min="14612" max="14619" width="10" style="187" customWidth="1"/>
    <col min="14620" max="14849" width="9.140625" style="187"/>
    <col min="14850" max="14850" width="6.140625" style="187" customWidth="1"/>
    <col min="14851" max="14851" width="52.140625" style="187" customWidth="1"/>
    <col min="14852" max="14858" width="16.7109375" style="187" customWidth="1"/>
    <col min="14859" max="14859" width="16.28515625" style="187" customWidth="1"/>
    <col min="14860" max="14860" width="33.140625" style="187" customWidth="1"/>
    <col min="14861" max="14862" width="9.140625" style="187"/>
    <col min="14863" max="14865" width="0" style="187" hidden="1" customWidth="1"/>
    <col min="14866" max="14866" width="9.140625" style="187"/>
    <col min="14867" max="14867" width="12.42578125" style="187" bestFit="1" customWidth="1"/>
    <col min="14868" max="14875" width="10" style="187" customWidth="1"/>
    <col min="14876" max="15105" width="9.140625" style="187"/>
    <col min="15106" max="15106" width="6.140625" style="187" customWidth="1"/>
    <col min="15107" max="15107" width="52.140625" style="187" customWidth="1"/>
    <col min="15108" max="15114" width="16.7109375" style="187" customWidth="1"/>
    <col min="15115" max="15115" width="16.28515625" style="187" customWidth="1"/>
    <col min="15116" max="15116" width="33.140625" style="187" customWidth="1"/>
    <col min="15117" max="15118" width="9.140625" style="187"/>
    <col min="15119" max="15121" width="0" style="187" hidden="1" customWidth="1"/>
    <col min="15122" max="15122" width="9.140625" style="187"/>
    <col min="15123" max="15123" width="12.42578125" style="187" bestFit="1" customWidth="1"/>
    <col min="15124" max="15131" width="10" style="187" customWidth="1"/>
    <col min="15132" max="15361" width="9.140625" style="187"/>
    <col min="15362" max="15362" width="6.140625" style="187" customWidth="1"/>
    <col min="15363" max="15363" width="52.140625" style="187" customWidth="1"/>
    <col min="15364" max="15370" width="16.7109375" style="187" customWidth="1"/>
    <col min="15371" max="15371" width="16.28515625" style="187" customWidth="1"/>
    <col min="15372" max="15372" width="33.140625" style="187" customWidth="1"/>
    <col min="15373" max="15374" width="9.140625" style="187"/>
    <col min="15375" max="15377" width="0" style="187" hidden="1" customWidth="1"/>
    <col min="15378" max="15378" width="9.140625" style="187"/>
    <col min="15379" max="15379" width="12.42578125" style="187" bestFit="1" customWidth="1"/>
    <col min="15380" max="15387" width="10" style="187" customWidth="1"/>
    <col min="15388" max="15617" width="9.140625" style="187"/>
    <col min="15618" max="15618" width="6.140625" style="187" customWidth="1"/>
    <col min="15619" max="15619" width="52.140625" style="187" customWidth="1"/>
    <col min="15620" max="15626" width="16.7109375" style="187" customWidth="1"/>
    <col min="15627" max="15627" width="16.28515625" style="187" customWidth="1"/>
    <col min="15628" max="15628" width="33.140625" style="187" customWidth="1"/>
    <col min="15629" max="15630" width="9.140625" style="187"/>
    <col min="15631" max="15633" width="0" style="187" hidden="1" customWidth="1"/>
    <col min="15634" max="15634" width="9.140625" style="187"/>
    <col min="15635" max="15635" width="12.42578125" style="187" bestFit="1" customWidth="1"/>
    <col min="15636" max="15643" width="10" style="187" customWidth="1"/>
    <col min="15644" max="15873" width="9.140625" style="187"/>
    <col min="15874" max="15874" width="6.140625" style="187" customWidth="1"/>
    <col min="15875" max="15875" width="52.140625" style="187" customWidth="1"/>
    <col min="15876" max="15882" width="16.7109375" style="187" customWidth="1"/>
    <col min="15883" max="15883" width="16.28515625" style="187" customWidth="1"/>
    <col min="15884" max="15884" width="33.140625" style="187" customWidth="1"/>
    <col min="15885" max="15886" width="9.140625" style="187"/>
    <col min="15887" max="15889" width="0" style="187" hidden="1" customWidth="1"/>
    <col min="15890" max="15890" width="9.140625" style="187"/>
    <col min="15891" max="15891" width="12.42578125" style="187" bestFit="1" customWidth="1"/>
    <col min="15892" max="15899" width="10" style="187" customWidth="1"/>
    <col min="15900" max="16129" width="9.140625" style="187"/>
    <col min="16130" max="16130" width="6.140625" style="187" customWidth="1"/>
    <col min="16131" max="16131" width="52.140625" style="187" customWidth="1"/>
    <col min="16132" max="16138" width="16.7109375" style="187" customWidth="1"/>
    <col min="16139" max="16139" width="16.28515625" style="187" customWidth="1"/>
    <col min="16140" max="16140" width="33.140625" style="187" customWidth="1"/>
    <col min="16141" max="16142" width="9.140625" style="187"/>
    <col min="16143" max="16145" width="0" style="187" hidden="1" customWidth="1"/>
    <col min="16146" max="16146" width="9.140625" style="187"/>
    <col min="16147" max="16147" width="12.42578125" style="187" bestFit="1" customWidth="1"/>
    <col min="16148" max="16155" width="10" style="187" customWidth="1"/>
    <col min="16156" max="16384" width="9.140625" style="187"/>
  </cols>
  <sheetData>
    <row r="1" spans="1:32" ht="21.75" thickBot="1" x14ac:dyDescent="0.4">
      <c r="A1" s="622" t="s">
        <v>1158</v>
      </c>
      <c r="B1" s="623"/>
      <c r="C1" s="623"/>
      <c r="D1" s="623"/>
      <c r="E1" s="623"/>
      <c r="F1" s="623"/>
      <c r="G1" s="623"/>
      <c r="H1" s="623"/>
      <c r="I1" s="623"/>
      <c r="J1" s="624"/>
      <c r="K1" s="186"/>
      <c r="M1" s="188"/>
      <c r="N1" s="187"/>
      <c r="O1" s="81" t="s">
        <v>674</v>
      </c>
      <c r="P1" s="81" t="s">
        <v>688</v>
      </c>
      <c r="Q1" s="82" t="s">
        <v>692</v>
      </c>
      <c r="R1" s="82" t="s">
        <v>689</v>
      </c>
      <c r="S1" s="82" t="s">
        <v>693</v>
      </c>
      <c r="T1" s="82" t="s">
        <v>690</v>
      </c>
      <c r="U1" s="82" t="s">
        <v>694</v>
      </c>
      <c r="V1" s="82" t="s">
        <v>1143</v>
      </c>
      <c r="W1" s="82" t="s">
        <v>1144</v>
      </c>
      <c r="X1" s="82" t="s">
        <v>1146</v>
      </c>
      <c r="Y1" s="82" t="s">
        <v>1147</v>
      </c>
      <c r="Z1" s="82" t="s">
        <v>1145</v>
      </c>
    </row>
    <row r="2" spans="1:32" x14ac:dyDescent="0.25">
      <c r="A2" s="627" t="s">
        <v>678</v>
      </c>
      <c r="B2" s="628"/>
      <c r="C2" s="628"/>
      <c r="D2" s="628"/>
      <c r="E2" s="628"/>
      <c r="F2" s="628"/>
      <c r="G2" s="628"/>
      <c r="H2" s="628"/>
      <c r="I2" s="628"/>
      <c r="J2" s="629"/>
      <c r="O2" s="83" t="s">
        <v>675</v>
      </c>
      <c r="P2" s="84" t="s">
        <v>1129</v>
      </c>
      <c r="Q2" s="84" t="s">
        <v>1127</v>
      </c>
      <c r="R2" s="84" t="s">
        <v>1128</v>
      </c>
      <c r="S2" s="84" t="s">
        <v>1126</v>
      </c>
      <c r="T2" s="84" t="s">
        <v>1150</v>
      </c>
      <c r="U2" s="84" t="s">
        <v>1152</v>
      </c>
      <c r="V2" s="84" t="s">
        <v>1125</v>
      </c>
      <c r="W2" s="84" t="s">
        <v>1124</v>
      </c>
      <c r="X2" s="84" t="s">
        <v>1154</v>
      </c>
      <c r="Y2" s="84" t="s">
        <v>1116</v>
      </c>
      <c r="Z2" s="84" t="s">
        <v>1117</v>
      </c>
      <c r="AD2" s="190"/>
      <c r="AE2" s="190"/>
      <c r="AF2" s="190"/>
    </row>
    <row r="3" spans="1:32" x14ac:dyDescent="0.25">
      <c r="A3" s="331"/>
      <c r="B3" s="332" t="s">
        <v>1086</v>
      </c>
      <c r="C3" s="625" t="e">
        <f>WADA!E3</f>
        <v>#N/A</v>
      </c>
      <c r="D3" s="625"/>
      <c r="E3" s="333"/>
      <c r="F3" s="333"/>
      <c r="G3" s="333"/>
      <c r="H3" s="333"/>
      <c r="I3" s="346" t="s">
        <v>101</v>
      </c>
      <c r="J3" s="334">
        <f>'Data Entry Page'!G5</f>
        <v>0</v>
      </c>
      <c r="M3" s="189"/>
      <c r="N3" s="187"/>
      <c r="O3" s="83" t="s">
        <v>676</v>
      </c>
      <c r="P3" s="84" t="s">
        <v>1203</v>
      </c>
      <c r="Q3" s="84"/>
      <c r="R3" s="84" t="s">
        <v>1204</v>
      </c>
      <c r="S3" s="84"/>
      <c r="T3" s="84" t="s">
        <v>1151</v>
      </c>
      <c r="U3" s="84"/>
      <c r="V3" s="84" t="s">
        <v>1153</v>
      </c>
      <c r="W3" s="84"/>
      <c r="X3" s="90" t="s">
        <v>1142</v>
      </c>
      <c r="Y3" s="84"/>
      <c r="Z3" s="84"/>
      <c r="AD3" s="190"/>
      <c r="AE3" s="190"/>
    </row>
    <row r="4" spans="1:32" x14ac:dyDescent="0.25">
      <c r="A4" s="331"/>
      <c r="B4" s="332" t="s">
        <v>1087</v>
      </c>
      <c r="C4" s="626">
        <f>WADA!H3</f>
        <v>0</v>
      </c>
      <c r="D4" s="626"/>
      <c r="E4" s="332"/>
      <c r="F4" s="335"/>
      <c r="G4" s="332"/>
      <c r="H4" s="336"/>
      <c r="I4" s="336"/>
      <c r="J4" s="337" t="e">
        <f>'Data Entry Page'!J5</f>
        <v>#N/A</v>
      </c>
      <c r="L4" s="192"/>
      <c r="O4" s="83" t="s">
        <v>673</v>
      </c>
      <c r="P4" s="90" t="s">
        <v>1114</v>
      </c>
      <c r="Q4" s="80"/>
      <c r="R4" s="90" t="s">
        <v>1115</v>
      </c>
      <c r="S4" s="80"/>
      <c r="T4" s="90" t="s">
        <v>1149</v>
      </c>
      <c r="U4" s="90"/>
      <c r="V4" s="90" t="s">
        <v>1083</v>
      </c>
      <c r="W4" s="80"/>
      <c r="X4" s="90" t="s">
        <v>1142</v>
      </c>
      <c r="Y4" s="80"/>
      <c r="Z4" s="80"/>
      <c r="AD4" s="190"/>
      <c r="AE4" s="190"/>
      <c r="AF4" s="190"/>
    </row>
    <row r="5" spans="1:32" x14ac:dyDescent="0.25">
      <c r="A5" s="627" t="s">
        <v>1088</v>
      </c>
      <c r="B5" s="628"/>
      <c r="C5" s="628"/>
      <c r="D5" s="628"/>
      <c r="E5" s="628"/>
      <c r="F5" s="628"/>
      <c r="G5" s="628"/>
      <c r="H5" s="628"/>
      <c r="I5" s="628"/>
      <c r="J5" s="629"/>
      <c r="O5" s="190"/>
      <c r="P5" s="190"/>
      <c r="Q5" s="190"/>
      <c r="R5" s="190"/>
      <c r="S5" s="190"/>
      <c r="T5" s="190"/>
      <c r="U5" s="190"/>
      <c r="V5" s="190"/>
      <c r="W5" s="190"/>
      <c r="X5" s="190"/>
      <c r="Y5" s="190"/>
      <c r="Z5" s="190"/>
      <c r="AD5" s="190"/>
      <c r="AE5" s="190"/>
      <c r="AF5" s="190"/>
    </row>
    <row r="6" spans="1:32" x14ac:dyDescent="0.25">
      <c r="A6" s="495" t="s">
        <v>1238</v>
      </c>
      <c r="B6" s="474" t="s">
        <v>1239</v>
      </c>
      <c r="C6" s="567" t="s">
        <v>748</v>
      </c>
      <c r="D6" s="568" t="s">
        <v>758</v>
      </c>
      <c r="E6" s="567" t="s">
        <v>1002</v>
      </c>
      <c r="F6" s="568" t="s">
        <v>1003</v>
      </c>
      <c r="G6" s="568" t="s">
        <v>1004</v>
      </c>
      <c r="H6" s="568" t="s">
        <v>1005</v>
      </c>
      <c r="I6" s="568" t="s">
        <v>1006</v>
      </c>
      <c r="J6" s="569" t="s">
        <v>1080</v>
      </c>
      <c r="M6" s="188"/>
      <c r="N6" s="187"/>
      <c r="O6" s="190"/>
      <c r="P6" s="190"/>
      <c r="Q6" s="190"/>
      <c r="R6" s="190"/>
      <c r="S6" s="190"/>
      <c r="T6" s="190"/>
      <c r="U6" s="190"/>
      <c r="V6" s="190"/>
      <c r="W6" s="190"/>
      <c r="X6" s="193"/>
      <c r="Y6" s="190"/>
      <c r="Z6" s="190"/>
    </row>
    <row r="7" spans="1:32" x14ac:dyDescent="0.25">
      <c r="A7" s="476">
        <v>1</v>
      </c>
      <c r="B7" s="194" t="e">
        <f>VLOOKUP('Data Entry Page'!J5,O:P,2,FALSE)</f>
        <v>#N/A</v>
      </c>
      <c r="C7" s="195">
        <f>'Data Entry Page'!C24+'Data Entry Page'!C25+'Data Entry Page'!C27</f>
        <v>0</v>
      </c>
      <c r="D7" s="195">
        <f>'Data Entry Page'!D24+'Data Entry Page'!D25+'Data Entry Page'!D27</f>
        <v>0</v>
      </c>
      <c r="E7" s="195">
        <f>'Data Entry Page'!E24+'Data Entry Page'!E25+'Data Entry Page'!E27</f>
        <v>0</v>
      </c>
      <c r="F7" s="195">
        <f>'Data Entry Page'!F24+'Data Entry Page'!F25+'Data Entry Page'!F27</f>
        <v>0</v>
      </c>
      <c r="G7" s="195">
        <f>'Data Entry Page'!G24+'Data Entry Page'!G25+'Data Entry Page'!G27</f>
        <v>0</v>
      </c>
      <c r="H7" s="195">
        <f>'Data Entry Page'!H24+'Data Entry Page'!H25+'Data Entry Page'!H27</f>
        <v>0</v>
      </c>
      <c r="I7" s="195">
        <f>'Data Entry Page'!I24+'Data Entry Page'!I25+'Data Entry Page'!I27</f>
        <v>0</v>
      </c>
      <c r="J7" s="487">
        <f>'Data Entry Page'!J24+'Data Entry Page'!J25+'Data Entry Page'!J27</f>
        <v>0</v>
      </c>
      <c r="M7" s="188"/>
      <c r="N7" s="187"/>
      <c r="O7" s="190"/>
      <c r="P7" s="190"/>
      <c r="Q7" s="190"/>
      <c r="R7" s="190"/>
      <c r="S7" s="190"/>
      <c r="T7" s="190"/>
      <c r="U7" s="190"/>
      <c r="V7" s="190"/>
      <c r="W7" s="190"/>
      <c r="X7" s="193"/>
      <c r="Y7" s="190"/>
      <c r="Z7" s="190"/>
      <c r="AA7" s="187"/>
      <c r="AB7" s="187"/>
      <c r="AC7" s="187"/>
    </row>
    <row r="8" spans="1:32" x14ac:dyDescent="0.25">
      <c r="A8" s="477"/>
      <c r="B8" s="384" t="s">
        <v>1201</v>
      </c>
      <c r="C8" s="385">
        <f>'Data Entry Page'!C28</f>
        <v>0</v>
      </c>
      <c r="D8" s="385">
        <f>'Data Entry Page'!D28</f>
        <v>0</v>
      </c>
      <c r="E8" s="385">
        <f>'Data Entry Page'!E28</f>
        <v>0</v>
      </c>
      <c r="F8" s="385">
        <f>'Data Entry Page'!F28</f>
        <v>0</v>
      </c>
      <c r="G8" s="385">
        <f>'Data Entry Page'!G28</f>
        <v>0</v>
      </c>
      <c r="H8" s="385">
        <f>'Data Entry Page'!H28</f>
        <v>0</v>
      </c>
      <c r="I8" s="385">
        <f>'Data Entry Page'!I28</f>
        <v>0</v>
      </c>
      <c r="J8" s="488">
        <f>'Data Entry Page'!J28</f>
        <v>0</v>
      </c>
      <c r="M8" s="188"/>
      <c r="N8" s="187"/>
      <c r="O8" s="190"/>
      <c r="P8" s="190"/>
      <c r="Q8" s="190"/>
      <c r="R8" s="190"/>
      <c r="S8" s="190"/>
      <c r="T8" s="190"/>
      <c r="U8" s="190"/>
      <c r="V8" s="190"/>
      <c r="W8" s="190"/>
      <c r="X8" s="193"/>
      <c r="Y8" s="190"/>
      <c r="Z8" s="190"/>
      <c r="AA8" s="187"/>
      <c r="AB8" s="187"/>
      <c r="AC8" s="187"/>
    </row>
    <row r="9" spans="1:32" ht="15.75" thickBot="1" x14ac:dyDescent="0.3">
      <c r="A9" s="478" t="s">
        <v>1119</v>
      </c>
      <c r="B9" s="196" t="e">
        <f>VLOOKUP('Data Entry Page'!J5,O:Q,3,FALSE)</f>
        <v>#N/A</v>
      </c>
      <c r="C9" s="197">
        <f>'Data Entry Page'!C26</f>
        <v>0</v>
      </c>
      <c r="D9" s="197">
        <f>'Data Entry Page'!D26</f>
        <v>0</v>
      </c>
      <c r="E9" s="197">
        <f>'Data Entry Page'!E26</f>
        <v>0</v>
      </c>
      <c r="F9" s="197">
        <f>'Data Entry Page'!F26</f>
        <v>0</v>
      </c>
      <c r="G9" s="197">
        <f>'Data Entry Page'!G26</f>
        <v>0</v>
      </c>
      <c r="H9" s="197">
        <f>'Data Entry Page'!H26</f>
        <v>0</v>
      </c>
      <c r="I9" s="197">
        <f>'Data Entry Page'!I26</f>
        <v>0</v>
      </c>
      <c r="J9" s="489">
        <f>'Data Entry Page'!J26</f>
        <v>0</v>
      </c>
      <c r="M9" s="188"/>
      <c r="N9" s="187"/>
      <c r="O9" s="190"/>
      <c r="P9" s="190"/>
      <c r="Q9" s="190"/>
      <c r="R9" s="190"/>
      <c r="S9" s="190"/>
      <c r="T9" s="190"/>
      <c r="U9" s="190"/>
      <c r="V9" s="190"/>
      <c r="W9" s="190"/>
      <c r="X9" s="193"/>
      <c r="Y9" s="190"/>
      <c r="Z9" s="190"/>
      <c r="AA9" s="187"/>
      <c r="AB9" s="187"/>
      <c r="AC9" s="187"/>
    </row>
    <row r="10" spans="1:32" ht="15.75" thickTop="1" x14ac:dyDescent="0.25">
      <c r="A10" s="479" t="s">
        <v>1120</v>
      </c>
      <c r="B10" s="198" t="s">
        <v>1118</v>
      </c>
      <c r="C10" s="199">
        <f>SUM(C7:C9)</f>
        <v>0</v>
      </c>
      <c r="D10" s="199">
        <f t="shared" ref="D10:J10" si="0">SUM(D7:D9)</f>
        <v>0</v>
      </c>
      <c r="E10" s="199">
        <f t="shared" si="0"/>
        <v>0</v>
      </c>
      <c r="F10" s="199">
        <f t="shared" si="0"/>
        <v>0</v>
      </c>
      <c r="G10" s="199">
        <f t="shared" si="0"/>
        <v>0</v>
      </c>
      <c r="H10" s="199">
        <f t="shared" si="0"/>
        <v>0</v>
      </c>
      <c r="I10" s="199">
        <f t="shared" si="0"/>
        <v>0</v>
      </c>
      <c r="J10" s="490">
        <f t="shared" si="0"/>
        <v>0</v>
      </c>
      <c r="M10" s="188"/>
      <c r="N10" s="187"/>
      <c r="O10" s="190"/>
      <c r="P10" s="190"/>
      <c r="Q10" s="190"/>
      <c r="R10" s="190"/>
      <c r="S10" s="190"/>
      <c r="T10" s="190"/>
      <c r="U10" s="190"/>
      <c r="V10" s="190"/>
      <c r="W10" s="190"/>
      <c r="X10" s="193"/>
      <c r="Y10" s="190"/>
      <c r="Z10" s="190"/>
      <c r="AA10" s="187"/>
      <c r="AB10" s="187"/>
      <c r="AC10" s="187"/>
    </row>
    <row r="11" spans="1:32" x14ac:dyDescent="0.25">
      <c r="A11" s="479"/>
      <c r="B11" s="198"/>
      <c r="C11" s="199"/>
      <c r="D11" s="199"/>
      <c r="E11" s="199"/>
      <c r="F11" s="199"/>
      <c r="G11" s="199"/>
      <c r="H11" s="199"/>
      <c r="I11" s="199"/>
      <c r="J11" s="490"/>
      <c r="M11" s="188"/>
      <c r="N11" s="187"/>
      <c r="O11" s="190"/>
      <c r="P11" s="190"/>
      <c r="Q11" s="190"/>
      <c r="R11" s="190"/>
      <c r="S11" s="190"/>
      <c r="T11" s="190"/>
      <c r="U11" s="190"/>
      <c r="V11" s="190"/>
      <c r="W11" s="190"/>
      <c r="X11" s="193"/>
      <c r="Y11" s="190"/>
      <c r="Z11" s="190"/>
      <c r="AA11" s="187"/>
      <c r="AB11" s="187"/>
      <c r="AC11" s="187"/>
    </row>
    <row r="12" spans="1:32" x14ac:dyDescent="0.25">
      <c r="A12" s="476">
        <v>2</v>
      </c>
      <c r="B12" s="194" t="e">
        <f>VLOOKUP('Data Entry Page'!J5,O:R,4,FALSE)</f>
        <v>#N/A</v>
      </c>
      <c r="C12" s="195">
        <f>'Data Entry Page'!C33+'Data Entry Page'!C34+'Data Entry Page'!C36</f>
        <v>0</v>
      </c>
      <c r="D12" s="195">
        <f>'Data Entry Page'!D33+'Data Entry Page'!D34+'Data Entry Page'!D36</f>
        <v>0</v>
      </c>
      <c r="E12" s="195">
        <f>'Data Entry Page'!E33+'Data Entry Page'!E34+'Data Entry Page'!E36</f>
        <v>0</v>
      </c>
      <c r="F12" s="195">
        <f>'Data Entry Page'!F33+'Data Entry Page'!F34+'Data Entry Page'!F36</f>
        <v>0</v>
      </c>
      <c r="G12" s="195">
        <f>'Data Entry Page'!G33+'Data Entry Page'!G34+'Data Entry Page'!G36</f>
        <v>0</v>
      </c>
      <c r="H12" s="195">
        <f>'Data Entry Page'!H33+'Data Entry Page'!H34+'Data Entry Page'!H36</f>
        <v>0</v>
      </c>
      <c r="I12" s="195">
        <f>'Data Entry Page'!I33+'Data Entry Page'!I34+'Data Entry Page'!I36</f>
        <v>0</v>
      </c>
      <c r="J12" s="487">
        <f>'Data Entry Page'!J33+'Data Entry Page'!J34+'Data Entry Page'!J36</f>
        <v>0</v>
      </c>
      <c r="M12" s="188"/>
      <c r="N12" s="187"/>
      <c r="O12" s="190"/>
      <c r="P12" s="190"/>
      <c r="Q12" s="190"/>
      <c r="R12" s="190"/>
      <c r="S12" s="190"/>
      <c r="T12" s="190"/>
      <c r="U12" s="190"/>
      <c r="V12" s="190"/>
      <c r="W12" s="190"/>
      <c r="X12" s="193"/>
      <c r="Y12" s="190"/>
      <c r="Z12" s="190"/>
      <c r="AA12" s="187"/>
      <c r="AB12" s="187"/>
      <c r="AC12" s="187"/>
    </row>
    <row r="13" spans="1:32" x14ac:dyDescent="0.25">
      <c r="A13" s="477"/>
      <c r="B13" s="384" t="s">
        <v>1202</v>
      </c>
      <c r="C13" s="385">
        <f>'Data Entry Page'!C37</f>
        <v>0</v>
      </c>
      <c r="D13" s="385">
        <f>'Data Entry Page'!D37</f>
        <v>0</v>
      </c>
      <c r="E13" s="385">
        <f>'Data Entry Page'!E37</f>
        <v>0</v>
      </c>
      <c r="F13" s="385">
        <f>'Data Entry Page'!F37</f>
        <v>0</v>
      </c>
      <c r="G13" s="385">
        <f>'Data Entry Page'!G37</f>
        <v>0</v>
      </c>
      <c r="H13" s="385">
        <f>'Data Entry Page'!H37</f>
        <v>0</v>
      </c>
      <c r="I13" s="385">
        <f>'Data Entry Page'!I37</f>
        <v>0</v>
      </c>
      <c r="J13" s="488">
        <f>'Data Entry Page'!J37</f>
        <v>0</v>
      </c>
      <c r="M13" s="188"/>
      <c r="N13" s="187"/>
      <c r="O13" s="190"/>
      <c r="P13" s="190"/>
      <c r="Q13" s="190"/>
      <c r="R13" s="190"/>
      <c r="S13" s="190"/>
      <c r="T13" s="190"/>
      <c r="U13" s="190"/>
      <c r="V13" s="190"/>
      <c r="W13" s="190"/>
      <c r="X13" s="193"/>
      <c r="Y13" s="190"/>
      <c r="Z13" s="190"/>
      <c r="AA13" s="187"/>
      <c r="AB13" s="187"/>
      <c r="AC13" s="187"/>
    </row>
    <row r="14" spans="1:32" ht="15.75" thickBot="1" x14ac:dyDescent="0.3">
      <c r="A14" s="478" t="s">
        <v>1121</v>
      </c>
      <c r="B14" s="196" t="e">
        <f>VLOOKUP('Data Entry Page'!J5,O:S,5,FALSE)</f>
        <v>#N/A</v>
      </c>
      <c r="C14" s="197">
        <f>'Data Entry Page'!C35</f>
        <v>0</v>
      </c>
      <c r="D14" s="197">
        <f>'Data Entry Page'!D35</f>
        <v>0</v>
      </c>
      <c r="E14" s="197">
        <f>'Data Entry Page'!E35</f>
        <v>0</v>
      </c>
      <c r="F14" s="197">
        <f>'Data Entry Page'!F35</f>
        <v>0</v>
      </c>
      <c r="G14" s="197">
        <f>'Data Entry Page'!G35</f>
        <v>0</v>
      </c>
      <c r="H14" s="197">
        <f>'Data Entry Page'!H35</f>
        <v>0</v>
      </c>
      <c r="I14" s="197">
        <f>'Data Entry Page'!I35</f>
        <v>0</v>
      </c>
      <c r="J14" s="489">
        <f>'Data Entry Page'!J35</f>
        <v>0</v>
      </c>
      <c r="M14" s="188"/>
      <c r="N14" s="187"/>
      <c r="O14" s="190"/>
      <c r="P14" s="190"/>
      <c r="Q14" s="190"/>
      <c r="R14" s="190"/>
      <c r="S14" s="190"/>
      <c r="T14" s="190"/>
      <c r="U14" s="190"/>
      <c r="V14" s="190"/>
      <c r="W14" s="190"/>
      <c r="X14" s="193"/>
      <c r="Y14" s="190"/>
      <c r="Z14" s="190"/>
      <c r="AA14" s="187"/>
      <c r="AB14" s="187"/>
      <c r="AC14" s="187"/>
    </row>
    <row r="15" spans="1:32" ht="15.75" thickTop="1" x14ac:dyDescent="0.25">
      <c r="A15" s="479" t="s">
        <v>1122</v>
      </c>
      <c r="B15" s="198" t="s">
        <v>1123</v>
      </c>
      <c r="C15" s="199">
        <f>SUM(C12:C14)</f>
        <v>0</v>
      </c>
      <c r="D15" s="199">
        <f t="shared" ref="D15:J15" si="1">SUM(D12:D14)</f>
        <v>0</v>
      </c>
      <c r="E15" s="199">
        <f t="shared" si="1"/>
        <v>0</v>
      </c>
      <c r="F15" s="199">
        <f t="shared" si="1"/>
        <v>0</v>
      </c>
      <c r="G15" s="199">
        <f t="shared" si="1"/>
        <v>0</v>
      </c>
      <c r="H15" s="199">
        <f t="shared" si="1"/>
        <v>0</v>
      </c>
      <c r="I15" s="199">
        <f t="shared" si="1"/>
        <v>0</v>
      </c>
      <c r="J15" s="490">
        <f t="shared" si="1"/>
        <v>0</v>
      </c>
      <c r="M15" s="188"/>
      <c r="N15" s="187"/>
      <c r="O15" s="190"/>
      <c r="P15" s="190"/>
      <c r="Q15" s="190"/>
      <c r="R15" s="190"/>
      <c r="S15" s="190"/>
      <c r="T15" s="190"/>
      <c r="U15" s="190"/>
      <c r="V15" s="190"/>
      <c r="W15" s="190"/>
      <c r="X15" s="193"/>
      <c r="Y15" s="190"/>
      <c r="Z15" s="190"/>
      <c r="AA15" s="187"/>
      <c r="AB15" s="187"/>
      <c r="AC15" s="187"/>
    </row>
    <row r="16" spans="1:32" x14ac:dyDescent="0.25">
      <c r="A16" s="479"/>
      <c r="B16" s="198"/>
      <c r="C16" s="199"/>
      <c r="D16" s="199"/>
      <c r="E16" s="199"/>
      <c r="F16" s="199"/>
      <c r="G16" s="199"/>
      <c r="H16" s="199"/>
      <c r="I16" s="199"/>
      <c r="J16" s="490"/>
      <c r="M16" s="188"/>
      <c r="N16" s="187"/>
      <c r="O16" s="190"/>
      <c r="P16" s="190"/>
      <c r="Q16" s="190"/>
      <c r="R16" s="190"/>
      <c r="S16" s="190"/>
      <c r="T16" s="190"/>
      <c r="U16" s="190"/>
      <c r="V16" s="190"/>
      <c r="W16" s="190"/>
      <c r="X16" s="193"/>
      <c r="Y16" s="190"/>
      <c r="Z16" s="190"/>
      <c r="AA16" s="187"/>
      <c r="AB16" s="187"/>
      <c r="AC16" s="187"/>
    </row>
    <row r="17" spans="1:29" x14ac:dyDescent="0.25">
      <c r="A17" s="476">
        <v>3</v>
      </c>
      <c r="B17" s="194" t="e">
        <f>VLOOKUP('Data Entry Page'!J5,O:T,6,FALSE)</f>
        <v>#N/A</v>
      </c>
      <c r="C17" s="195">
        <f>AVERAGE(C7,C12)</f>
        <v>0</v>
      </c>
      <c r="D17" s="195">
        <f t="shared" ref="D17:J17" si="2">AVERAGE(D7,D12)</f>
        <v>0</v>
      </c>
      <c r="E17" s="195">
        <f t="shared" si="2"/>
        <v>0</v>
      </c>
      <c r="F17" s="195">
        <f t="shared" si="2"/>
        <v>0</v>
      </c>
      <c r="G17" s="195">
        <f t="shared" si="2"/>
        <v>0</v>
      </c>
      <c r="H17" s="195">
        <f t="shared" si="2"/>
        <v>0</v>
      </c>
      <c r="I17" s="195">
        <f t="shared" si="2"/>
        <v>0</v>
      </c>
      <c r="J17" s="487">
        <f t="shared" si="2"/>
        <v>0</v>
      </c>
      <c r="M17" s="188"/>
      <c r="N17" s="187"/>
      <c r="O17" s="190"/>
      <c r="P17" s="190"/>
      <c r="Q17" s="190"/>
      <c r="R17" s="190"/>
      <c r="S17" s="190"/>
      <c r="T17" s="190"/>
      <c r="U17" s="190"/>
      <c r="V17" s="190"/>
      <c r="W17" s="190"/>
      <c r="X17" s="193"/>
      <c r="Y17" s="190"/>
      <c r="Z17" s="190"/>
      <c r="AA17" s="187"/>
      <c r="AB17" s="187"/>
      <c r="AC17" s="187"/>
    </row>
    <row r="18" spans="1:29" x14ac:dyDescent="0.25">
      <c r="A18" s="477"/>
      <c r="B18" s="384" t="s">
        <v>1205</v>
      </c>
      <c r="C18" s="195">
        <f>AVERAGE(C8,C13)</f>
        <v>0</v>
      </c>
      <c r="D18" s="195">
        <f t="shared" ref="D18:J18" si="3">AVERAGE(D8,D13)</f>
        <v>0</v>
      </c>
      <c r="E18" s="195">
        <f t="shared" si="3"/>
        <v>0</v>
      </c>
      <c r="F18" s="195">
        <f t="shared" si="3"/>
        <v>0</v>
      </c>
      <c r="G18" s="195">
        <f t="shared" si="3"/>
        <v>0</v>
      </c>
      <c r="H18" s="195">
        <f t="shared" si="3"/>
        <v>0</v>
      </c>
      <c r="I18" s="195">
        <f t="shared" si="3"/>
        <v>0</v>
      </c>
      <c r="J18" s="487">
        <f t="shared" si="3"/>
        <v>0</v>
      </c>
      <c r="M18" s="188"/>
      <c r="N18" s="187"/>
      <c r="O18" s="190"/>
      <c r="P18" s="190"/>
      <c r="Q18" s="190"/>
      <c r="R18" s="190"/>
      <c r="S18" s="190"/>
      <c r="T18" s="190"/>
      <c r="U18" s="190"/>
      <c r="V18" s="190"/>
      <c r="W18" s="190"/>
      <c r="X18" s="193"/>
      <c r="Y18" s="190"/>
      <c r="Z18" s="190"/>
      <c r="AA18" s="187"/>
      <c r="AB18" s="187"/>
      <c r="AC18" s="187"/>
    </row>
    <row r="19" spans="1:29" ht="15.75" thickBot="1" x14ac:dyDescent="0.3">
      <c r="A19" s="480" t="s">
        <v>1155</v>
      </c>
      <c r="B19" s="196" t="e">
        <f>VLOOKUP('Data Entry Page'!J5,O:U,7,FALSE)</f>
        <v>#N/A</v>
      </c>
      <c r="C19" s="197">
        <f>AVERAGE(C9,C14)</f>
        <v>0</v>
      </c>
      <c r="D19" s="197">
        <f t="shared" ref="D19:J19" si="4">AVERAGE(D9,D14)</f>
        <v>0</v>
      </c>
      <c r="E19" s="197">
        <f t="shared" si="4"/>
        <v>0</v>
      </c>
      <c r="F19" s="197">
        <f t="shared" si="4"/>
        <v>0</v>
      </c>
      <c r="G19" s="197">
        <f t="shared" si="4"/>
        <v>0</v>
      </c>
      <c r="H19" s="197">
        <f t="shared" si="4"/>
        <v>0</v>
      </c>
      <c r="I19" s="197">
        <f t="shared" si="4"/>
        <v>0</v>
      </c>
      <c r="J19" s="489">
        <f t="shared" si="4"/>
        <v>0</v>
      </c>
      <c r="M19" s="188"/>
      <c r="N19" s="187"/>
      <c r="O19" s="190"/>
      <c r="P19" s="190"/>
      <c r="Q19" s="190"/>
      <c r="R19" s="190"/>
      <c r="S19" s="190"/>
      <c r="T19" s="190"/>
      <c r="U19" s="190"/>
      <c r="V19" s="190"/>
      <c r="W19" s="190"/>
      <c r="X19" s="193"/>
      <c r="Y19" s="190"/>
      <c r="Z19" s="190"/>
      <c r="AA19" s="187"/>
      <c r="AB19" s="187"/>
      <c r="AC19" s="187"/>
    </row>
    <row r="20" spans="1:29" ht="15.75" thickTop="1" x14ac:dyDescent="0.25">
      <c r="A20" s="481" t="s">
        <v>1156</v>
      </c>
      <c r="B20" s="198" t="s">
        <v>1149</v>
      </c>
      <c r="C20" s="199">
        <f>AVERAGE(C10,C15)</f>
        <v>0</v>
      </c>
      <c r="D20" s="199">
        <f t="shared" ref="D20:J20" si="5">AVERAGE(D10,D15)</f>
        <v>0</v>
      </c>
      <c r="E20" s="199">
        <f t="shared" si="5"/>
        <v>0</v>
      </c>
      <c r="F20" s="199">
        <f t="shared" si="5"/>
        <v>0</v>
      </c>
      <c r="G20" s="199">
        <f t="shared" si="5"/>
        <v>0</v>
      </c>
      <c r="H20" s="199">
        <f t="shared" si="5"/>
        <v>0</v>
      </c>
      <c r="I20" s="199">
        <f t="shared" si="5"/>
        <v>0</v>
      </c>
      <c r="J20" s="490">
        <f t="shared" si="5"/>
        <v>0</v>
      </c>
      <c r="M20" s="188"/>
      <c r="N20" s="187"/>
      <c r="O20" s="190"/>
      <c r="P20" s="190"/>
      <c r="Q20" s="190"/>
      <c r="R20" s="190"/>
      <c r="S20" s="190"/>
      <c r="T20" s="190"/>
      <c r="U20" s="190"/>
      <c r="V20" s="190"/>
      <c r="W20" s="190"/>
      <c r="X20" s="193"/>
      <c r="Y20" s="190"/>
      <c r="Z20" s="190"/>
      <c r="AA20" s="187"/>
      <c r="AB20" s="187"/>
      <c r="AC20" s="187"/>
    </row>
    <row r="21" spans="1:29" x14ac:dyDescent="0.25">
      <c r="A21" s="481"/>
      <c r="B21" s="198"/>
      <c r="C21" s="199"/>
      <c r="D21" s="199"/>
      <c r="E21" s="199"/>
      <c r="F21" s="199"/>
      <c r="G21" s="199"/>
      <c r="H21" s="199"/>
      <c r="I21" s="199"/>
      <c r="J21" s="490"/>
      <c r="M21" s="188"/>
      <c r="N21" s="187"/>
      <c r="O21" s="190"/>
      <c r="P21" s="190"/>
      <c r="Q21" s="190"/>
      <c r="R21" s="190"/>
      <c r="S21" s="190"/>
      <c r="T21" s="190"/>
      <c r="U21" s="190"/>
      <c r="V21" s="190"/>
      <c r="W21" s="190"/>
      <c r="X21" s="193"/>
      <c r="Y21" s="190"/>
      <c r="Z21" s="190"/>
      <c r="AA21" s="187"/>
      <c r="AB21" s="187"/>
      <c r="AC21" s="187"/>
    </row>
    <row r="22" spans="1:29" x14ac:dyDescent="0.25">
      <c r="A22" s="476">
        <v>4</v>
      </c>
      <c r="B22" s="194" t="e">
        <f>VLOOKUP('Data Entry Page'!J5,O:V,8,FALSE)</f>
        <v>#N/A</v>
      </c>
      <c r="C22" s="195">
        <f>'Data Entry Page'!C42+'Data Entry Page'!C43+'Data Entry Page'!C45</f>
        <v>0</v>
      </c>
      <c r="D22" s="195">
        <f>'Data Entry Page'!D42+'Data Entry Page'!D43+'Data Entry Page'!D45</f>
        <v>0</v>
      </c>
      <c r="E22" s="195">
        <f>'Data Entry Page'!E42+'Data Entry Page'!E43+'Data Entry Page'!E45</f>
        <v>0</v>
      </c>
      <c r="F22" s="195">
        <f>'Data Entry Page'!F42+'Data Entry Page'!F43+'Data Entry Page'!F45</f>
        <v>0</v>
      </c>
      <c r="G22" s="195">
        <f>'Data Entry Page'!G42+'Data Entry Page'!G43+'Data Entry Page'!G45</f>
        <v>0</v>
      </c>
      <c r="H22" s="195">
        <f>'Data Entry Page'!H42+'Data Entry Page'!H43+'Data Entry Page'!H45</f>
        <v>0</v>
      </c>
      <c r="I22" s="195">
        <f>'Data Entry Page'!I42+'Data Entry Page'!I43+'Data Entry Page'!I45</f>
        <v>0</v>
      </c>
      <c r="J22" s="487">
        <f>'Data Entry Page'!J42+'Data Entry Page'!J43+'Data Entry Page'!J45</f>
        <v>0</v>
      </c>
      <c r="M22" s="188"/>
      <c r="N22" s="187"/>
      <c r="O22" s="190"/>
      <c r="P22" s="190"/>
      <c r="Q22" s="190"/>
      <c r="R22" s="190"/>
      <c r="S22" s="190"/>
      <c r="T22" s="190"/>
      <c r="U22" s="190"/>
      <c r="V22" s="190"/>
      <c r="W22" s="190"/>
      <c r="X22" s="193"/>
      <c r="Y22" s="190"/>
      <c r="Z22" s="190"/>
      <c r="AA22" s="187"/>
      <c r="AB22" s="187"/>
      <c r="AC22" s="187"/>
    </row>
    <row r="23" spans="1:29" x14ac:dyDescent="0.25">
      <c r="A23" s="477"/>
      <c r="B23" s="384" t="s">
        <v>1206</v>
      </c>
      <c r="C23" s="385">
        <f>'Data Entry Page'!C46</f>
        <v>0</v>
      </c>
      <c r="D23" s="385">
        <f>'Data Entry Page'!D46</f>
        <v>0</v>
      </c>
      <c r="E23" s="385">
        <f>'Data Entry Page'!E46</f>
        <v>0</v>
      </c>
      <c r="F23" s="385">
        <f>'Data Entry Page'!F46</f>
        <v>0</v>
      </c>
      <c r="G23" s="385">
        <f>'Data Entry Page'!G46</f>
        <v>0</v>
      </c>
      <c r="H23" s="385">
        <f>'Data Entry Page'!H46</f>
        <v>0</v>
      </c>
      <c r="I23" s="385">
        <f>'Data Entry Page'!I46</f>
        <v>0</v>
      </c>
      <c r="J23" s="488">
        <f>'Data Entry Page'!J46</f>
        <v>0</v>
      </c>
      <c r="M23" s="188"/>
      <c r="N23" s="187"/>
      <c r="O23" s="190"/>
      <c r="P23" s="190"/>
      <c r="Q23" s="190"/>
      <c r="R23" s="190"/>
      <c r="S23" s="190"/>
      <c r="T23" s="190"/>
      <c r="U23" s="190"/>
      <c r="V23" s="190"/>
      <c r="W23" s="190"/>
      <c r="X23" s="193"/>
      <c r="Y23" s="190"/>
      <c r="Z23" s="190"/>
      <c r="AA23" s="187"/>
      <c r="AB23" s="187"/>
      <c r="AC23" s="187"/>
    </row>
    <row r="24" spans="1:29" ht="15.75" thickBot="1" x14ac:dyDescent="0.3">
      <c r="A24" s="478" t="s">
        <v>1136</v>
      </c>
      <c r="B24" s="196" t="e">
        <f>VLOOKUP('Data Entry Page'!J5,O:W,9,FALSE)</f>
        <v>#N/A</v>
      </c>
      <c r="C24" s="197">
        <f>'Data Entry Page'!C44</f>
        <v>0</v>
      </c>
      <c r="D24" s="197">
        <f>'Data Entry Page'!D44</f>
        <v>0</v>
      </c>
      <c r="E24" s="197">
        <f>'Data Entry Page'!E44</f>
        <v>0</v>
      </c>
      <c r="F24" s="197">
        <f>'Data Entry Page'!F44</f>
        <v>0</v>
      </c>
      <c r="G24" s="197">
        <f>'Data Entry Page'!G44</f>
        <v>0</v>
      </c>
      <c r="H24" s="197">
        <f>'Data Entry Page'!H44</f>
        <v>0</v>
      </c>
      <c r="I24" s="197">
        <f>'Data Entry Page'!I44</f>
        <v>0</v>
      </c>
      <c r="J24" s="489">
        <f>'Data Entry Page'!J44</f>
        <v>0</v>
      </c>
      <c r="M24" s="188"/>
      <c r="N24" s="187"/>
      <c r="O24" s="190"/>
      <c r="P24" s="190"/>
      <c r="Q24" s="190"/>
      <c r="R24" s="190"/>
      <c r="S24" s="190"/>
      <c r="T24" s="190"/>
      <c r="U24" s="190"/>
      <c r="V24" s="190"/>
      <c r="W24" s="190"/>
      <c r="X24" s="193"/>
      <c r="Y24" s="190"/>
      <c r="Z24" s="190"/>
      <c r="AA24" s="187"/>
      <c r="AB24" s="187"/>
      <c r="AC24" s="187"/>
    </row>
    <row r="25" spans="1:29" ht="15.75" thickTop="1" x14ac:dyDescent="0.25">
      <c r="A25" s="479" t="s">
        <v>1137</v>
      </c>
      <c r="B25" s="198" t="s">
        <v>1138</v>
      </c>
      <c r="C25" s="199">
        <f>SUM(C22:C24)</f>
        <v>0</v>
      </c>
      <c r="D25" s="199">
        <f t="shared" ref="D25:J25" si="6">SUM(D22:D24)</f>
        <v>0</v>
      </c>
      <c r="E25" s="199">
        <f t="shared" si="6"/>
        <v>0</v>
      </c>
      <c r="F25" s="199">
        <f t="shared" si="6"/>
        <v>0</v>
      </c>
      <c r="G25" s="199">
        <f t="shared" si="6"/>
        <v>0</v>
      </c>
      <c r="H25" s="199">
        <f t="shared" si="6"/>
        <v>0</v>
      </c>
      <c r="I25" s="199">
        <f t="shared" si="6"/>
        <v>0</v>
      </c>
      <c r="J25" s="490">
        <f t="shared" si="6"/>
        <v>0</v>
      </c>
      <c r="M25" s="188"/>
      <c r="N25" s="187"/>
      <c r="O25" s="190"/>
      <c r="P25" s="190"/>
      <c r="Q25" s="190"/>
      <c r="R25" s="190"/>
      <c r="S25" s="190"/>
      <c r="T25" s="190"/>
      <c r="U25" s="190"/>
      <c r="V25" s="190"/>
      <c r="W25" s="190"/>
      <c r="X25" s="193"/>
      <c r="Y25" s="190"/>
      <c r="Z25" s="190"/>
      <c r="AA25" s="187"/>
      <c r="AB25" s="187"/>
      <c r="AC25" s="187"/>
    </row>
    <row r="26" spans="1:29" x14ac:dyDescent="0.25">
      <c r="A26" s="479"/>
      <c r="B26" s="198"/>
      <c r="C26" s="199"/>
      <c r="D26" s="199"/>
      <c r="E26" s="199"/>
      <c r="F26" s="199"/>
      <c r="G26" s="199"/>
      <c r="H26" s="199"/>
      <c r="I26" s="199"/>
      <c r="J26" s="490"/>
      <c r="M26" s="188"/>
      <c r="N26" s="187"/>
      <c r="O26" s="190"/>
      <c r="P26" s="190"/>
      <c r="Q26" s="190"/>
      <c r="R26" s="190"/>
      <c r="S26" s="190"/>
      <c r="T26" s="190"/>
      <c r="U26" s="190"/>
      <c r="V26" s="190"/>
      <c r="W26" s="190"/>
      <c r="X26" s="193"/>
      <c r="Y26" s="190"/>
      <c r="Z26" s="190"/>
      <c r="AA26" s="187"/>
      <c r="AB26" s="187"/>
      <c r="AC26" s="187"/>
    </row>
    <row r="27" spans="1:29" x14ac:dyDescent="0.25">
      <c r="A27" s="476">
        <v>5</v>
      </c>
      <c r="B27" s="194" t="e">
        <f>VLOOKUP('Data Entry Page'!J5,O:X,10,FALSE)</f>
        <v>#N/A</v>
      </c>
      <c r="C27" s="195">
        <f>C17+C22</f>
        <v>0</v>
      </c>
      <c r="D27" s="195">
        <f t="shared" ref="D27:J27" si="7">D17+D22</f>
        <v>0</v>
      </c>
      <c r="E27" s="195">
        <f t="shared" si="7"/>
        <v>0</v>
      </c>
      <c r="F27" s="195">
        <f t="shared" si="7"/>
        <v>0</v>
      </c>
      <c r="G27" s="195">
        <f t="shared" si="7"/>
        <v>0</v>
      </c>
      <c r="H27" s="195">
        <f t="shared" si="7"/>
        <v>0</v>
      </c>
      <c r="I27" s="195">
        <f t="shared" si="7"/>
        <v>0</v>
      </c>
      <c r="J27" s="487">
        <f t="shared" si="7"/>
        <v>0</v>
      </c>
      <c r="M27" s="188"/>
      <c r="N27" s="187"/>
      <c r="O27" s="190"/>
      <c r="P27" s="190"/>
      <c r="Q27" s="190"/>
      <c r="R27" s="190"/>
      <c r="S27" s="190"/>
      <c r="T27" s="190"/>
      <c r="U27" s="190"/>
      <c r="V27" s="190"/>
      <c r="W27" s="190"/>
      <c r="X27" s="193"/>
      <c r="Y27" s="190"/>
      <c r="Z27" s="190"/>
      <c r="AA27" s="187"/>
      <c r="AB27" s="187"/>
      <c r="AC27" s="187"/>
    </row>
    <row r="28" spans="1:29" x14ac:dyDescent="0.25">
      <c r="A28" s="477"/>
      <c r="B28" s="384" t="s">
        <v>1207</v>
      </c>
      <c r="C28" s="385">
        <f>((C8+C13)/2)+C23</f>
        <v>0</v>
      </c>
      <c r="D28" s="385">
        <f t="shared" ref="D28:J28" si="8">((D8+D13)/2)+D23</f>
        <v>0</v>
      </c>
      <c r="E28" s="385">
        <f t="shared" si="8"/>
        <v>0</v>
      </c>
      <c r="F28" s="385">
        <f t="shared" si="8"/>
        <v>0</v>
      </c>
      <c r="G28" s="385">
        <f t="shared" si="8"/>
        <v>0</v>
      </c>
      <c r="H28" s="385">
        <f t="shared" si="8"/>
        <v>0</v>
      </c>
      <c r="I28" s="385">
        <f t="shared" si="8"/>
        <v>0</v>
      </c>
      <c r="J28" s="488">
        <f t="shared" si="8"/>
        <v>0</v>
      </c>
      <c r="M28" s="188"/>
      <c r="N28" s="187"/>
      <c r="O28" s="190"/>
      <c r="P28" s="190"/>
      <c r="Q28" s="190"/>
      <c r="R28" s="190"/>
      <c r="S28" s="190"/>
      <c r="T28" s="190"/>
      <c r="U28" s="190"/>
      <c r="V28" s="190"/>
      <c r="W28" s="190"/>
      <c r="X28" s="193"/>
      <c r="Y28" s="190"/>
      <c r="Z28" s="190"/>
      <c r="AA28" s="187"/>
      <c r="AB28" s="187"/>
      <c r="AC28" s="187"/>
    </row>
    <row r="29" spans="1:29" ht="15.75" thickBot="1" x14ac:dyDescent="0.3">
      <c r="A29" s="480" t="s">
        <v>1140</v>
      </c>
      <c r="B29" s="196" t="e">
        <f>VLOOKUP('Data Entry Page'!J5,O:Y,11,FALSE)</f>
        <v>#N/A</v>
      </c>
      <c r="C29" s="197">
        <f>C19+C24</f>
        <v>0</v>
      </c>
      <c r="D29" s="197">
        <f t="shared" ref="D29:J29" si="9">D19+D24</f>
        <v>0</v>
      </c>
      <c r="E29" s="197">
        <f t="shared" si="9"/>
        <v>0</v>
      </c>
      <c r="F29" s="197">
        <f t="shared" si="9"/>
        <v>0</v>
      </c>
      <c r="G29" s="197">
        <f t="shared" si="9"/>
        <v>0</v>
      </c>
      <c r="H29" s="197">
        <f t="shared" si="9"/>
        <v>0</v>
      </c>
      <c r="I29" s="197">
        <f t="shared" si="9"/>
        <v>0</v>
      </c>
      <c r="J29" s="489">
        <f t="shared" si="9"/>
        <v>0</v>
      </c>
      <c r="M29" s="188"/>
      <c r="N29" s="187"/>
      <c r="O29" s="190"/>
      <c r="P29" s="190"/>
      <c r="Q29" s="190"/>
      <c r="R29" s="190"/>
      <c r="S29" s="190"/>
      <c r="T29" s="190"/>
      <c r="U29" s="190"/>
      <c r="V29" s="190"/>
      <c r="W29" s="190"/>
      <c r="X29" s="193"/>
      <c r="Y29" s="190"/>
      <c r="Z29" s="190"/>
      <c r="AA29" s="187"/>
      <c r="AB29" s="187"/>
      <c r="AC29" s="187"/>
    </row>
    <row r="30" spans="1:29" ht="15.75" customHeight="1" thickTop="1" x14ac:dyDescent="0.25">
      <c r="A30" s="482" t="s">
        <v>1141</v>
      </c>
      <c r="B30" s="200" t="s">
        <v>1148</v>
      </c>
      <c r="C30" s="201">
        <f>C20+C25</f>
        <v>0</v>
      </c>
      <c r="D30" s="201">
        <f t="shared" ref="D30:J30" si="10">D20+D25</f>
        <v>0</v>
      </c>
      <c r="E30" s="201">
        <f t="shared" si="10"/>
        <v>0</v>
      </c>
      <c r="F30" s="201">
        <f t="shared" si="10"/>
        <v>0</v>
      </c>
      <c r="G30" s="201">
        <f t="shared" si="10"/>
        <v>0</v>
      </c>
      <c r="H30" s="201">
        <f t="shared" si="10"/>
        <v>0</v>
      </c>
      <c r="I30" s="201">
        <f t="shared" si="10"/>
        <v>0</v>
      </c>
      <c r="J30" s="491">
        <f t="shared" si="10"/>
        <v>0</v>
      </c>
    </row>
    <row r="31" spans="1:29" ht="15.75" customHeight="1" x14ac:dyDescent="0.25">
      <c r="A31" s="483"/>
      <c r="B31" s="380"/>
      <c r="C31" s="345"/>
      <c r="D31" s="345"/>
      <c r="E31" s="345"/>
      <c r="F31" s="345"/>
      <c r="G31" s="345"/>
      <c r="H31" s="345"/>
      <c r="I31" s="345"/>
      <c r="J31" s="492"/>
    </row>
    <row r="32" spans="1:29" ht="15.75" customHeight="1" x14ac:dyDescent="0.25">
      <c r="A32" s="484">
        <v>6</v>
      </c>
      <c r="B32" s="202" t="s">
        <v>1089</v>
      </c>
      <c r="C32" s="203" t="e">
        <f>IF($J$4="No",'Data Entry Page'!C29,IF($J$4="FL",'Data Entry Page'!C31,'Data Entry Page'!C30))</f>
        <v>#N/A</v>
      </c>
      <c r="D32" s="203" t="e">
        <f>IF($J$4="No",'Data Entry Page'!D29,IF($J$4="FL",'Data Entry Page'!D31,'Data Entry Page'!D30))</f>
        <v>#N/A</v>
      </c>
      <c r="E32" s="203" t="e">
        <f>IF($J$4="No",'Data Entry Page'!E29,IF($J$4="FL",'Data Entry Page'!E31,'Data Entry Page'!E30))</f>
        <v>#N/A</v>
      </c>
      <c r="F32" s="203" t="e">
        <f>IF($J$4="No",'Data Entry Page'!F29,IF($J$4="FL",'Data Entry Page'!F31,'Data Entry Page'!F30))</f>
        <v>#N/A</v>
      </c>
      <c r="G32" s="203" t="e">
        <f>IF($J$4="No",'Data Entry Page'!G29,IF($J$4="FL",'Data Entry Page'!G31,'Data Entry Page'!G30))</f>
        <v>#N/A</v>
      </c>
      <c r="H32" s="203" t="e">
        <f>IF($J$4="No",'Data Entry Page'!H29,IF($J$4="FL",'Data Entry Page'!H31,'Data Entry Page'!H30))</f>
        <v>#N/A</v>
      </c>
      <c r="I32" s="203" t="e">
        <f>IF($J$4="No",'Data Entry Page'!I29,IF($J$4="FL",'Data Entry Page'!I31,'Data Entry Page'!I30))</f>
        <v>#N/A</v>
      </c>
      <c r="J32" s="493" t="e">
        <f>IF($J$4="No",'Data Entry Page'!J29,IF($J$4="FL",'Data Entry Page'!J31,'Data Entry Page'!J30))</f>
        <v>#N/A</v>
      </c>
    </row>
    <row r="33" spans="1:29" ht="15.75" customHeight="1" x14ac:dyDescent="0.25">
      <c r="A33" s="484" t="s">
        <v>1195</v>
      </c>
      <c r="B33" s="381" t="s">
        <v>1196</v>
      </c>
      <c r="C33" s="203" t="e">
        <f>IF($J$4="FL",'Data Entry Page'!C32,0)</f>
        <v>#N/A</v>
      </c>
      <c r="D33" s="203" t="e">
        <f>IF($J$4="FL",'Data Entry Page'!D32,0)</f>
        <v>#N/A</v>
      </c>
      <c r="E33" s="203" t="e">
        <f>IF($J$4="FL",'Data Entry Page'!E32,0)</f>
        <v>#N/A</v>
      </c>
      <c r="F33" s="203" t="e">
        <f>IF($J$4="FL",'Data Entry Page'!F32,0)</f>
        <v>#N/A</v>
      </c>
      <c r="G33" s="203" t="e">
        <f>IF($J$4="FL",'Data Entry Page'!G32,0)</f>
        <v>#N/A</v>
      </c>
      <c r="H33" s="203" t="e">
        <f>IF($J$4="FL",'Data Entry Page'!H32,0)</f>
        <v>#N/A</v>
      </c>
      <c r="I33" s="203" t="e">
        <f>IF($J$4="FL",'Data Entry Page'!I32,0)</f>
        <v>#N/A</v>
      </c>
      <c r="J33" s="493" t="e">
        <f>IF($J$4="FL",'Data Entry Page'!J32,0)</f>
        <v>#N/A</v>
      </c>
    </row>
    <row r="34" spans="1:29" ht="15.75" customHeight="1" x14ac:dyDescent="0.25">
      <c r="A34" s="484">
        <v>7</v>
      </c>
      <c r="B34" s="202" t="s">
        <v>1090</v>
      </c>
      <c r="C34" s="203" t="e">
        <f>IF($J$4="No",'Data Entry Page'!C38,IF($J$4="FL",'Data Entry Page'!C40,'Data Entry Page'!C39))</f>
        <v>#N/A</v>
      </c>
      <c r="D34" s="203" t="e">
        <f>IF($J$4="No",'Data Entry Page'!D38,IF($J$4="FL",'Data Entry Page'!D40,'Data Entry Page'!D39))</f>
        <v>#N/A</v>
      </c>
      <c r="E34" s="203" t="e">
        <f>IF($J$4="No",'Data Entry Page'!E38,IF($J$4="FL",'Data Entry Page'!E40,'Data Entry Page'!E39))</f>
        <v>#N/A</v>
      </c>
      <c r="F34" s="203" t="e">
        <f>IF($J$4="No",'Data Entry Page'!F38,IF($J$4="FL",'Data Entry Page'!F40,'Data Entry Page'!F39))</f>
        <v>#N/A</v>
      </c>
      <c r="G34" s="203" t="e">
        <f>IF($J$4="No",'Data Entry Page'!G38,IF($J$4="FL",'Data Entry Page'!G40,'Data Entry Page'!G39))</f>
        <v>#N/A</v>
      </c>
      <c r="H34" s="203" t="e">
        <f>IF($J$4="No",'Data Entry Page'!H38,IF($J$4="FL",'Data Entry Page'!H40,'Data Entry Page'!H39))</f>
        <v>#N/A</v>
      </c>
      <c r="I34" s="203" t="e">
        <f>IF($J$4="No",'Data Entry Page'!I38,IF($J$4="FL",'Data Entry Page'!I40,'Data Entry Page'!I39))</f>
        <v>#N/A</v>
      </c>
      <c r="J34" s="493" t="e">
        <f>IF($J$4="No",'Data Entry Page'!J38,IF($J$4="FL",'Data Entry Page'!J40,'Data Entry Page'!J39))</f>
        <v>#N/A</v>
      </c>
    </row>
    <row r="35" spans="1:29" ht="15.75" customHeight="1" thickBot="1" x14ac:dyDescent="0.3">
      <c r="A35" s="485" t="s">
        <v>1197</v>
      </c>
      <c r="B35" s="204" t="s">
        <v>1198</v>
      </c>
      <c r="C35" s="205" t="e">
        <f>IF($J$4="FL",'Data Entry Page'!C41,0)</f>
        <v>#N/A</v>
      </c>
      <c r="D35" s="205" t="e">
        <f>IF($J$4="FL",'Data Entry Page'!D41,0)</f>
        <v>#N/A</v>
      </c>
      <c r="E35" s="205" t="e">
        <f>IF($J$4="FL",'Data Entry Page'!E41,0)</f>
        <v>#N/A</v>
      </c>
      <c r="F35" s="205" t="e">
        <f>IF($J$4="FL",'Data Entry Page'!F41,0)</f>
        <v>#N/A</v>
      </c>
      <c r="G35" s="205" t="e">
        <f>IF($J$4="FL",'Data Entry Page'!G41,0)</f>
        <v>#N/A</v>
      </c>
      <c r="H35" s="205" t="e">
        <f>IF($J$4="FL",'Data Entry Page'!H41,0)</f>
        <v>#N/A</v>
      </c>
      <c r="I35" s="205" t="e">
        <f>IF($J$4="FL",'Data Entry Page'!I41,0)</f>
        <v>#N/A</v>
      </c>
      <c r="J35" s="494" t="e">
        <f>IF($J$4="FL",'Data Entry Page'!J41,0)</f>
        <v>#N/A</v>
      </c>
    </row>
    <row r="36" spans="1:29" ht="15.75" customHeight="1" thickTop="1" x14ac:dyDescent="0.25">
      <c r="A36" s="486">
        <v>8</v>
      </c>
      <c r="B36" s="382" t="s">
        <v>1091</v>
      </c>
      <c r="C36" s="383" t="e">
        <f>AVERAGE(C32,C34)</f>
        <v>#N/A</v>
      </c>
      <c r="D36" s="383" t="e">
        <f t="shared" ref="D36:J36" si="11">AVERAGE(D32,D34)</f>
        <v>#N/A</v>
      </c>
      <c r="E36" s="383" t="e">
        <f t="shared" si="11"/>
        <v>#N/A</v>
      </c>
      <c r="F36" s="383" t="e">
        <f t="shared" si="11"/>
        <v>#N/A</v>
      </c>
      <c r="G36" s="383" t="e">
        <f t="shared" si="11"/>
        <v>#N/A</v>
      </c>
      <c r="H36" s="383" t="e">
        <f t="shared" si="11"/>
        <v>#N/A</v>
      </c>
      <c r="I36" s="383" t="e">
        <f t="shared" si="11"/>
        <v>#N/A</v>
      </c>
      <c r="J36" s="383" t="e">
        <f t="shared" si="11"/>
        <v>#N/A</v>
      </c>
    </row>
    <row r="37" spans="1:29" ht="15.75" customHeight="1" x14ac:dyDescent="0.25">
      <c r="A37" s="496" t="s">
        <v>1199</v>
      </c>
      <c r="B37" s="497" t="s">
        <v>1200</v>
      </c>
      <c r="C37" s="498" t="e">
        <f>(C33+C35)/2</f>
        <v>#N/A</v>
      </c>
      <c r="D37" s="498" t="e">
        <f t="shared" ref="D37:J37" si="12">(D33+D35)/2</f>
        <v>#N/A</v>
      </c>
      <c r="E37" s="498" t="e">
        <f t="shared" si="12"/>
        <v>#N/A</v>
      </c>
      <c r="F37" s="498" t="e">
        <f t="shared" si="12"/>
        <v>#N/A</v>
      </c>
      <c r="G37" s="498" t="e">
        <f t="shared" si="12"/>
        <v>#N/A</v>
      </c>
      <c r="H37" s="498" t="e">
        <f t="shared" si="12"/>
        <v>#N/A</v>
      </c>
      <c r="I37" s="498" t="e">
        <f t="shared" si="12"/>
        <v>#N/A</v>
      </c>
      <c r="J37" s="499" t="e">
        <f t="shared" si="12"/>
        <v>#N/A</v>
      </c>
    </row>
    <row r="38" spans="1:29" ht="15.75" customHeight="1" thickBot="1" x14ac:dyDescent="0.3">
      <c r="A38" s="386"/>
      <c r="B38" s="387"/>
      <c r="C38" s="388"/>
      <c r="D38" s="388"/>
      <c r="E38" s="388"/>
      <c r="F38" s="388"/>
      <c r="G38" s="388"/>
      <c r="H38" s="388"/>
      <c r="I38" s="388"/>
      <c r="J38" s="389"/>
    </row>
    <row r="39" spans="1:29" ht="21.75" thickBot="1" x14ac:dyDescent="0.4">
      <c r="A39" s="622" t="s">
        <v>1158</v>
      </c>
      <c r="B39" s="623"/>
      <c r="C39" s="623"/>
      <c r="D39" s="623"/>
      <c r="E39" s="623"/>
      <c r="F39" s="623"/>
      <c r="G39" s="623"/>
      <c r="H39" s="623"/>
      <c r="I39" s="623"/>
      <c r="J39" s="624"/>
      <c r="L39" s="188"/>
      <c r="N39" s="191"/>
      <c r="O39" s="190"/>
      <c r="P39" s="190"/>
      <c r="Q39" s="190"/>
      <c r="R39" s="190"/>
      <c r="S39" s="193"/>
      <c r="T39" s="193"/>
      <c r="U39" s="193"/>
      <c r="V39" s="193"/>
      <c r="W39" s="193"/>
      <c r="X39" s="190"/>
      <c r="Y39" s="190"/>
      <c r="Z39" s="190"/>
      <c r="AA39" s="187"/>
      <c r="AB39" s="187"/>
      <c r="AC39" s="187"/>
    </row>
    <row r="40" spans="1:29" s="326" customFormat="1" ht="21" x14ac:dyDescent="0.35">
      <c r="A40" s="377"/>
      <c r="B40" s="378"/>
      <c r="C40" s="378"/>
      <c r="D40" s="378"/>
      <c r="E40" s="378"/>
      <c r="F40" s="378"/>
      <c r="G40" s="378"/>
      <c r="H40" s="378"/>
      <c r="I40" s="378"/>
      <c r="J40" s="379"/>
      <c r="L40" s="327"/>
      <c r="N40" s="328"/>
      <c r="O40" s="329"/>
      <c r="P40" s="329"/>
      <c r="Q40" s="329"/>
      <c r="R40" s="329"/>
      <c r="S40" s="330"/>
      <c r="T40" s="330"/>
      <c r="U40" s="330"/>
      <c r="V40" s="330"/>
      <c r="W40" s="330"/>
      <c r="X40" s="329"/>
      <c r="Y40" s="329"/>
      <c r="Z40" s="329"/>
    </row>
    <row r="41" spans="1:29" x14ac:dyDescent="0.25">
      <c r="A41" s="473" t="s">
        <v>31</v>
      </c>
      <c r="B41" s="474" t="s">
        <v>1239</v>
      </c>
      <c r="C41" s="567" t="s">
        <v>748</v>
      </c>
      <c r="D41" s="568" t="s">
        <v>758</v>
      </c>
      <c r="E41" s="567" t="s">
        <v>1002</v>
      </c>
      <c r="F41" s="568" t="s">
        <v>1003</v>
      </c>
      <c r="G41" s="568" t="s">
        <v>1004</v>
      </c>
      <c r="H41" s="568" t="s">
        <v>1005</v>
      </c>
      <c r="I41" s="568" t="s">
        <v>1006</v>
      </c>
      <c r="J41" s="569" t="s">
        <v>1080</v>
      </c>
      <c r="L41" s="190"/>
      <c r="M41" s="190"/>
      <c r="N41" s="190"/>
      <c r="O41" s="193"/>
      <c r="P41" s="190"/>
      <c r="Q41" s="190"/>
      <c r="R41" s="190"/>
      <c r="S41" s="190"/>
      <c r="T41" s="190"/>
      <c r="U41" s="190"/>
      <c r="V41" s="190"/>
      <c r="W41" s="190"/>
      <c r="AA41" s="187"/>
      <c r="AB41" s="187"/>
      <c r="AC41" s="187"/>
    </row>
    <row r="42" spans="1:29" x14ac:dyDescent="0.25">
      <c r="A42" s="470"/>
      <c r="B42" s="202" t="s">
        <v>1139</v>
      </c>
      <c r="C42" s="206" t="e">
        <f>VLOOKUP($C$4,CEP!$A:E,5,FALSE)</f>
        <v>#N/A</v>
      </c>
      <c r="D42" s="206" t="e">
        <f>VLOOKUP($C$4,CEP!$A:F,6,FALSE)</f>
        <v>#N/A</v>
      </c>
      <c r="E42" s="206" t="e">
        <f>VLOOKUP($C$4,CEP!$A:G,7,FALSE)</f>
        <v>#N/A</v>
      </c>
      <c r="F42" s="206" t="e">
        <f>VLOOKUP($C$4,CEP!$A:H,8,FALSE)</f>
        <v>#N/A</v>
      </c>
      <c r="G42" s="206" t="e">
        <f>VLOOKUP($C$4,CEP!$A:I,9,FALSE)</f>
        <v>#N/A</v>
      </c>
      <c r="H42" s="206" t="e">
        <f>VLOOKUP($C$4,CEP!$A:J,10,FALSE)</f>
        <v>#N/A</v>
      </c>
      <c r="I42" s="206" t="e">
        <f>VLOOKUP($C$4,CEP!$A:K,11,FALSE)</f>
        <v>#N/A</v>
      </c>
      <c r="J42" s="500" t="e">
        <f>VLOOKUP($C$4,CEP!$A:L,12,FALSE)</f>
        <v>#N/A</v>
      </c>
      <c r="L42" s="188"/>
      <c r="N42" s="191"/>
      <c r="O42" s="190"/>
      <c r="P42" s="190"/>
      <c r="Q42" s="190"/>
      <c r="R42" s="190"/>
      <c r="S42" s="193"/>
      <c r="T42" s="193"/>
      <c r="U42" s="193"/>
      <c r="V42" s="193"/>
      <c r="W42" s="193"/>
      <c r="X42" s="190"/>
      <c r="Y42" s="190"/>
      <c r="Z42" s="190"/>
      <c r="AA42" s="187"/>
      <c r="AB42" s="187"/>
      <c r="AC42" s="187"/>
    </row>
    <row r="43" spans="1:29" x14ac:dyDescent="0.25">
      <c r="A43" s="484">
        <v>9</v>
      </c>
      <c r="B43" s="202" t="s">
        <v>112</v>
      </c>
      <c r="C43" s="207">
        <v>0.3095</v>
      </c>
      <c r="D43" s="207">
        <v>0.3095</v>
      </c>
      <c r="E43" s="207">
        <v>0.1673</v>
      </c>
      <c r="F43" s="207">
        <v>0.1673</v>
      </c>
      <c r="G43" s="208">
        <v>0.1673</v>
      </c>
      <c r="H43" s="208">
        <v>0.1673</v>
      </c>
      <c r="I43" s="208">
        <v>0.1673</v>
      </c>
      <c r="J43" s="501">
        <v>0.1673</v>
      </c>
      <c r="L43" s="188"/>
      <c r="N43" s="191"/>
      <c r="O43" s="190"/>
      <c r="P43" s="190"/>
      <c r="Q43" s="190"/>
      <c r="R43" s="190"/>
      <c r="S43" s="193"/>
      <c r="T43" s="193"/>
      <c r="U43" s="193"/>
      <c r="V43" s="193"/>
      <c r="W43" s="193"/>
      <c r="X43" s="190"/>
      <c r="Y43" s="190"/>
      <c r="Z43" s="190"/>
      <c r="AA43" s="187"/>
      <c r="AB43" s="187"/>
      <c r="AC43" s="187"/>
    </row>
    <row r="44" spans="1:29" x14ac:dyDescent="0.25">
      <c r="A44" s="470"/>
      <c r="B44" s="202" t="s">
        <v>113</v>
      </c>
      <c r="C44" s="390" t="e">
        <f>IF(C42=0,'Data Entry Page'!C47,IF($J$4="No",((C7+C12)/2)*C42,((C10+C15)/2)*C42))</f>
        <v>#N/A</v>
      </c>
      <c r="D44" s="390" t="e">
        <f>IF(D42=0,'Data Entry Page'!D47,IF($J$4="No",((D7+D12)/2)*D42,((D10+D15)/2)*D42))</f>
        <v>#N/A</v>
      </c>
      <c r="E44" s="390" t="e">
        <f>IF(E42=0,'Data Entry Page'!E47,IF($J$4="No",((E7+E12)/2)*E42,((E10+E15)/2)*E42))</f>
        <v>#N/A</v>
      </c>
      <c r="F44" s="390" t="e">
        <f>IF(F42=0,'Data Entry Page'!F47,IF($J$4="No",((F7+F12)/2)*F42,((F10+F15)/2)*F42))</f>
        <v>#N/A</v>
      </c>
      <c r="G44" s="390" t="e">
        <f>IF(G42=0,'Data Entry Page'!G47,IF($J$4="No",((G7+G12)/2)*G42,((G10+G15)/2)*G42))</f>
        <v>#N/A</v>
      </c>
      <c r="H44" s="390" t="e">
        <f>IF(H42=0,'Data Entry Page'!H47,IF($J$4="No",((H7+H12)/2)*H42,((H10+H15)/2)*H42))</f>
        <v>#N/A</v>
      </c>
      <c r="I44" s="390" t="e">
        <f>IF(I42=0,'Data Entry Page'!I47,IF($J$4="No",((I7+I12)/2)*I42,((I10+I15)/2)*I42))</f>
        <v>#N/A</v>
      </c>
      <c r="J44" s="502" t="e">
        <f>IF(J42=0,'Data Entry Page'!J47,IF($J$4="No",((J7+J12)/2)*J42,((J10+J15)/2)*J42))</f>
        <v>#N/A</v>
      </c>
      <c r="L44" s="188"/>
      <c r="N44" s="191"/>
      <c r="O44" s="190"/>
      <c r="P44" s="190"/>
      <c r="Q44" s="190"/>
      <c r="R44" s="190"/>
      <c r="S44" s="193"/>
      <c r="T44" s="193"/>
      <c r="U44" s="193"/>
      <c r="V44" s="193"/>
      <c r="W44" s="193"/>
      <c r="X44" s="190"/>
      <c r="Y44" s="190"/>
      <c r="Z44" s="190"/>
      <c r="AA44" s="187"/>
      <c r="AB44" s="187"/>
      <c r="AC44" s="187"/>
    </row>
    <row r="45" spans="1:29" x14ac:dyDescent="0.25">
      <c r="A45" s="470"/>
      <c r="B45" s="202" t="s">
        <v>111</v>
      </c>
      <c r="C45" s="209" t="e">
        <f>IF($J$4="K8", ROUND(C30*C43,4),ROUND(C30*C43,4))</f>
        <v>#N/A</v>
      </c>
      <c r="D45" s="209" t="e">
        <f t="shared" ref="D45:J45" si="13">IF($J$4="K8", ROUND(D30*D43,4),ROUND(D30*D43,4))</f>
        <v>#N/A</v>
      </c>
      <c r="E45" s="209" t="e">
        <f t="shared" si="13"/>
        <v>#N/A</v>
      </c>
      <c r="F45" s="209" t="e">
        <f t="shared" si="13"/>
        <v>#N/A</v>
      </c>
      <c r="G45" s="209" t="e">
        <f t="shared" si="13"/>
        <v>#N/A</v>
      </c>
      <c r="H45" s="209" t="e">
        <f t="shared" si="13"/>
        <v>#N/A</v>
      </c>
      <c r="I45" s="209" t="e">
        <f t="shared" si="13"/>
        <v>#N/A</v>
      </c>
      <c r="J45" s="503" t="e">
        <f t="shared" si="13"/>
        <v>#N/A</v>
      </c>
      <c r="L45" s="188"/>
      <c r="N45" s="191"/>
      <c r="O45" s="190"/>
      <c r="P45" s="190"/>
      <c r="Q45" s="190"/>
      <c r="R45" s="190"/>
      <c r="S45" s="193"/>
      <c r="T45" s="193"/>
      <c r="U45" s="193"/>
      <c r="V45" s="193"/>
      <c r="W45" s="193"/>
      <c r="X45" s="190"/>
      <c r="Y45" s="190"/>
      <c r="Z45" s="190"/>
      <c r="AA45" s="187"/>
      <c r="AB45" s="187"/>
      <c r="AC45" s="187"/>
    </row>
    <row r="46" spans="1:29" x14ac:dyDescent="0.25">
      <c r="A46" s="470"/>
      <c r="B46" s="573" t="s">
        <v>36</v>
      </c>
      <c r="C46" s="574" t="e">
        <f t="shared" ref="C46:J46" si="14">IF((C44-C45)&gt;0,ROUND((C44-C45)*0.25,4),0)</f>
        <v>#N/A</v>
      </c>
      <c r="D46" s="574" t="e">
        <f t="shared" si="14"/>
        <v>#N/A</v>
      </c>
      <c r="E46" s="574" t="e">
        <f t="shared" si="14"/>
        <v>#N/A</v>
      </c>
      <c r="F46" s="574" t="e">
        <f t="shared" si="14"/>
        <v>#N/A</v>
      </c>
      <c r="G46" s="574" t="e">
        <f t="shared" si="14"/>
        <v>#N/A</v>
      </c>
      <c r="H46" s="574" t="e">
        <f t="shared" si="14"/>
        <v>#N/A</v>
      </c>
      <c r="I46" s="574" t="e">
        <f t="shared" si="14"/>
        <v>#N/A</v>
      </c>
      <c r="J46" s="575" t="e">
        <f t="shared" si="14"/>
        <v>#N/A</v>
      </c>
      <c r="L46" s="188"/>
      <c r="N46" s="191"/>
      <c r="O46" s="190"/>
      <c r="P46" s="190"/>
      <c r="Q46" s="190"/>
      <c r="R46" s="190"/>
      <c r="S46" s="193"/>
      <c r="T46" s="193"/>
      <c r="U46" s="193"/>
      <c r="V46" s="193"/>
      <c r="W46" s="193"/>
      <c r="X46" s="190"/>
      <c r="Y46" s="190"/>
      <c r="Z46" s="190"/>
      <c r="AA46" s="187"/>
      <c r="AB46" s="187"/>
      <c r="AC46" s="187"/>
    </row>
    <row r="47" spans="1:29" x14ac:dyDescent="0.25">
      <c r="A47" s="484">
        <v>10</v>
      </c>
      <c r="B47" s="202" t="s">
        <v>114</v>
      </c>
      <c r="C47" s="207">
        <v>0.13109999999999999</v>
      </c>
      <c r="D47" s="207">
        <v>0.13109999999999999</v>
      </c>
      <c r="E47" s="207">
        <v>0.13300000000000001</v>
      </c>
      <c r="F47" s="207">
        <v>0.13300000000000001</v>
      </c>
      <c r="G47" s="208">
        <v>0.13300000000000001</v>
      </c>
      <c r="H47" s="208">
        <v>0.13300000000000001</v>
      </c>
      <c r="I47" s="208">
        <v>0.13300000000000001</v>
      </c>
      <c r="J47" s="501">
        <v>0.13300000000000001</v>
      </c>
      <c r="L47" s="188"/>
      <c r="N47" s="191"/>
      <c r="O47" s="190"/>
      <c r="P47" s="190"/>
      <c r="Q47" s="190"/>
      <c r="R47" s="190"/>
      <c r="S47" s="193"/>
      <c r="T47" s="193"/>
      <c r="U47" s="193"/>
      <c r="V47" s="193"/>
      <c r="W47" s="193"/>
      <c r="X47" s="190"/>
      <c r="Y47" s="190"/>
      <c r="Z47" s="190"/>
      <c r="AA47" s="187"/>
      <c r="AB47" s="187"/>
      <c r="AC47" s="187"/>
    </row>
    <row r="48" spans="1:29" x14ac:dyDescent="0.25">
      <c r="A48" s="470"/>
      <c r="B48" s="202" t="s">
        <v>34</v>
      </c>
      <c r="C48" s="391">
        <f>'Data Entry Page'!C48</f>
        <v>0</v>
      </c>
      <c r="D48" s="391">
        <f>'Data Entry Page'!D48</f>
        <v>0</v>
      </c>
      <c r="E48" s="391">
        <f>'Data Entry Page'!E48</f>
        <v>0</v>
      </c>
      <c r="F48" s="391">
        <f>'Data Entry Page'!F48</f>
        <v>0</v>
      </c>
      <c r="G48" s="391">
        <f>'Data Entry Page'!G48</f>
        <v>0</v>
      </c>
      <c r="H48" s="391">
        <f>'Data Entry Page'!H48</f>
        <v>0</v>
      </c>
      <c r="I48" s="391">
        <f>'Data Entry Page'!I48</f>
        <v>0</v>
      </c>
      <c r="J48" s="504">
        <f>'Data Entry Page'!J48</f>
        <v>0</v>
      </c>
      <c r="L48" s="188"/>
      <c r="N48" s="191"/>
      <c r="O48" s="190"/>
      <c r="P48" s="190"/>
      <c r="Q48" s="190"/>
      <c r="R48" s="190"/>
      <c r="S48" s="193"/>
      <c r="T48" s="193"/>
      <c r="U48" s="193"/>
      <c r="V48" s="193"/>
      <c r="W48" s="193"/>
      <c r="X48" s="190"/>
      <c r="Y48" s="190"/>
      <c r="Z48" s="190"/>
      <c r="AA48" s="187"/>
      <c r="AB48" s="187"/>
      <c r="AC48" s="187"/>
    </row>
    <row r="49" spans="1:29" x14ac:dyDescent="0.25">
      <c r="A49" s="470"/>
      <c r="B49" s="202" t="s">
        <v>111</v>
      </c>
      <c r="C49" s="209">
        <f>ROUND(C27*C47,4)</f>
        <v>0</v>
      </c>
      <c r="D49" s="209">
        <f t="shared" ref="D49:J49" si="15">ROUND(D27*D47,4)</f>
        <v>0</v>
      </c>
      <c r="E49" s="209">
        <f t="shared" si="15"/>
        <v>0</v>
      </c>
      <c r="F49" s="209">
        <f t="shared" si="15"/>
        <v>0</v>
      </c>
      <c r="G49" s="209">
        <f t="shared" si="15"/>
        <v>0</v>
      </c>
      <c r="H49" s="209">
        <f t="shared" si="15"/>
        <v>0</v>
      </c>
      <c r="I49" s="209">
        <f t="shared" si="15"/>
        <v>0</v>
      </c>
      <c r="J49" s="503">
        <f t="shared" si="15"/>
        <v>0</v>
      </c>
      <c r="L49" s="188"/>
      <c r="N49" s="191"/>
      <c r="O49" s="190"/>
      <c r="P49" s="190"/>
      <c r="Q49" s="190"/>
      <c r="R49" s="190"/>
      <c r="S49" s="193"/>
      <c r="T49" s="193"/>
      <c r="U49" s="193"/>
      <c r="V49" s="193"/>
      <c r="W49" s="193"/>
      <c r="X49" s="190"/>
      <c r="Y49" s="190"/>
      <c r="Z49" s="190"/>
      <c r="AA49" s="187"/>
      <c r="AB49" s="187"/>
      <c r="AC49" s="187"/>
    </row>
    <row r="50" spans="1:29" x14ac:dyDescent="0.25">
      <c r="A50" s="470"/>
      <c r="B50" s="573" t="s">
        <v>37</v>
      </c>
      <c r="C50" s="574">
        <f t="shared" ref="C50:J50" si="16">IF((C48-C49)&gt;0,ROUND((C48-C49)*0.75,4),0)</f>
        <v>0</v>
      </c>
      <c r="D50" s="574">
        <f t="shared" si="16"/>
        <v>0</v>
      </c>
      <c r="E50" s="574">
        <f t="shared" si="16"/>
        <v>0</v>
      </c>
      <c r="F50" s="574">
        <f t="shared" si="16"/>
        <v>0</v>
      </c>
      <c r="G50" s="574">
        <f t="shared" si="16"/>
        <v>0</v>
      </c>
      <c r="H50" s="574">
        <f t="shared" si="16"/>
        <v>0</v>
      </c>
      <c r="I50" s="574">
        <f t="shared" si="16"/>
        <v>0</v>
      </c>
      <c r="J50" s="575">
        <f t="shared" si="16"/>
        <v>0</v>
      </c>
      <c r="L50" s="188"/>
      <c r="N50" s="191"/>
      <c r="O50" s="190"/>
      <c r="P50" s="190"/>
      <c r="Q50" s="190"/>
      <c r="R50" s="190"/>
      <c r="S50" s="193"/>
      <c r="T50" s="193"/>
      <c r="U50" s="193"/>
      <c r="V50" s="193"/>
      <c r="W50" s="193"/>
      <c r="X50" s="190"/>
      <c r="Y50" s="190"/>
      <c r="Z50" s="190"/>
      <c r="AA50" s="187"/>
      <c r="AB50" s="187"/>
      <c r="AC50" s="187"/>
    </row>
    <row r="51" spans="1:29" x14ac:dyDescent="0.25">
      <c r="A51" s="484">
        <v>11</v>
      </c>
      <c r="B51" s="202" t="s">
        <v>115</v>
      </c>
      <c r="C51" s="207">
        <v>2.3900000000000001E-2</v>
      </c>
      <c r="D51" s="207">
        <v>2.3900000000000001E-2</v>
      </c>
      <c r="E51" s="207">
        <v>2.0899999999999998E-2</v>
      </c>
      <c r="F51" s="207">
        <v>2.0899999999999998E-2</v>
      </c>
      <c r="G51" s="208">
        <v>2.0899999999999998E-2</v>
      </c>
      <c r="H51" s="208">
        <v>2.0899999999999998E-2</v>
      </c>
      <c r="I51" s="208">
        <v>2.0899999999999998E-2</v>
      </c>
      <c r="J51" s="501">
        <v>2.0899999999999998E-2</v>
      </c>
      <c r="L51" s="188"/>
      <c r="N51" s="191"/>
      <c r="O51" s="190"/>
      <c r="P51" s="190"/>
      <c r="Q51" s="190"/>
      <c r="R51" s="190"/>
      <c r="S51" s="193"/>
      <c r="T51" s="193"/>
      <c r="U51" s="193"/>
      <c r="V51" s="193"/>
      <c r="W51" s="193"/>
      <c r="X51" s="190"/>
      <c r="Y51" s="190"/>
      <c r="Z51" s="190"/>
      <c r="AA51" s="187"/>
      <c r="AB51" s="187"/>
      <c r="AC51" s="187"/>
    </row>
    <row r="52" spans="1:29" x14ac:dyDescent="0.25">
      <c r="A52" s="470"/>
      <c r="B52" s="202" t="s">
        <v>35</v>
      </c>
      <c r="C52" s="391">
        <f>'Data Entry Page'!C49</f>
        <v>0</v>
      </c>
      <c r="D52" s="391">
        <f>'Data Entry Page'!D49</f>
        <v>0</v>
      </c>
      <c r="E52" s="391">
        <f>'Data Entry Page'!E49</f>
        <v>0</v>
      </c>
      <c r="F52" s="391">
        <f>'Data Entry Page'!F49</f>
        <v>0</v>
      </c>
      <c r="G52" s="391">
        <f>'Data Entry Page'!G49</f>
        <v>0</v>
      </c>
      <c r="H52" s="391">
        <f>'Data Entry Page'!H49</f>
        <v>0</v>
      </c>
      <c r="I52" s="391">
        <f>'Data Entry Page'!I49</f>
        <v>0</v>
      </c>
      <c r="J52" s="504">
        <f>'Data Entry Page'!J49</f>
        <v>0</v>
      </c>
      <c r="L52" s="188"/>
      <c r="N52" s="191"/>
      <c r="O52" s="190"/>
      <c r="P52" s="190"/>
      <c r="Q52" s="190"/>
      <c r="R52" s="190"/>
      <c r="S52" s="193"/>
      <c r="T52" s="193"/>
      <c r="U52" s="193"/>
      <c r="V52" s="193"/>
      <c r="W52" s="193"/>
      <c r="X52" s="190"/>
      <c r="Y52" s="190"/>
      <c r="Z52" s="190"/>
      <c r="AA52" s="187"/>
      <c r="AB52" s="187"/>
      <c r="AC52" s="187"/>
    </row>
    <row r="53" spans="1:29" x14ac:dyDescent="0.25">
      <c r="A53" s="470"/>
      <c r="B53" s="202" t="s">
        <v>111</v>
      </c>
      <c r="C53" s="203">
        <f>ROUND(C27*C51,4)</f>
        <v>0</v>
      </c>
      <c r="D53" s="203">
        <f t="shared" ref="D53:J53" si="17">ROUND(D27*D51,4)</f>
        <v>0</v>
      </c>
      <c r="E53" s="203">
        <f t="shared" si="17"/>
        <v>0</v>
      </c>
      <c r="F53" s="203">
        <f t="shared" si="17"/>
        <v>0</v>
      </c>
      <c r="G53" s="203">
        <f t="shared" si="17"/>
        <v>0</v>
      </c>
      <c r="H53" s="203">
        <f t="shared" si="17"/>
        <v>0</v>
      </c>
      <c r="I53" s="203">
        <f t="shared" si="17"/>
        <v>0</v>
      </c>
      <c r="J53" s="493">
        <f t="shared" si="17"/>
        <v>0</v>
      </c>
      <c r="L53" s="188"/>
      <c r="N53" s="191"/>
      <c r="O53" s="190"/>
      <c r="P53" s="190"/>
      <c r="Q53" s="190"/>
      <c r="R53" s="190"/>
      <c r="S53" s="193"/>
      <c r="T53" s="193"/>
      <c r="U53" s="193"/>
      <c r="V53" s="193"/>
      <c r="W53" s="193"/>
      <c r="X53" s="190"/>
      <c r="Y53" s="190"/>
      <c r="Z53" s="190"/>
      <c r="AA53" s="187"/>
      <c r="AB53" s="187"/>
      <c r="AC53" s="187"/>
    </row>
    <row r="54" spans="1:29" x14ac:dyDescent="0.25">
      <c r="A54" s="470"/>
      <c r="B54" s="573" t="s">
        <v>38</v>
      </c>
      <c r="C54" s="576">
        <f t="shared" ref="C54:J54" si="18">IF((C52-C53)&gt;0,ROUND((C52-C53)*0.6,4),0)</f>
        <v>0</v>
      </c>
      <c r="D54" s="576">
        <f t="shared" si="18"/>
        <v>0</v>
      </c>
      <c r="E54" s="576">
        <f t="shared" si="18"/>
        <v>0</v>
      </c>
      <c r="F54" s="576">
        <f t="shared" si="18"/>
        <v>0</v>
      </c>
      <c r="G54" s="576">
        <f t="shared" si="18"/>
        <v>0</v>
      </c>
      <c r="H54" s="576">
        <f t="shared" si="18"/>
        <v>0</v>
      </c>
      <c r="I54" s="576">
        <f t="shared" si="18"/>
        <v>0</v>
      </c>
      <c r="J54" s="577">
        <f t="shared" si="18"/>
        <v>0</v>
      </c>
      <c r="L54" s="188"/>
      <c r="N54" s="191"/>
      <c r="O54" s="190"/>
      <c r="P54" s="190"/>
      <c r="Q54" s="190"/>
      <c r="R54" s="190"/>
      <c r="S54" s="193"/>
      <c r="T54" s="193"/>
      <c r="U54" s="193"/>
      <c r="V54" s="193"/>
      <c r="W54" s="193"/>
      <c r="X54" s="190"/>
      <c r="Y54" s="190"/>
      <c r="Z54" s="190"/>
      <c r="AA54" s="187"/>
      <c r="AB54" s="187"/>
      <c r="AC54" s="187"/>
    </row>
    <row r="55" spans="1:29" x14ac:dyDescent="0.25">
      <c r="A55" s="484">
        <v>12</v>
      </c>
      <c r="B55" s="202" t="s">
        <v>1091</v>
      </c>
      <c r="C55" s="203" t="e">
        <f>C36</f>
        <v>#N/A</v>
      </c>
      <c r="D55" s="203" t="e">
        <f t="shared" ref="D55:J55" si="19">D36</f>
        <v>#N/A</v>
      </c>
      <c r="E55" s="203" t="e">
        <f t="shared" si="19"/>
        <v>#N/A</v>
      </c>
      <c r="F55" s="203" t="e">
        <f t="shared" si="19"/>
        <v>#N/A</v>
      </c>
      <c r="G55" s="203" t="e">
        <f t="shared" si="19"/>
        <v>#N/A</v>
      </c>
      <c r="H55" s="203" t="e">
        <f t="shared" si="19"/>
        <v>#N/A</v>
      </c>
      <c r="I55" s="203" t="e">
        <f t="shared" si="19"/>
        <v>#N/A</v>
      </c>
      <c r="J55" s="493" t="e">
        <f t="shared" si="19"/>
        <v>#N/A</v>
      </c>
      <c r="L55" s="188"/>
      <c r="N55" s="191"/>
      <c r="O55" s="190"/>
      <c r="P55" s="190"/>
      <c r="Q55" s="190"/>
      <c r="R55" s="190"/>
      <c r="S55" s="193"/>
      <c r="T55" s="193"/>
      <c r="U55" s="193"/>
      <c r="V55" s="193"/>
      <c r="W55" s="193"/>
      <c r="X55" s="190"/>
      <c r="Y55" s="190"/>
      <c r="Z55" s="190"/>
      <c r="AA55" s="187"/>
      <c r="AB55" s="187"/>
      <c r="AC55" s="187"/>
    </row>
    <row r="56" spans="1:29" x14ac:dyDescent="0.25">
      <c r="A56" s="484">
        <v>13</v>
      </c>
      <c r="B56" s="202" t="s">
        <v>1183</v>
      </c>
      <c r="C56" s="203" t="e">
        <f>C37</f>
        <v>#N/A</v>
      </c>
      <c r="D56" s="203" t="e">
        <f t="shared" ref="D56:J56" si="20">D37</f>
        <v>#N/A</v>
      </c>
      <c r="E56" s="203" t="e">
        <f t="shared" si="20"/>
        <v>#N/A</v>
      </c>
      <c r="F56" s="203" t="e">
        <f t="shared" si="20"/>
        <v>#N/A</v>
      </c>
      <c r="G56" s="203" t="e">
        <f t="shared" si="20"/>
        <v>#N/A</v>
      </c>
      <c r="H56" s="203" t="e">
        <f t="shared" si="20"/>
        <v>#N/A</v>
      </c>
      <c r="I56" s="203" t="e">
        <f t="shared" si="20"/>
        <v>#N/A</v>
      </c>
      <c r="J56" s="493" t="e">
        <f t="shared" si="20"/>
        <v>#N/A</v>
      </c>
      <c r="L56" s="188"/>
      <c r="N56" s="191"/>
      <c r="O56" s="190"/>
      <c r="P56" s="190"/>
      <c r="Q56" s="190"/>
      <c r="R56" s="190"/>
      <c r="S56" s="193"/>
      <c r="T56" s="193"/>
      <c r="U56" s="193"/>
      <c r="V56" s="193"/>
      <c r="W56" s="193"/>
      <c r="X56" s="190"/>
      <c r="Y56" s="190"/>
      <c r="Z56" s="190"/>
      <c r="AA56" s="187"/>
      <c r="AB56" s="187"/>
      <c r="AC56" s="187"/>
    </row>
    <row r="57" spans="1:29" x14ac:dyDescent="0.25">
      <c r="A57" s="484"/>
      <c r="B57" s="202"/>
      <c r="C57" s="203"/>
      <c r="D57" s="203"/>
      <c r="E57" s="203"/>
      <c r="F57" s="203"/>
      <c r="G57" s="203"/>
      <c r="H57" s="203"/>
      <c r="I57" s="203"/>
      <c r="J57" s="493"/>
      <c r="L57" s="188"/>
      <c r="N57" s="191"/>
      <c r="O57" s="190"/>
      <c r="P57" s="190"/>
      <c r="Q57" s="190"/>
      <c r="R57" s="190"/>
      <c r="S57" s="193"/>
      <c r="T57" s="193"/>
      <c r="U57" s="193"/>
      <c r="V57" s="193"/>
      <c r="W57" s="193"/>
      <c r="X57" s="190"/>
      <c r="Y57" s="190"/>
      <c r="Z57" s="190"/>
      <c r="AA57" s="187"/>
      <c r="AB57" s="187"/>
      <c r="AC57" s="187"/>
    </row>
    <row r="58" spans="1:29" x14ac:dyDescent="0.25">
      <c r="A58" s="484">
        <v>14</v>
      </c>
      <c r="B58" s="202" t="s">
        <v>1092</v>
      </c>
      <c r="C58" s="203" t="e">
        <f>C27+C29+C46+C50+C54+C55</f>
        <v>#N/A</v>
      </c>
      <c r="D58" s="203" t="e">
        <f t="shared" ref="D58:J58" si="21">D27+D29+D46+D50+D54+D55</f>
        <v>#N/A</v>
      </c>
      <c r="E58" s="203" t="e">
        <f t="shared" si="21"/>
        <v>#N/A</v>
      </c>
      <c r="F58" s="203" t="e">
        <f t="shared" si="21"/>
        <v>#N/A</v>
      </c>
      <c r="G58" s="203" t="e">
        <f t="shared" si="21"/>
        <v>#N/A</v>
      </c>
      <c r="H58" s="203" t="e">
        <f t="shared" si="21"/>
        <v>#N/A</v>
      </c>
      <c r="I58" s="203" t="e">
        <f t="shared" si="21"/>
        <v>#N/A</v>
      </c>
      <c r="J58" s="493" t="e">
        <f t="shared" si="21"/>
        <v>#N/A</v>
      </c>
      <c r="L58" s="188"/>
      <c r="N58" s="191"/>
      <c r="O58" s="190"/>
      <c r="P58" s="190"/>
      <c r="Q58" s="190"/>
      <c r="R58" s="190"/>
      <c r="S58" s="193"/>
      <c r="T58" s="193"/>
      <c r="U58" s="193"/>
      <c r="V58" s="193"/>
      <c r="W58" s="193"/>
      <c r="X58" s="190"/>
      <c r="Y58" s="190"/>
      <c r="Z58" s="190"/>
      <c r="AA58" s="187"/>
      <c r="AB58" s="187"/>
      <c r="AC58" s="187"/>
    </row>
    <row r="59" spans="1:29" x14ac:dyDescent="0.25">
      <c r="A59" s="505">
        <v>15</v>
      </c>
      <c r="B59" s="506" t="s">
        <v>1182</v>
      </c>
      <c r="C59" s="507" t="e">
        <f>C28+C37</f>
        <v>#N/A</v>
      </c>
      <c r="D59" s="507" t="e">
        <f t="shared" ref="D59:J59" si="22">D28+D37</f>
        <v>#N/A</v>
      </c>
      <c r="E59" s="507" t="e">
        <f t="shared" si="22"/>
        <v>#N/A</v>
      </c>
      <c r="F59" s="507" t="e">
        <f t="shared" si="22"/>
        <v>#N/A</v>
      </c>
      <c r="G59" s="507" t="e">
        <f t="shared" si="22"/>
        <v>#N/A</v>
      </c>
      <c r="H59" s="507" t="e">
        <f t="shared" si="22"/>
        <v>#N/A</v>
      </c>
      <c r="I59" s="507" t="e">
        <f t="shared" si="22"/>
        <v>#N/A</v>
      </c>
      <c r="J59" s="508" t="e">
        <f t="shared" si="22"/>
        <v>#N/A</v>
      </c>
      <c r="L59" s="188"/>
      <c r="N59" s="191"/>
      <c r="O59" s="190"/>
      <c r="P59" s="190"/>
      <c r="Q59" s="190"/>
      <c r="R59" s="190"/>
      <c r="S59" s="193"/>
      <c r="T59" s="193"/>
      <c r="U59" s="193"/>
      <c r="V59" s="193"/>
      <c r="W59" s="193"/>
      <c r="X59" s="190"/>
      <c r="Y59" s="190"/>
      <c r="Z59" s="190"/>
      <c r="AA59" s="187"/>
      <c r="AB59" s="187"/>
      <c r="AC59" s="187"/>
    </row>
    <row r="60" spans="1:29" x14ac:dyDescent="0.25">
      <c r="A60" s="331" t="s">
        <v>714</v>
      </c>
      <c r="B60" s="333"/>
      <c r="C60" s="340"/>
      <c r="D60" s="333"/>
      <c r="E60" s="333"/>
      <c r="F60" s="333"/>
      <c r="G60" s="333"/>
      <c r="H60" s="333"/>
      <c r="I60" s="333"/>
      <c r="J60" s="341"/>
      <c r="L60" s="188"/>
      <c r="N60" s="191"/>
      <c r="O60" s="190"/>
      <c r="P60" s="190"/>
      <c r="Q60" s="190"/>
      <c r="R60" s="190"/>
      <c r="S60" s="193"/>
      <c r="T60" s="193"/>
      <c r="U60" s="193"/>
      <c r="V60" s="193"/>
      <c r="W60" s="193"/>
      <c r="X60" s="190"/>
      <c r="Y60" s="190"/>
      <c r="Z60" s="190"/>
      <c r="AA60" s="187"/>
      <c r="AB60" s="187"/>
      <c r="AC60" s="187"/>
    </row>
    <row r="61" spans="1:29" ht="15.75" thickBot="1" x14ac:dyDescent="0.3">
      <c r="A61" s="342" t="s">
        <v>713</v>
      </c>
      <c r="B61" s="343"/>
      <c r="C61" s="343"/>
      <c r="D61" s="343"/>
      <c r="E61" s="343"/>
      <c r="F61" s="343"/>
      <c r="G61" s="343"/>
      <c r="H61" s="343"/>
      <c r="I61" s="343"/>
      <c r="J61" s="344"/>
      <c r="L61" s="188"/>
      <c r="N61" s="191"/>
      <c r="O61" s="190"/>
      <c r="P61" s="190"/>
      <c r="Q61" s="190"/>
      <c r="R61" s="190"/>
      <c r="S61" s="193"/>
      <c r="T61" s="193"/>
      <c r="U61" s="193"/>
      <c r="V61" s="193"/>
      <c r="W61" s="193"/>
      <c r="X61" s="190"/>
      <c r="Y61" s="190"/>
      <c r="Z61" s="190"/>
      <c r="AA61" s="187"/>
      <c r="AB61" s="187"/>
      <c r="AC61" s="187"/>
    </row>
    <row r="62" spans="1:29" x14ac:dyDescent="0.25">
      <c r="J62" s="187"/>
      <c r="AA62" s="187"/>
      <c r="AB62" s="187"/>
      <c r="AC62" s="187"/>
    </row>
    <row r="63" spans="1:29" x14ac:dyDescent="0.25">
      <c r="AA63" s="187"/>
      <c r="AB63" s="187"/>
      <c r="AC63" s="187"/>
    </row>
  </sheetData>
  <sheetProtection algorithmName="SHA-512" hashValue="0EiPohKp63p8YdYCeP1jnh66rEs6gcHk5qxShLAgTybooPR8+P7xMciQhPymoBaHoS8zTA0ovMJK+n2WZPWUXw==" saltValue="d6vKOXcz6TsShJ8k1fIS9A==" spinCount="100000" sheet="1" objects="1" scenarios="1"/>
  <mergeCells count="6">
    <mergeCell ref="A39:J39"/>
    <mergeCell ref="A1:J1"/>
    <mergeCell ref="C3:D3"/>
    <mergeCell ref="C4:D4"/>
    <mergeCell ref="A5:J5"/>
    <mergeCell ref="A2:J2"/>
  </mergeCells>
  <pageMargins left="5.3906250000000003E-2" right="0.7" top="0.77864583333333337" bottom="0.75" header="0.3" footer="0.3"/>
  <pageSetup scale="53" fitToWidth="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24" id="{6787D237-80D5-40F4-8589-42433A7DC666}">
            <xm:f>'Data Entry Page'!$J$5="FL"</xm:f>
            <x14:dxf>
              <fill>
                <patternFill>
                  <bgColor theme="1"/>
                </patternFill>
              </fill>
            </x14:dxf>
          </x14:cfRule>
          <x14:cfRule type="expression" priority="38" id="{CE9F2725-0CA4-4C82-9B1A-DED7D3D075AA}">
            <xm:f>'Data Entry Page'!$J$5="No"</xm:f>
            <x14:dxf>
              <fill>
                <patternFill>
                  <bgColor theme="1"/>
                </patternFill>
              </fill>
            </x14:dxf>
          </x14:cfRule>
          <xm:sqref>A9:J10</xm:sqref>
        </x14:conditionalFormatting>
        <x14:conditionalFormatting xmlns:xm="http://schemas.microsoft.com/office/excel/2006/main">
          <x14:cfRule type="expression" priority="23" id="{E10FEB08-4D87-493D-97A5-44654701ABFB}">
            <xm:f>'Data Entry Page'!$J$5="FL"</xm:f>
            <x14:dxf>
              <fill>
                <patternFill>
                  <bgColor theme="1"/>
                </patternFill>
              </fill>
            </x14:dxf>
          </x14:cfRule>
          <x14:cfRule type="expression" priority="37" id="{0D912686-7C86-42D1-BF8B-867F3B7A5CE5}">
            <xm:f>'Data Entry Page'!$J$5="No"</xm:f>
            <x14:dxf>
              <fill>
                <patternFill>
                  <bgColor theme="1"/>
                </patternFill>
              </fill>
            </x14:dxf>
          </x14:cfRule>
          <xm:sqref>A14:J15</xm:sqref>
        </x14:conditionalFormatting>
        <x14:conditionalFormatting xmlns:xm="http://schemas.microsoft.com/office/excel/2006/main">
          <x14:cfRule type="expression" priority="22" id="{4FCD0A3B-F643-46BB-A75D-6E652EF05778}">
            <xm:f>'Data Entry Page'!$J$5="FL"</xm:f>
            <x14:dxf>
              <fill>
                <patternFill>
                  <bgColor theme="1"/>
                </patternFill>
              </fill>
            </x14:dxf>
          </x14:cfRule>
          <x14:cfRule type="expression" priority="31" id="{D6F2C428-CDB9-4A67-BEE7-A6FF53140B85}">
            <xm:f>'Data Entry Page'!$J$5="No"</xm:f>
            <x14:dxf>
              <fill>
                <patternFill>
                  <bgColor theme="1"/>
                </patternFill>
              </fill>
            </x14:dxf>
          </x14:cfRule>
          <xm:sqref>A19:J20</xm:sqref>
        </x14:conditionalFormatting>
        <x14:conditionalFormatting xmlns:xm="http://schemas.microsoft.com/office/excel/2006/main">
          <x14:cfRule type="expression" priority="21" id="{E19015E9-EC33-4CFC-BCFC-31F036ED84C8}">
            <xm:f>'Data Entry Page'!$J$5="FL"</xm:f>
            <x14:dxf>
              <fill>
                <patternFill>
                  <bgColor theme="1"/>
                </patternFill>
              </fill>
            </x14:dxf>
          </x14:cfRule>
          <x14:cfRule type="expression" priority="30" id="{916B38E3-4AF7-42A2-816A-7764CD216397}">
            <xm:f>'Data Entry Page'!$J$5="No"</xm:f>
            <x14:dxf>
              <fill>
                <patternFill>
                  <bgColor theme="1"/>
                </patternFill>
              </fill>
            </x14:dxf>
          </x14:cfRule>
          <xm:sqref>A24:J26</xm:sqref>
        </x14:conditionalFormatting>
        <x14:conditionalFormatting xmlns:xm="http://schemas.microsoft.com/office/excel/2006/main">
          <x14:cfRule type="expression" priority="20" id="{C146F500-6C83-4CF8-BD15-440502117E84}">
            <xm:f>'Data Entry Page'!$J$5="FL"</xm:f>
            <x14:dxf>
              <fill>
                <patternFill>
                  <bgColor theme="1"/>
                </patternFill>
              </fill>
            </x14:dxf>
          </x14:cfRule>
          <x14:cfRule type="expression" priority="29" id="{D1834943-7541-42F9-987C-AC111EFE41A9}">
            <xm:f>'Data Entry Page'!$J$5="No"</xm:f>
            <x14:dxf>
              <fill>
                <patternFill>
                  <bgColor theme="1"/>
                </patternFill>
              </fill>
            </x14:dxf>
          </x14:cfRule>
          <xm:sqref>A29:J30</xm:sqref>
        </x14:conditionalFormatting>
        <x14:conditionalFormatting xmlns:xm="http://schemas.microsoft.com/office/excel/2006/main">
          <x14:cfRule type="expression" priority="19" id="{2FD1F5A9-6E15-401F-B796-2FC216AAF892}">
            <xm:f>'Data Entry Page'!$J$5="No"</xm:f>
            <x14:dxf>
              <fill>
                <patternFill>
                  <bgColor theme="1"/>
                </patternFill>
              </fill>
            </x14:dxf>
          </x14:cfRule>
          <xm:sqref>A56:J56</xm:sqref>
        </x14:conditionalFormatting>
        <x14:conditionalFormatting xmlns:xm="http://schemas.microsoft.com/office/excel/2006/main">
          <x14:cfRule type="expression" priority="18" id="{2FB6287B-574C-469E-B0E4-432B3846F3F2}">
            <xm:f>'Data Entry Page'!$J$5="No"</xm:f>
            <x14:dxf>
              <fill>
                <patternFill>
                  <bgColor theme="1"/>
                </patternFill>
              </fill>
            </x14:dxf>
          </x14:cfRule>
          <xm:sqref>A59:J59</xm:sqref>
        </x14:conditionalFormatting>
        <x14:conditionalFormatting xmlns:xm="http://schemas.microsoft.com/office/excel/2006/main">
          <x14:cfRule type="expression" priority="11" id="{52D48DA3-F7A3-416E-B91D-DD245DBD5A50}">
            <xm:f>'Data Entry Page'!$J$5="K8"</xm:f>
            <x14:dxf>
              <fill>
                <patternFill>
                  <bgColor theme="1"/>
                </patternFill>
              </fill>
            </x14:dxf>
          </x14:cfRule>
          <x14:cfRule type="expression" priority="17" id="{D4150CEB-27ED-4759-9300-E255086B71DF}">
            <xm:f>'Data Entry Page'!$J$5="No"</xm:f>
            <x14:dxf>
              <fill>
                <patternFill>
                  <bgColor theme="1"/>
                </patternFill>
              </fill>
            </x14:dxf>
          </x14:cfRule>
          <xm:sqref>A8:J8</xm:sqref>
        </x14:conditionalFormatting>
        <x14:conditionalFormatting xmlns:xm="http://schemas.microsoft.com/office/excel/2006/main">
          <x14:cfRule type="expression" priority="10" id="{1F82BCE3-3873-44A4-A28A-A27734D18064}">
            <xm:f>'Data Entry Page'!$J$5="K8"</xm:f>
            <x14:dxf>
              <fill>
                <patternFill>
                  <bgColor theme="1"/>
                </patternFill>
              </fill>
            </x14:dxf>
          </x14:cfRule>
          <x14:cfRule type="expression" priority="16" id="{7BB4026C-FE78-46A2-99AF-1BE8B8F6DFCE}">
            <xm:f>'Data Entry Page'!$J$5="No"</xm:f>
            <x14:dxf>
              <fill>
                <patternFill>
                  <bgColor theme="1"/>
                </patternFill>
              </fill>
            </x14:dxf>
          </x14:cfRule>
          <xm:sqref>A13:J13</xm:sqref>
        </x14:conditionalFormatting>
        <x14:conditionalFormatting xmlns:xm="http://schemas.microsoft.com/office/excel/2006/main">
          <x14:cfRule type="expression" priority="9" id="{335906FF-DCFF-4F74-BA10-A2FE408DB5D9}">
            <xm:f>'Data Entry Page'!$J$5="K8"</xm:f>
            <x14:dxf>
              <fill>
                <patternFill>
                  <bgColor theme="1"/>
                </patternFill>
              </fill>
            </x14:dxf>
          </x14:cfRule>
          <x14:cfRule type="expression" priority="15" id="{2ED83D84-DE5D-42E6-97F2-57A42B3845DD}">
            <xm:f>'Data Entry Page'!$J$5="No"</xm:f>
            <x14:dxf>
              <fill>
                <patternFill>
                  <bgColor theme="1"/>
                </patternFill>
              </fill>
            </x14:dxf>
          </x14:cfRule>
          <xm:sqref>A18:J18</xm:sqref>
        </x14:conditionalFormatting>
        <x14:conditionalFormatting xmlns:xm="http://schemas.microsoft.com/office/excel/2006/main">
          <x14:cfRule type="expression" priority="8" id="{9D3D986E-0832-4A27-9220-16906D606C88}">
            <xm:f>'Data Entry Page'!$J$5="K8"</xm:f>
            <x14:dxf>
              <fill>
                <patternFill>
                  <bgColor theme="1"/>
                </patternFill>
              </fill>
            </x14:dxf>
          </x14:cfRule>
          <x14:cfRule type="expression" priority="14" id="{DB9407EF-D4AC-4152-AD5A-F65481CB767A}">
            <xm:f>'Data Entry Page'!$J$5="No"</xm:f>
            <x14:dxf>
              <fill>
                <patternFill>
                  <bgColor theme="1"/>
                </patternFill>
              </fill>
            </x14:dxf>
          </x14:cfRule>
          <xm:sqref>A23:J23</xm:sqref>
        </x14:conditionalFormatting>
        <x14:conditionalFormatting xmlns:xm="http://schemas.microsoft.com/office/excel/2006/main">
          <x14:cfRule type="expression" priority="7" id="{BD51955E-1D83-457C-A660-BD02CDEEF224}">
            <xm:f>'Data Entry Page'!$J$5="K8"</xm:f>
            <x14:dxf>
              <fill>
                <patternFill>
                  <bgColor theme="1"/>
                </patternFill>
              </fill>
            </x14:dxf>
          </x14:cfRule>
          <x14:cfRule type="expression" priority="12" id="{885C6B32-905E-491A-9C83-27EACAF69646}">
            <xm:f>'Data Entry Page'!$J$5="No"</xm:f>
            <x14:dxf>
              <fill>
                <patternFill>
                  <bgColor theme="1"/>
                </patternFill>
              </fill>
            </x14:dxf>
          </x14:cfRule>
          <x14:cfRule type="expression" priority="13" id="{2DEB3C1C-A352-43C8-BD4C-DD30566B2143}">
            <xm:f>'Data Entry Page'!$J$5</xm:f>
            <x14:dxf>
              <fill>
                <patternFill>
                  <bgColor theme="1"/>
                </patternFill>
              </fill>
            </x14:dxf>
          </x14:cfRule>
          <xm:sqref>A28:J28</xm:sqref>
        </x14:conditionalFormatting>
        <x14:conditionalFormatting xmlns:xm="http://schemas.microsoft.com/office/excel/2006/main">
          <x14:cfRule type="expression" priority="5" id="{C4151F3D-CEA5-4D71-90AF-0D524782A55F}">
            <xm:f>'Data Entry Page'!$J$5="K8"</xm:f>
            <x14:dxf>
              <fill>
                <patternFill>
                  <bgColor theme="1"/>
                </patternFill>
              </fill>
            </x14:dxf>
          </x14:cfRule>
          <x14:cfRule type="expression" priority="6" id="{82A0F4D4-E855-4021-A8D7-364315225D94}">
            <xm:f>'Data Entry Page'!$J$5="No"</xm:f>
            <x14:dxf>
              <fill>
                <patternFill>
                  <bgColor theme="1"/>
                </patternFill>
              </fill>
            </x14:dxf>
          </x14:cfRule>
          <xm:sqref>A33:J33</xm:sqref>
        </x14:conditionalFormatting>
        <x14:conditionalFormatting xmlns:xm="http://schemas.microsoft.com/office/excel/2006/main">
          <x14:cfRule type="expression" priority="3" id="{765359BD-8511-4AA1-B6C9-97E9BED7BD24}">
            <xm:f>'Data Entry Page'!$J$5="K8"</xm:f>
            <x14:dxf>
              <fill>
                <patternFill>
                  <bgColor theme="1"/>
                </patternFill>
              </fill>
            </x14:dxf>
          </x14:cfRule>
          <x14:cfRule type="expression" priority="4" id="{3DCB8188-9919-4432-B0F5-48E8DFA262AD}">
            <xm:f>'Data Entry Page'!$J$5="No"</xm:f>
            <x14:dxf>
              <fill>
                <patternFill>
                  <bgColor theme="1"/>
                </patternFill>
              </fill>
            </x14:dxf>
          </x14:cfRule>
          <xm:sqref>A35:J35</xm:sqref>
        </x14:conditionalFormatting>
        <x14:conditionalFormatting xmlns:xm="http://schemas.microsoft.com/office/excel/2006/main">
          <x14:cfRule type="expression" priority="1" id="{5B46392B-D2CA-4E97-8502-72CECF84C167}">
            <xm:f>'Data Entry Page'!$J$5="K8"</xm:f>
            <x14:dxf>
              <fill>
                <patternFill>
                  <bgColor theme="1"/>
                </patternFill>
              </fill>
            </x14:dxf>
          </x14:cfRule>
          <x14:cfRule type="expression" priority="2" id="{C4359FE2-4FB4-41EE-8AA6-682D14332EBE}">
            <xm:f>'Data Entry Page'!$J$5="No"</xm:f>
            <x14:dxf>
              <fill>
                <patternFill>
                  <bgColor theme="1"/>
                </patternFill>
              </fill>
            </x14:dxf>
          </x14:cfRule>
          <xm:sqref>A37:J37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3720-6F1F-40D6-919C-FE6A098BCD8A}">
  <sheetPr>
    <tabColor rgb="FF7030A0"/>
  </sheetPr>
  <dimension ref="A1:AD49"/>
  <sheetViews>
    <sheetView view="pageLayout" zoomScaleNormal="80" workbookViewId="0">
      <selection activeCell="A24" sqref="A24:F24"/>
    </sheetView>
  </sheetViews>
  <sheetFormatPr defaultRowHeight="15" x14ac:dyDescent="0.25"/>
  <cols>
    <col min="1" max="1" width="7.28515625" style="187" customWidth="1"/>
    <col min="2" max="2" width="108.7109375" style="347" customWidth="1"/>
    <col min="3" max="3" width="2.57031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1159</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678</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1086</v>
      </c>
      <c r="C3" s="625" t="e">
        <f>WADA!E3</f>
        <v>#N/A</v>
      </c>
      <c r="D3" s="625"/>
      <c r="E3" s="333"/>
      <c r="F3" s="333"/>
      <c r="G3" s="346" t="s">
        <v>101</v>
      </c>
      <c r="H3" s="334">
        <f>'Data Entry Page'!G5</f>
        <v>0</v>
      </c>
      <c r="K3" s="189"/>
      <c r="L3" s="187"/>
      <c r="M3" s="83"/>
      <c r="N3" s="84"/>
      <c r="O3" s="84"/>
      <c r="P3" s="84"/>
      <c r="Q3" s="84"/>
      <c r="R3" s="84"/>
      <c r="S3" s="84"/>
      <c r="T3" s="84"/>
      <c r="U3" s="84"/>
      <c r="V3" s="90"/>
      <c r="W3" s="84"/>
      <c r="X3" s="84"/>
      <c r="AB3" s="190"/>
      <c r="AC3" s="190"/>
    </row>
    <row r="4" spans="1:30" x14ac:dyDescent="0.25">
      <c r="A4" s="331"/>
      <c r="B4" s="346" t="s">
        <v>1087</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1088</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482" t="s">
        <v>1238</v>
      </c>
      <c r="B6" s="200" t="s">
        <v>1239</v>
      </c>
      <c r="C6" s="474" t="s">
        <v>1242</v>
      </c>
      <c r="D6" s="567" t="s">
        <v>758</v>
      </c>
      <c r="E6" s="567" t="s">
        <v>1002</v>
      </c>
      <c r="F6" s="569" t="s">
        <v>1003</v>
      </c>
      <c r="G6" s="351"/>
      <c r="H6" s="353"/>
      <c r="K6" s="188"/>
      <c r="L6" s="187"/>
      <c r="M6" s="190"/>
      <c r="N6" s="190"/>
      <c r="O6" s="190"/>
      <c r="P6" s="190"/>
      <c r="Q6" s="190"/>
      <c r="R6" s="190"/>
      <c r="S6" s="190"/>
      <c r="T6" s="190"/>
      <c r="U6" s="190"/>
      <c r="V6" s="193"/>
      <c r="W6" s="190"/>
      <c r="X6" s="190"/>
    </row>
    <row r="7" spans="1:30" x14ac:dyDescent="0.25">
      <c r="A7" s="476">
        <v>1</v>
      </c>
      <c r="B7" s="440" t="s">
        <v>1167</v>
      </c>
      <c r="C7" s="440"/>
      <c r="D7" s="195" t="e">
        <f>WAM!D58</f>
        <v>#N/A</v>
      </c>
      <c r="E7" s="195" t="e">
        <f>WAM!E58</f>
        <v>#N/A</v>
      </c>
      <c r="F7" s="487" t="e">
        <f>WAM!F58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1168</v>
      </c>
      <c r="C8" s="440"/>
      <c r="D8" s="195" t="e">
        <f>WADA!F43</f>
        <v>#N/A</v>
      </c>
      <c r="E8" s="195" t="e">
        <f>WADA!G43</f>
        <v>#N/A</v>
      </c>
      <c r="F8" s="487" t="e">
        <f>WADA!H43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1163</v>
      </c>
      <c r="C10" s="440"/>
      <c r="D10" s="348">
        <v>0.1</v>
      </c>
      <c r="E10" s="348">
        <v>0.1</v>
      </c>
      <c r="F10" s="513">
        <v>0.1</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1164</v>
      </c>
      <c r="C11" s="440"/>
      <c r="D11" s="348">
        <v>0.9</v>
      </c>
      <c r="E11" s="348">
        <v>0.9</v>
      </c>
      <c r="F11" s="513">
        <v>0.9</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1170</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1169</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1165</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1083</v>
      </c>
      <c r="C17" s="442"/>
      <c r="D17" s="364" t="e">
        <f>IF($H$4="K8",WAM!D22+WAM!D24,WAM!D22)</f>
        <v>#N/A</v>
      </c>
      <c r="E17" s="364" t="e">
        <f>IF($H$4="K8",WAM!E22+WAM!E24,WAM!E22)</f>
        <v>#N/A</v>
      </c>
      <c r="F17" s="515" t="e">
        <f>IF($H$4="K8",WAM!F22+WAM!F24,WAM!F22)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1178</v>
      </c>
      <c r="C18" s="442"/>
      <c r="D18" s="364" t="e">
        <f>IF($H$4="K8",WADA!F11+WADA!F13,WADA!F11)</f>
        <v>#N/A</v>
      </c>
      <c r="E18" s="364" t="e">
        <f>IF($H$4="K8",WADA!G11+WADA!G13,WADA!G11)</f>
        <v>#N/A</v>
      </c>
      <c r="F18" s="515" t="e">
        <f>IF($H$4="K8",WADA!H11+WADA!H13,WADA!H11)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1171</v>
      </c>
      <c r="C20" s="440"/>
      <c r="D20" s="195" t="e">
        <f>D13-(D17*'Comb WAM &amp; WADA FY26'!D10)</f>
        <v>#N/A</v>
      </c>
      <c r="E20" s="195" t="e">
        <f>E13-(WAM!E22*'Comb WAM &amp; WADA FY26'!E10)</f>
        <v>#N/A</v>
      </c>
      <c r="F20" s="487" t="e">
        <f>F13-(WAM!F22*'Comb WAM &amp; WADA FY26'!F10)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1179</v>
      </c>
      <c r="C21" s="440"/>
      <c r="D21" s="195" t="e">
        <f>D14-(D18*'Comb WAM &amp; WADA FY26'!D11)</f>
        <v>#N/A</v>
      </c>
      <c r="E21" s="195" t="e">
        <f>E14-(WADA!G11*'Comb WAM &amp; WADA FY26'!E11)</f>
        <v>#N/A</v>
      </c>
      <c r="F21" s="487" t="e">
        <f>F14-(WADA!H11*'Comb WAM &amp; WADA FY26'!F11)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1180</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1181</v>
      </c>
      <c r="C24" s="584"/>
      <c r="D24" s="578"/>
      <c r="E24" s="578"/>
      <c r="F24" s="585" t="e">
        <f>MAX(D22,E22,F22)+(F17*'Comb WAM &amp; WADA FY26'!F10)+F18*'Comb WAM &amp; WADA FY26'!F11</f>
        <v>#N/A</v>
      </c>
      <c r="G24" s="350"/>
      <c r="H24" s="356"/>
    </row>
    <row r="25" spans="1:27" x14ac:dyDescent="0.25">
      <c r="A25" s="505">
        <v>14</v>
      </c>
      <c r="B25" s="517" t="s">
        <v>1166</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699</v>
      </c>
      <c r="B27" s="631"/>
      <c r="C27" s="631"/>
      <c r="D27" s="631"/>
      <c r="E27" s="631"/>
      <c r="F27" s="631"/>
      <c r="G27" s="367"/>
      <c r="H27" s="368"/>
      <c r="I27" s="367"/>
    </row>
    <row r="28" spans="1:27" x14ac:dyDescent="0.25">
      <c r="A28" s="495" t="s">
        <v>1241</v>
      </c>
      <c r="B28" s="474" t="s">
        <v>664</v>
      </c>
      <c r="C28" s="474" t="s">
        <v>1242</v>
      </c>
      <c r="D28" s="522" t="s">
        <v>758</v>
      </c>
      <c r="E28" s="522" t="s">
        <v>1002</v>
      </c>
      <c r="F28" s="523" t="s">
        <v>1003</v>
      </c>
      <c r="G28" s="325"/>
      <c r="H28" s="339"/>
    </row>
    <row r="29" spans="1:27" x14ac:dyDescent="0.25">
      <c r="A29" s="476">
        <v>1</v>
      </c>
      <c r="B29" s="440" t="s">
        <v>1167</v>
      </c>
      <c r="C29" s="440"/>
      <c r="D29" s="195" t="e">
        <f>WAM!D59</f>
        <v>#N/A</v>
      </c>
      <c r="E29" s="195" t="e">
        <f>WAM!E59</f>
        <v>#N/A</v>
      </c>
      <c r="F29" s="487" t="e">
        <f>WAM!F59</f>
        <v>#N/A</v>
      </c>
      <c r="G29" s="325"/>
      <c r="H29" s="339"/>
    </row>
    <row r="30" spans="1:27" x14ac:dyDescent="0.25">
      <c r="A30" s="476">
        <v>2</v>
      </c>
      <c r="B30" s="440" t="s">
        <v>1168</v>
      </c>
      <c r="C30" s="440"/>
      <c r="D30" s="195">
        <f>WADA!F46</f>
        <v>0</v>
      </c>
      <c r="E30" s="195">
        <f>WADA!G46</f>
        <v>0</v>
      </c>
      <c r="F30" s="487">
        <f>WADA!H46</f>
        <v>0</v>
      </c>
      <c r="G30" s="325"/>
      <c r="H30" s="339"/>
    </row>
    <row r="31" spans="1:27" x14ac:dyDescent="0.25">
      <c r="A31" s="509"/>
      <c r="B31" s="440"/>
      <c r="C31" s="440"/>
      <c r="D31" s="195"/>
      <c r="E31" s="195"/>
      <c r="F31" s="487"/>
      <c r="G31" s="325"/>
      <c r="H31" s="339"/>
    </row>
    <row r="32" spans="1:27" x14ac:dyDescent="0.25">
      <c r="A32" s="476">
        <v>3</v>
      </c>
      <c r="B32" s="440" t="s">
        <v>1163</v>
      </c>
      <c r="C32" s="440"/>
      <c r="D32" s="348">
        <f>D10</f>
        <v>0.1</v>
      </c>
      <c r="E32" s="348">
        <f t="shared" ref="E32:F32" si="3">E10</f>
        <v>0.1</v>
      </c>
      <c r="F32" s="513">
        <f t="shared" si="3"/>
        <v>0.1</v>
      </c>
      <c r="G32" s="325"/>
      <c r="H32" s="339"/>
    </row>
    <row r="33" spans="1:27" x14ac:dyDescent="0.25">
      <c r="A33" s="510">
        <v>4</v>
      </c>
      <c r="B33" s="440" t="s">
        <v>1164</v>
      </c>
      <c r="C33" s="440"/>
      <c r="D33" s="348">
        <f>D11</f>
        <v>0.9</v>
      </c>
      <c r="E33" s="348">
        <f t="shared" ref="E33:F33" si="4">E11</f>
        <v>0.9</v>
      </c>
      <c r="F33" s="513">
        <f t="shared" si="4"/>
        <v>0.9</v>
      </c>
      <c r="G33" s="325"/>
      <c r="H33" s="339"/>
    </row>
    <row r="34" spans="1:27" x14ac:dyDescent="0.25">
      <c r="A34" s="510"/>
      <c r="B34" s="440"/>
      <c r="C34" s="440"/>
      <c r="D34" s="195"/>
      <c r="E34" s="195"/>
      <c r="F34" s="487"/>
      <c r="G34" s="325"/>
      <c r="H34" s="339"/>
    </row>
    <row r="35" spans="1:27" x14ac:dyDescent="0.25">
      <c r="A35" s="510">
        <v>5</v>
      </c>
      <c r="B35" s="440" t="s">
        <v>1170</v>
      </c>
      <c r="C35" s="440"/>
      <c r="D35" s="195" t="e">
        <f t="shared" ref="D35:F35"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1169</v>
      </c>
      <c r="C36" s="440"/>
      <c r="D36" s="195">
        <f t="shared" ref="D36:F36" si="6">D30*D33</f>
        <v>0</v>
      </c>
      <c r="E36" s="195">
        <f t="shared" si="6"/>
        <v>0</v>
      </c>
      <c r="F36" s="487">
        <f t="shared" si="6"/>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1165</v>
      </c>
      <c r="C37" s="446"/>
      <c r="D37" s="370" t="e">
        <f>SUM(D35:D36)</f>
        <v>#N/A</v>
      </c>
      <c r="E37" s="370" t="e">
        <f t="shared" ref="E37:F37" si="7">SUM(E35:E36)</f>
        <v>#N/A</v>
      </c>
      <c r="F37" s="520" t="e">
        <f t="shared" si="7"/>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1083</v>
      </c>
      <c r="C39" s="442"/>
      <c r="D39" s="364">
        <f>WAM!D23</f>
        <v>0</v>
      </c>
      <c r="E39" s="364">
        <f>WAM!E23</f>
        <v>0</v>
      </c>
      <c r="F39" s="515">
        <f>WAM!F23</f>
        <v>0</v>
      </c>
      <c r="G39" s="333"/>
      <c r="H39" s="337"/>
      <c r="Y39" s="187"/>
      <c r="Z39" s="187"/>
      <c r="AA39" s="187"/>
    </row>
    <row r="40" spans="1:27" x14ac:dyDescent="0.25">
      <c r="A40" s="511">
        <v>9</v>
      </c>
      <c r="B40" s="441" t="s">
        <v>1178</v>
      </c>
      <c r="C40" s="442"/>
      <c r="D40" s="364">
        <f>WADA!F12</f>
        <v>0</v>
      </c>
      <c r="E40" s="364">
        <f>WADA!G12</f>
        <v>0</v>
      </c>
      <c r="F40" s="515">
        <f>WADA!H12</f>
        <v>0</v>
      </c>
      <c r="G40" s="333"/>
      <c r="H40" s="337"/>
    </row>
    <row r="41" spans="1:27" x14ac:dyDescent="0.25">
      <c r="A41" s="509"/>
      <c r="B41" s="440"/>
      <c r="C41" s="440"/>
      <c r="D41" s="195"/>
      <c r="E41" s="195"/>
      <c r="F41" s="487"/>
      <c r="G41" s="333"/>
      <c r="H41" s="337"/>
    </row>
    <row r="42" spans="1:27" x14ac:dyDescent="0.25">
      <c r="A42" s="509">
        <v>10</v>
      </c>
      <c r="B42" s="440" t="s">
        <v>1171</v>
      </c>
      <c r="C42" s="440"/>
      <c r="D42" s="195" t="e">
        <f>D35-(D39*D32)</f>
        <v>#N/A</v>
      </c>
      <c r="E42" s="195" t="e">
        <f t="shared" ref="E42:F42" si="8">E35-(E39*E32)</f>
        <v>#N/A</v>
      </c>
      <c r="F42" s="487" t="e">
        <f t="shared" si="8"/>
        <v>#N/A</v>
      </c>
      <c r="G42" s="333"/>
      <c r="H42" s="337"/>
    </row>
    <row r="43" spans="1:27" x14ac:dyDescent="0.25">
      <c r="A43" s="476">
        <v>11</v>
      </c>
      <c r="B43" s="440" t="s">
        <v>1172</v>
      </c>
      <c r="C43" s="440"/>
      <c r="D43" s="195">
        <f>D36-(D40*D33)</f>
        <v>0</v>
      </c>
      <c r="E43" s="195">
        <f t="shared" ref="E43:F43" si="9">E36-(E40*E33)</f>
        <v>0</v>
      </c>
      <c r="F43" s="487">
        <f t="shared" si="9"/>
        <v>0</v>
      </c>
      <c r="G43" s="333"/>
      <c r="H43" s="337"/>
    </row>
    <row r="44" spans="1:27" ht="30" x14ac:dyDescent="0.25">
      <c r="A44" s="510">
        <v>12</v>
      </c>
      <c r="B44" s="440" t="s">
        <v>1173</v>
      </c>
      <c r="C44" s="440"/>
      <c r="D44" s="195" t="e">
        <f>SUM(D42:D43)</f>
        <v>#N/A</v>
      </c>
      <c r="E44" s="195" t="e">
        <f t="shared" ref="E44:F44" si="10">SUM(E42:E43)</f>
        <v>#N/A</v>
      </c>
      <c r="F44" s="487" t="e">
        <f t="shared" si="10"/>
        <v>#N/A</v>
      </c>
      <c r="G44" s="333"/>
      <c r="H44" s="337"/>
    </row>
    <row r="45" spans="1:27" x14ac:dyDescent="0.25">
      <c r="A45" s="483"/>
      <c r="B45" s="438"/>
      <c r="C45" s="438"/>
      <c r="D45" s="345"/>
      <c r="E45" s="345"/>
      <c r="F45" s="492"/>
      <c r="G45" s="333"/>
      <c r="H45" s="337"/>
    </row>
    <row r="46" spans="1:27" ht="30" x14ac:dyDescent="0.25">
      <c r="A46" s="519">
        <v>13</v>
      </c>
      <c r="B46" s="443" t="s">
        <v>1188</v>
      </c>
      <c r="C46" s="443"/>
      <c r="D46" s="371"/>
      <c r="E46" s="371"/>
      <c r="F46" s="521" t="e">
        <f>MAX(D44,E44,F44)+(F39*'Comb WAM &amp; WADA FY26'!F32)+F40*'Comb WAM &amp; WADA FY26'!F33</f>
        <v>#N/A</v>
      </c>
      <c r="G46" s="333"/>
      <c r="H46" s="337"/>
    </row>
    <row r="47" spans="1:27" ht="15.75" thickBot="1" x14ac:dyDescent="0.3">
      <c r="A47" s="505">
        <v>14</v>
      </c>
      <c r="B47" s="517" t="s">
        <v>1187</v>
      </c>
      <c r="C47" s="517"/>
      <c r="D47" s="507"/>
      <c r="E47" s="507"/>
      <c r="F47" s="508" t="e">
        <f>IF(MAX(D44,E44,F44)=D44,"2024",IF(MAX(D44,E44,F44)=E44,"2025","2026"))</f>
        <v>#N/A</v>
      </c>
      <c r="G47" s="343"/>
      <c r="H47" s="369"/>
    </row>
    <row r="48" spans="1:27" x14ac:dyDescent="0.25">
      <c r="A48" s="434" t="s">
        <v>714</v>
      </c>
    </row>
    <row r="49" spans="1:1" x14ac:dyDescent="0.25">
      <c r="A49" s="435" t="s">
        <v>713</v>
      </c>
    </row>
  </sheetData>
  <sheetProtection algorithmName="SHA-512" hashValue="LR0lGTyEvHcpLKpbtCE7PN4kXOU7kowp60GmZKOoR7sWE8ei5liaRYaTjjp9xvDSncB14Eriom1WMWREPAx8oA==" saltValue="BWrCvAjIhW1yP9xBbe4UkQ==" spinCount="100000" sheet="1" objects="1" scenarios="1"/>
  <mergeCells count="6">
    <mergeCell ref="A27:F27"/>
    <mergeCell ref="A1:H1"/>
    <mergeCell ref="C3:D3"/>
    <mergeCell ref="C4:D4"/>
    <mergeCell ref="A5:H5"/>
    <mergeCell ref="A2:H2"/>
  </mergeCells>
  <pageMargins left="7.6874999999999999E-2" right="0.7" top="0.8598958333333333"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C00B7297-23D7-452F-AED1-D10D691C9164}">
            <xm:f>'Data Entry Page'!$J$5="No"</xm:f>
            <x14:dxf>
              <fill>
                <patternFill>
                  <bgColor theme="1"/>
                </patternFill>
              </fill>
            </x14:dxf>
          </x14:cfRule>
          <xm:sqref>A27:F47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DA448-F709-43D4-A3D4-4826D1C2AE85}">
  <sheetPr>
    <tabColor rgb="FF7030A0"/>
  </sheetPr>
  <dimension ref="A1:AD49"/>
  <sheetViews>
    <sheetView view="pageLayout" zoomScaleNormal="80" workbookViewId="0">
      <selection activeCell="D14" sqref="D14"/>
    </sheetView>
  </sheetViews>
  <sheetFormatPr defaultRowHeight="15" x14ac:dyDescent="0.25"/>
  <cols>
    <col min="1" max="1" width="7.28515625" style="187" customWidth="1"/>
    <col min="2" max="2" width="109.85546875" style="347" customWidth="1"/>
    <col min="3" max="3" width="2"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1159</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678</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1086</v>
      </c>
      <c r="C3" s="625" t="e">
        <f>WADA!E3</f>
        <v>#N/A</v>
      </c>
      <c r="D3" s="625"/>
      <c r="E3" s="333"/>
      <c r="F3" s="333"/>
      <c r="G3" s="346" t="s">
        <v>101</v>
      </c>
      <c r="H3" s="334">
        <f>'Data Entry Page'!G5</f>
        <v>0</v>
      </c>
      <c r="K3" s="189"/>
      <c r="L3" s="187"/>
      <c r="M3" s="83"/>
      <c r="N3" s="84"/>
      <c r="O3" s="84"/>
      <c r="P3" s="84"/>
      <c r="Q3" s="84"/>
      <c r="R3" s="84"/>
      <c r="S3" s="84"/>
      <c r="T3" s="84"/>
      <c r="U3" s="84"/>
      <c r="V3" s="90"/>
      <c r="W3" s="84"/>
      <c r="X3" s="84"/>
      <c r="AB3" s="190"/>
      <c r="AC3" s="190"/>
    </row>
    <row r="4" spans="1:30" x14ac:dyDescent="0.25">
      <c r="A4" s="331"/>
      <c r="B4" s="346" t="s">
        <v>1087</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1088</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524" t="s">
        <v>1238</v>
      </c>
      <c r="B6" s="200" t="s">
        <v>1239</v>
      </c>
      <c r="C6" s="474" t="s">
        <v>1242</v>
      </c>
      <c r="D6" s="567" t="s">
        <v>1002</v>
      </c>
      <c r="E6" s="567" t="s">
        <v>1003</v>
      </c>
      <c r="F6" s="569" t="s">
        <v>1004</v>
      </c>
      <c r="G6" s="351"/>
      <c r="H6" s="353"/>
      <c r="K6" s="188"/>
      <c r="L6" s="187"/>
      <c r="M6" s="190"/>
      <c r="N6" s="190"/>
      <c r="O6" s="190"/>
      <c r="P6" s="190"/>
      <c r="Q6" s="190"/>
      <c r="R6" s="190"/>
      <c r="S6" s="190"/>
      <c r="T6" s="190"/>
      <c r="U6" s="190"/>
      <c r="V6" s="193"/>
      <c r="W6" s="190"/>
      <c r="X6" s="190"/>
    </row>
    <row r="7" spans="1:30" x14ac:dyDescent="0.25">
      <c r="A7" s="476">
        <v>1</v>
      </c>
      <c r="B7" s="440" t="s">
        <v>1167</v>
      </c>
      <c r="C7" s="440"/>
      <c r="D7" s="195" t="e">
        <f>WAM!E58</f>
        <v>#N/A</v>
      </c>
      <c r="E7" s="195" t="e">
        <f>WAM!F58</f>
        <v>#N/A</v>
      </c>
      <c r="F7" s="487" t="e">
        <f>WAM!G58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1168</v>
      </c>
      <c r="C8" s="440"/>
      <c r="D8" s="195" t="e">
        <f>WADA!G43</f>
        <v>#N/A</v>
      </c>
      <c r="E8" s="195" t="e">
        <f>WADA!H43</f>
        <v>#N/A</v>
      </c>
      <c r="F8" s="487" t="e">
        <f>WADA!I43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1163</v>
      </c>
      <c r="C10" s="440"/>
      <c r="D10" s="348">
        <v>0.2</v>
      </c>
      <c r="E10" s="348">
        <v>0.2</v>
      </c>
      <c r="F10" s="513">
        <v>0.2</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1164</v>
      </c>
      <c r="C11" s="440"/>
      <c r="D11" s="348">
        <v>0.8</v>
      </c>
      <c r="E11" s="348">
        <v>0.8</v>
      </c>
      <c r="F11" s="513">
        <v>0.8</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1170</v>
      </c>
      <c r="C13" s="440"/>
      <c r="D13" s="195" t="e">
        <f t="shared" ref="D13:F14" si="0">D7*D10</f>
        <v>#N/A</v>
      </c>
      <c r="E13" s="195" t="e">
        <f t="shared" si="0"/>
        <v>#N/A</v>
      </c>
      <c r="F13" s="195"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1169</v>
      </c>
      <c r="C14" s="440"/>
      <c r="D14" s="195" t="e">
        <f t="shared" si="0"/>
        <v>#N/A</v>
      </c>
      <c r="E14" s="195" t="e">
        <f t="shared" si="0"/>
        <v>#N/A</v>
      </c>
      <c r="F14" s="195"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1165</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1083</v>
      </c>
      <c r="C17" s="442"/>
      <c r="D17" s="364" t="e">
        <f>IF($H$4="K8",WAM!E22+WAM!E24,WAM!E22)</f>
        <v>#N/A</v>
      </c>
      <c r="E17" s="364" t="e">
        <f>IF($H$4="K8",WAM!F22+WAM!F24,WAM!F22)</f>
        <v>#N/A</v>
      </c>
      <c r="F17" s="515" t="e">
        <f>IF($H$4="K8",WAM!G22+WAM!G24,WAM!G22)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1178</v>
      </c>
      <c r="C18" s="442"/>
      <c r="D18" s="364" t="e">
        <f>IF($H$4="K8",WADA!G11+WADA!G13,WADA!G11)</f>
        <v>#N/A</v>
      </c>
      <c r="E18" s="364" t="e">
        <f>IF($H$4="K8",WADA!H11+WADA!H13,WADA!H11)</f>
        <v>#N/A</v>
      </c>
      <c r="F18" s="515" t="e">
        <f>IF($H$4="K8",WADA!I11+WADA!I13,WADA!I11)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1171</v>
      </c>
      <c r="C20" s="440"/>
      <c r="D20" s="195" t="e">
        <f>D13-(D17*'Comb WAM &amp; WADA FY26'!D10)</f>
        <v>#N/A</v>
      </c>
      <c r="E20" s="195" t="e">
        <f>E13-(WAM!E22*'Comb WAM &amp; WADA FY27'!E10)</f>
        <v>#N/A</v>
      </c>
      <c r="F20" s="487" t="e">
        <f>F13-(WAM!F22*'Comb WAM &amp; WADA FY27'!F10)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1179</v>
      </c>
      <c r="C21" s="440"/>
      <c r="D21" s="195" t="e">
        <f>D14-(D18*'Comb WAM &amp; WADA FY26'!D11)</f>
        <v>#N/A</v>
      </c>
      <c r="E21" s="195" t="e">
        <f>E14-(WADA!G11*'Comb WAM &amp; WADA FY27'!E11)</f>
        <v>#N/A</v>
      </c>
      <c r="F21" s="487" t="e">
        <f>F14-(WADA!H11*'Comb WAM &amp; WADA FY27'!F11)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1180</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1181</v>
      </c>
      <c r="C24" s="584"/>
      <c r="D24" s="578"/>
      <c r="E24" s="578"/>
      <c r="F24" s="585" t="e">
        <f>MAX(D22,E22,F22)+(F17*'Comb WAM &amp; WADA FY27'!F10)+F18*'Comb WAM &amp; WADA FY27'!F11</f>
        <v>#N/A</v>
      </c>
      <c r="G24" s="350"/>
      <c r="H24" s="356"/>
    </row>
    <row r="25" spans="1:27" x14ac:dyDescent="0.25">
      <c r="A25" s="505">
        <v>14</v>
      </c>
      <c r="B25" s="517" t="s">
        <v>1166</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699</v>
      </c>
      <c r="B27" s="631"/>
      <c r="C27" s="631"/>
      <c r="D27" s="631"/>
      <c r="E27" s="631"/>
      <c r="F27" s="631"/>
      <c r="G27" s="367"/>
      <c r="H27" s="368"/>
      <c r="I27" s="367"/>
    </row>
    <row r="28" spans="1:27" x14ac:dyDescent="0.25">
      <c r="A28" s="495" t="s">
        <v>1241</v>
      </c>
      <c r="B28" s="474" t="s">
        <v>664</v>
      </c>
      <c r="C28" s="474" t="s">
        <v>1242</v>
      </c>
      <c r="D28" s="522" t="s">
        <v>1002</v>
      </c>
      <c r="E28" s="522" t="s">
        <v>1003</v>
      </c>
      <c r="F28" s="523" t="s">
        <v>1004</v>
      </c>
      <c r="G28" s="325"/>
      <c r="H28" s="339"/>
    </row>
    <row r="29" spans="1:27" x14ac:dyDescent="0.25">
      <c r="A29" s="476">
        <v>1</v>
      </c>
      <c r="B29" s="440" t="s">
        <v>1167</v>
      </c>
      <c r="C29" s="440"/>
      <c r="D29" s="195" t="e">
        <f>WAM!E59</f>
        <v>#N/A</v>
      </c>
      <c r="E29" s="195" t="e">
        <f>WAM!F59</f>
        <v>#N/A</v>
      </c>
      <c r="F29" s="487" t="e">
        <f>WAM!G59</f>
        <v>#N/A</v>
      </c>
      <c r="G29" s="325"/>
      <c r="H29" s="339"/>
    </row>
    <row r="30" spans="1:27" x14ac:dyDescent="0.25">
      <c r="A30" s="476">
        <v>2</v>
      </c>
      <c r="B30" s="440" t="s">
        <v>1168</v>
      </c>
      <c r="C30" s="440"/>
      <c r="D30" s="195">
        <f>WADA!G46</f>
        <v>0</v>
      </c>
      <c r="E30" s="195">
        <f>WADA!H46</f>
        <v>0</v>
      </c>
      <c r="F30" s="487">
        <f>WADA!I46</f>
        <v>0</v>
      </c>
      <c r="G30" s="325"/>
      <c r="H30" s="339"/>
    </row>
    <row r="31" spans="1:27" x14ac:dyDescent="0.25">
      <c r="A31" s="509"/>
      <c r="B31" s="440"/>
      <c r="C31" s="440"/>
      <c r="D31" s="195"/>
      <c r="E31" s="195"/>
      <c r="F31" s="487"/>
      <c r="G31" s="325"/>
      <c r="H31" s="339"/>
    </row>
    <row r="32" spans="1:27" x14ac:dyDescent="0.25">
      <c r="A32" s="476">
        <v>3</v>
      </c>
      <c r="B32" s="440" t="s">
        <v>1163</v>
      </c>
      <c r="C32" s="440"/>
      <c r="D32" s="348">
        <f>D10</f>
        <v>0.2</v>
      </c>
      <c r="E32" s="348">
        <f t="shared" ref="E32:F32" si="3">E10</f>
        <v>0.2</v>
      </c>
      <c r="F32" s="513">
        <f t="shared" si="3"/>
        <v>0.2</v>
      </c>
      <c r="G32" s="325"/>
      <c r="H32" s="339"/>
    </row>
    <row r="33" spans="1:27" x14ac:dyDescent="0.25">
      <c r="A33" s="510">
        <v>4</v>
      </c>
      <c r="B33" s="440" t="s">
        <v>1164</v>
      </c>
      <c r="C33" s="440"/>
      <c r="D33" s="348">
        <f>D11</f>
        <v>0.8</v>
      </c>
      <c r="E33" s="348">
        <f t="shared" ref="E33:F33" si="4">E11</f>
        <v>0.8</v>
      </c>
      <c r="F33" s="513">
        <f t="shared" si="4"/>
        <v>0.8</v>
      </c>
      <c r="G33" s="325"/>
      <c r="H33" s="339"/>
    </row>
    <row r="34" spans="1:27" x14ac:dyDescent="0.25">
      <c r="A34" s="510"/>
      <c r="B34" s="440"/>
      <c r="C34" s="440"/>
      <c r="D34" s="195"/>
      <c r="E34" s="195"/>
      <c r="F34" s="487"/>
      <c r="G34" s="325"/>
      <c r="H34" s="339"/>
    </row>
    <row r="35" spans="1:27" x14ac:dyDescent="0.25">
      <c r="A35" s="510">
        <v>5</v>
      </c>
      <c r="B35" s="440" t="s">
        <v>1170</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1169</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1165</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1083</v>
      </c>
      <c r="C39" s="442"/>
      <c r="D39" s="364">
        <f>WAM!E23</f>
        <v>0</v>
      </c>
      <c r="E39" s="364">
        <f>WAM!F23</f>
        <v>0</v>
      </c>
      <c r="F39" s="515">
        <f>WAM!G23</f>
        <v>0</v>
      </c>
      <c r="G39" s="333"/>
      <c r="H39" s="337"/>
      <c r="Y39" s="187"/>
      <c r="Z39" s="187"/>
      <c r="AA39" s="187"/>
    </row>
    <row r="40" spans="1:27" x14ac:dyDescent="0.25">
      <c r="A40" s="511">
        <v>9</v>
      </c>
      <c r="B40" s="441" t="s">
        <v>1178</v>
      </c>
      <c r="C40" s="442"/>
      <c r="D40" s="364">
        <f>WADA!G12</f>
        <v>0</v>
      </c>
      <c r="E40" s="364">
        <f>WADA!H12</f>
        <v>0</v>
      </c>
      <c r="F40" s="515">
        <f>WADA!I12</f>
        <v>0</v>
      </c>
      <c r="G40" s="333"/>
      <c r="H40" s="337"/>
    </row>
    <row r="41" spans="1:27" x14ac:dyDescent="0.25">
      <c r="A41" s="509"/>
      <c r="B41" s="440"/>
      <c r="C41" s="440"/>
      <c r="D41" s="195"/>
      <c r="E41" s="195"/>
      <c r="F41" s="487"/>
      <c r="G41" s="333"/>
      <c r="H41" s="337"/>
    </row>
    <row r="42" spans="1:27" x14ac:dyDescent="0.25">
      <c r="A42" s="509">
        <v>10</v>
      </c>
      <c r="B42" s="440" t="s">
        <v>1171</v>
      </c>
      <c r="C42" s="440"/>
      <c r="D42" s="195" t="e">
        <f>D35-(D39*D32)</f>
        <v>#N/A</v>
      </c>
      <c r="E42" s="195" t="e">
        <f t="shared" ref="E42:F43" si="7">E35-(E39*E32)</f>
        <v>#N/A</v>
      </c>
      <c r="F42" s="487" t="e">
        <f t="shared" si="7"/>
        <v>#N/A</v>
      </c>
      <c r="G42" s="333"/>
      <c r="H42" s="337"/>
    </row>
    <row r="43" spans="1:27" x14ac:dyDescent="0.25">
      <c r="A43" s="476">
        <v>11</v>
      </c>
      <c r="B43" s="440" t="s">
        <v>1172</v>
      </c>
      <c r="C43" s="440"/>
      <c r="D43" s="195">
        <f>D36-(D40*D33)</f>
        <v>0</v>
      </c>
      <c r="E43" s="195">
        <f t="shared" si="7"/>
        <v>0</v>
      </c>
      <c r="F43" s="487">
        <f t="shared" si="7"/>
        <v>0</v>
      </c>
      <c r="G43" s="333"/>
      <c r="H43" s="337"/>
    </row>
    <row r="44" spans="1:27" ht="30" x14ac:dyDescent="0.25">
      <c r="A44" s="510">
        <v>12</v>
      </c>
      <c r="B44" s="440" t="s">
        <v>1173</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1188</v>
      </c>
      <c r="C46" s="443"/>
      <c r="D46" s="371"/>
      <c r="E46" s="371"/>
      <c r="F46" s="521" t="e">
        <f>MAX(D44,E44,F44)+(F39*'Comb WAM &amp; WADA FY26'!F32)+F40*'Comb WAM &amp; WADA FY26'!F33</f>
        <v>#N/A</v>
      </c>
      <c r="G46" s="333"/>
      <c r="H46" s="337"/>
    </row>
    <row r="47" spans="1:27" ht="15.75" thickBot="1" x14ac:dyDescent="0.3">
      <c r="A47" s="505">
        <v>14</v>
      </c>
      <c r="B47" s="517" t="s">
        <v>1187</v>
      </c>
      <c r="C47" s="517"/>
      <c r="D47" s="507"/>
      <c r="E47" s="507"/>
      <c r="F47" s="508" t="e">
        <f>IF(MAX(D44,E44,F44)=D44,"2024",IF(MAX(D44,E44,F44)=E44,"2025","2026"))</f>
        <v>#N/A</v>
      </c>
      <c r="G47" s="343"/>
      <c r="H47" s="369"/>
    </row>
    <row r="48" spans="1:27" x14ac:dyDescent="0.25">
      <c r="A48" s="434" t="s">
        <v>714</v>
      </c>
    </row>
    <row r="49" spans="1:1" x14ac:dyDescent="0.25">
      <c r="A49" s="435" t="s">
        <v>713</v>
      </c>
    </row>
  </sheetData>
  <sheetProtection algorithmName="SHA-512" hashValue="hYzdS1GRC4m3kXQ8poshMH6Y450isQdGPpoWqOuntkOo3EwxkYFLjwZ6dl6dBiCfSdznRaTs+zqML+zqmOYA6Q==" saltValue="DdjE+eIndLQl/eh1CpjWFw==" spinCount="100000" sheet="1" objects="1" scenarios="1"/>
  <mergeCells count="6">
    <mergeCell ref="A27:F27"/>
    <mergeCell ref="A1:H1"/>
    <mergeCell ref="A2:H2"/>
    <mergeCell ref="C3:D3"/>
    <mergeCell ref="C4:D4"/>
    <mergeCell ref="A5:H5"/>
  </mergeCells>
  <pageMargins left="7.6874999999999999E-2" right="0.7" top="0.83281249999999996"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289B6EF8-2BF3-4DFD-9A59-B0462B03B4DB}">
            <xm:f>'Data Entry Page'!$J$5="No"</xm:f>
            <x14:dxf>
              <fill>
                <patternFill>
                  <bgColor theme="1"/>
                </patternFill>
              </fill>
            </x14:dxf>
          </x14:cfRule>
          <xm:sqref>A27:F47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B48C-5D1E-43F2-B58A-3452EA328680}">
  <sheetPr>
    <tabColor rgb="FF7030A0"/>
  </sheetPr>
  <dimension ref="A1:AD49"/>
  <sheetViews>
    <sheetView view="pageLayout" zoomScaleNormal="80" workbookViewId="0">
      <selection activeCell="F14" sqref="F14"/>
    </sheetView>
  </sheetViews>
  <sheetFormatPr defaultRowHeight="15" x14ac:dyDescent="0.25"/>
  <cols>
    <col min="1" max="1" width="7.28515625" style="187" customWidth="1"/>
    <col min="2" max="2" width="109.140625" style="347" customWidth="1"/>
    <col min="3" max="3" width="2.1406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1159</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678</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1086</v>
      </c>
      <c r="C3" s="625" t="e">
        <f>WADA!E3</f>
        <v>#N/A</v>
      </c>
      <c r="D3" s="625"/>
      <c r="E3" s="333"/>
      <c r="F3" s="333"/>
      <c r="G3" s="346" t="s">
        <v>101</v>
      </c>
      <c r="H3" s="334">
        <f>'Data Entry Page'!G5</f>
        <v>0</v>
      </c>
      <c r="K3" s="189"/>
      <c r="L3" s="187"/>
      <c r="M3" s="83"/>
      <c r="N3" s="84"/>
      <c r="O3" s="84"/>
      <c r="P3" s="84"/>
      <c r="Q3" s="84"/>
      <c r="R3" s="84"/>
      <c r="S3" s="84"/>
      <c r="T3" s="84"/>
      <c r="U3" s="84"/>
      <c r="V3" s="90"/>
      <c r="W3" s="84"/>
      <c r="X3" s="84"/>
      <c r="AB3" s="190"/>
      <c r="AC3" s="190"/>
    </row>
    <row r="4" spans="1:30" x14ac:dyDescent="0.25">
      <c r="A4" s="331"/>
      <c r="B4" s="346" t="s">
        <v>1087</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1088</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524" t="s">
        <v>1238</v>
      </c>
      <c r="B6" s="200" t="s">
        <v>1239</v>
      </c>
      <c r="C6" s="474" t="s">
        <v>1242</v>
      </c>
      <c r="D6" s="567" t="s">
        <v>1003</v>
      </c>
      <c r="E6" s="567" t="s">
        <v>1004</v>
      </c>
      <c r="F6" s="569" t="s">
        <v>1005</v>
      </c>
      <c r="G6" s="351"/>
      <c r="H6" s="353"/>
      <c r="K6" s="188"/>
      <c r="L6" s="187"/>
      <c r="M6" s="190"/>
      <c r="N6" s="190"/>
      <c r="O6" s="190"/>
      <c r="P6" s="190"/>
      <c r="Q6" s="190"/>
      <c r="R6" s="190"/>
      <c r="S6" s="190"/>
      <c r="T6" s="190"/>
      <c r="U6" s="190"/>
      <c r="V6" s="193"/>
      <c r="W6" s="190"/>
      <c r="X6" s="190"/>
    </row>
    <row r="7" spans="1:30" x14ac:dyDescent="0.25">
      <c r="A7" s="476">
        <v>1</v>
      </c>
      <c r="B7" s="440" t="s">
        <v>1167</v>
      </c>
      <c r="C7" s="440"/>
      <c r="D7" s="195" t="e">
        <f>WAM!F58</f>
        <v>#N/A</v>
      </c>
      <c r="E7" s="195" t="e">
        <f>WAM!G58</f>
        <v>#N/A</v>
      </c>
      <c r="F7" s="487" t="e">
        <f>WAM!H58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1168</v>
      </c>
      <c r="C8" s="440"/>
      <c r="D8" s="195" t="e">
        <f>WADA!H43</f>
        <v>#N/A</v>
      </c>
      <c r="E8" s="195" t="e">
        <f>WADA!I43</f>
        <v>#N/A</v>
      </c>
      <c r="F8" s="487" t="e">
        <f>WADA!J43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1163</v>
      </c>
      <c r="C10" s="440"/>
      <c r="D10" s="348">
        <v>0.3</v>
      </c>
      <c r="E10" s="348">
        <v>0.3</v>
      </c>
      <c r="F10" s="513">
        <v>0.3</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1164</v>
      </c>
      <c r="C11" s="440"/>
      <c r="D11" s="348">
        <v>0.7</v>
      </c>
      <c r="E11" s="348">
        <v>0.7</v>
      </c>
      <c r="F11" s="513">
        <v>0.7</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1170</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1169</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1165</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1083</v>
      </c>
      <c r="C17" s="442"/>
      <c r="D17" s="364" t="e">
        <f>IF($H$4="K8",WAM!F22+WAM!F24,WAM!F22)</f>
        <v>#N/A</v>
      </c>
      <c r="E17" s="364" t="e">
        <f>IF($H$4="K8",WAM!G22+WAM!G24,WAM!G22)</f>
        <v>#N/A</v>
      </c>
      <c r="F17" s="515" t="e">
        <f>IF($H$4="K8",WAM!H22+WAM!H24,WAM!H22)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1178</v>
      </c>
      <c r="C18" s="442"/>
      <c r="D18" s="364" t="e">
        <f>IF($H$4="K8",WADA!H11+WADA!H13,WADA!H11)</f>
        <v>#N/A</v>
      </c>
      <c r="E18" s="364" t="e">
        <f>IF($H$4="K8",WADA!I11+WADA!I13,WADA!I11)</f>
        <v>#N/A</v>
      </c>
      <c r="F18" s="515" t="e">
        <f>IF($H$4="K8",WADA!J11+WADA!J13,WADA!J11)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1171</v>
      </c>
      <c r="C20" s="440"/>
      <c r="D20" s="195" t="e">
        <f>D13-(D17*'Comb WAM &amp; WADA FY28'!D10)</f>
        <v>#N/A</v>
      </c>
      <c r="E20" s="195" t="e">
        <f>E13-(WAM!E22*'Comb WAM &amp; WADA FY28'!E10)</f>
        <v>#N/A</v>
      </c>
      <c r="F20" s="487" t="e">
        <f>F13-(WAM!F22*'Comb WAM &amp; WADA FY28'!F10)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1179</v>
      </c>
      <c r="C21" s="440"/>
      <c r="D21" s="195" t="e">
        <f>D14-(D18*'Comb WAM &amp; WADA FY28'!D11)</f>
        <v>#N/A</v>
      </c>
      <c r="E21" s="195" t="e">
        <f>E14-(WADA!G11*'Comb WAM &amp; WADA FY28'!E11)</f>
        <v>#N/A</v>
      </c>
      <c r="F21" s="487" t="e">
        <f>F14-(WADA!H11*'Comb WAM &amp; WADA FY28'!F11)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1180</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1181</v>
      </c>
      <c r="C24" s="584"/>
      <c r="D24" s="578"/>
      <c r="E24" s="578"/>
      <c r="F24" s="585" t="e">
        <f>MAX(D22,E22,F22)+(F17*'Comb WAM &amp; WADA FY28'!F10)+F18*'Comb WAM &amp; WADA FY28'!F11</f>
        <v>#N/A</v>
      </c>
      <c r="G24" s="350"/>
      <c r="H24" s="356"/>
    </row>
    <row r="25" spans="1:27" x14ac:dyDescent="0.25">
      <c r="A25" s="505">
        <v>14</v>
      </c>
      <c r="B25" s="517" t="s">
        <v>1166</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699</v>
      </c>
      <c r="B27" s="631"/>
      <c r="C27" s="631"/>
      <c r="D27" s="631"/>
      <c r="E27" s="631"/>
      <c r="F27" s="631"/>
      <c r="G27" s="367"/>
      <c r="H27" s="368"/>
      <c r="I27" s="367"/>
    </row>
    <row r="28" spans="1:27" x14ac:dyDescent="0.25">
      <c r="A28" s="495" t="s">
        <v>1241</v>
      </c>
      <c r="B28" s="474" t="s">
        <v>664</v>
      </c>
      <c r="C28" s="474" t="s">
        <v>1242</v>
      </c>
      <c r="D28" s="522" t="s">
        <v>1003</v>
      </c>
      <c r="E28" s="522" t="s">
        <v>1004</v>
      </c>
      <c r="F28" s="523" t="s">
        <v>1005</v>
      </c>
      <c r="G28" s="325"/>
      <c r="H28" s="339"/>
    </row>
    <row r="29" spans="1:27" x14ac:dyDescent="0.25">
      <c r="A29" s="476">
        <v>1</v>
      </c>
      <c r="B29" s="440" t="s">
        <v>1167</v>
      </c>
      <c r="C29" s="440"/>
      <c r="D29" s="195" t="e">
        <f>WAM!E59</f>
        <v>#N/A</v>
      </c>
      <c r="E29" s="195" t="e">
        <f>WAM!F59</f>
        <v>#N/A</v>
      </c>
      <c r="F29" s="487" t="e">
        <f>WAM!G59</f>
        <v>#N/A</v>
      </c>
      <c r="G29" s="325"/>
      <c r="H29" s="339"/>
    </row>
    <row r="30" spans="1:27" x14ac:dyDescent="0.25">
      <c r="A30" s="476">
        <v>2</v>
      </c>
      <c r="B30" s="440" t="s">
        <v>1168</v>
      </c>
      <c r="C30" s="440"/>
      <c r="D30" s="195">
        <f>WADA!H46</f>
        <v>0</v>
      </c>
      <c r="E30" s="195">
        <f>WADA!I46</f>
        <v>0</v>
      </c>
      <c r="F30" s="487">
        <f>WADA!J46</f>
        <v>0</v>
      </c>
      <c r="G30" s="325"/>
      <c r="H30" s="339"/>
    </row>
    <row r="31" spans="1:27" x14ac:dyDescent="0.25">
      <c r="A31" s="509"/>
      <c r="B31" s="440"/>
      <c r="C31" s="440"/>
      <c r="D31" s="195"/>
      <c r="E31" s="195"/>
      <c r="F31" s="487"/>
      <c r="G31" s="325"/>
      <c r="H31" s="339"/>
    </row>
    <row r="32" spans="1:27" x14ac:dyDescent="0.25">
      <c r="A32" s="476">
        <v>3</v>
      </c>
      <c r="B32" s="440" t="s">
        <v>1163</v>
      </c>
      <c r="C32" s="440"/>
      <c r="D32" s="348">
        <f>D10</f>
        <v>0.3</v>
      </c>
      <c r="E32" s="348">
        <f t="shared" ref="E32:F32" si="3">E10</f>
        <v>0.3</v>
      </c>
      <c r="F32" s="513">
        <f t="shared" si="3"/>
        <v>0.3</v>
      </c>
      <c r="G32" s="325"/>
      <c r="H32" s="339"/>
    </row>
    <row r="33" spans="1:27" x14ac:dyDescent="0.25">
      <c r="A33" s="510">
        <v>4</v>
      </c>
      <c r="B33" s="440" t="s">
        <v>1164</v>
      </c>
      <c r="C33" s="440"/>
      <c r="D33" s="348">
        <f>D11</f>
        <v>0.7</v>
      </c>
      <c r="E33" s="348">
        <f t="shared" ref="E33:F33" si="4">E11</f>
        <v>0.7</v>
      </c>
      <c r="F33" s="513">
        <f t="shared" si="4"/>
        <v>0.7</v>
      </c>
      <c r="G33" s="325"/>
      <c r="H33" s="339"/>
    </row>
    <row r="34" spans="1:27" x14ac:dyDescent="0.25">
      <c r="A34" s="510"/>
      <c r="B34" s="440"/>
      <c r="C34" s="440"/>
      <c r="D34" s="195"/>
      <c r="E34" s="195"/>
      <c r="F34" s="487"/>
      <c r="G34" s="325"/>
      <c r="H34" s="339"/>
    </row>
    <row r="35" spans="1:27" x14ac:dyDescent="0.25">
      <c r="A35" s="510">
        <v>5</v>
      </c>
      <c r="B35" s="440" t="s">
        <v>1170</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1169</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1165</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1083</v>
      </c>
      <c r="C39" s="442"/>
      <c r="D39" s="364">
        <f>WAM!F23</f>
        <v>0</v>
      </c>
      <c r="E39" s="364">
        <f>WAM!G23</f>
        <v>0</v>
      </c>
      <c r="F39" s="515">
        <f>WAM!H23</f>
        <v>0</v>
      </c>
      <c r="G39" s="333"/>
      <c r="H39" s="337"/>
      <c r="Y39" s="187"/>
      <c r="Z39" s="187"/>
      <c r="AA39" s="187"/>
    </row>
    <row r="40" spans="1:27" x14ac:dyDescent="0.25">
      <c r="A40" s="511">
        <v>9</v>
      </c>
      <c r="B40" s="441" t="s">
        <v>1178</v>
      </c>
      <c r="C40" s="442"/>
      <c r="D40" s="364">
        <f>WADA!H12</f>
        <v>0</v>
      </c>
      <c r="E40" s="364">
        <f>WADA!I12</f>
        <v>0</v>
      </c>
      <c r="F40" s="515">
        <f>WADA!J12</f>
        <v>0</v>
      </c>
      <c r="G40" s="333"/>
      <c r="H40" s="337"/>
    </row>
    <row r="41" spans="1:27" x14ac:dyDescent="0.25">
      <c r="A41" s="509"/>
      <c r="B41" s="440"/>
      <c r="C41" s="440"/>
      <c r="D41" s="195"/>
      <c r="E41" s="195"/>
      <c r="F41" s="487"/>
      <c r="G41" s="333"/>
      <c r="H41" s="337"/>
    </row>
    <row r="42" spans="1:27" x14ac:dyDescent="0.25">
      <c r="A42" s="509">
        <v>10</v>
      </c>
      <c r="B42" s="440" t="s">
        <v>1171</v>
      </c>
      <c r="C42" s="440"/>
      <c r="D42" s="195" t="e">
        <f>D35-(D39*D32)</f>
        <v>#N/A</v>
      </c>
      <c r="E42" s="195" t="e">
        <f t="shared" ref="E42:F43" si="7">E35-(E39*E32)</f>
        <v>#N/A</v>
      </c>
      <c r="F42" s="487" t="e">
        <f t="shared" si="7"/>
        <v>#N/A</v>
      </c>
      <c r="G42" s="333"/>
      <c r="H42" s="337"/>
    </row>
    <row r="43" spans="1:27" x14ac:dyDescent="0.25">
      <c r="A43" s="476">
        <v>11</v>
      </c>
      <c r="B43" s="440" t="s">
        <v>1172</v>
      </c>
      <c r="C43" s="440"/>
      <c r="D43" s="195">
        <f>D36-(D40*D33)</f>
        <v>0</v>
      </c>
      <c r="E43" s="195">
        <f t="shared" si="7"/>
        <v>0</v>
      </c>
      <c r="F43" s="487">
        <f t="shared" si="7"/>
        <v>0</v>
      </c>
      <c r="G43" s="333"/>
      <c r="H43" s="337"/>
    </row>
    <row r="44" spans="1:27" ht="30" x14ac:dyDescent="0.25">
      <c r="A44" s="510">
        <v>12</v>
      </c>
      <c r="B44" s="440" t="s">
        <v>1173</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1188</v>
      </c>
      <c r="C46" s="443"/>
      <c r="D46" s="371"/>
      <c r="E46" s="371"/>
      <c r="F46" s="521" t="e">
        <f>MAX(D44,E44,F44)+(F39*'Comb WAM &amp; WADA FY26'!F32)+F40*'Comb WAM &amp; WADA FY26'!F33</f>
        <v>#N/A</v>
      </c>
      <c r="G46" s="333"/>
      <c r="H46" s="337"/>
    </row>
    <row r="47" spans="1:27" ht="15.75" thickBot="1" x14ac:dyDescent="0.3">
      <c r="A47" s="505">
        <v>14</v>
      </c>
      <c r="B47" s="517" t="s">
        <v>1187</v>
      </c>
      <c r="C47" s="517"/>
      <c r="D47" s="507"/>
      <c r="E47" s="507"/>
      <c r="F47" s="508" t="e">
        <f>IF(MAX(D44,E44,F44)=D44,"2024",IF(MAX(D44,E44,F44)=E44,"2025","2026"))</f>
        <v>#N/A</v>
      </c>
      <c r="G47" s="343"/>
      <c r="H47" s="369"/>
    </row>
    <row r="48" spans="1:27" x14ac:dyDescent="0.25">
      <c r="A48" s="434" t="s">
        <v>714</v>
      </c>
    </row>
    <row r="49" spans="1:1" x14ac:dyDescent="0.25">
      <c r="A49" s="435" t="s">
        <v>713</v>
      </c>
    </row>
  </sheetData>
  <sheetProtection algorithmName="SHA-512" hashValue="9xqCriA9pPASCXSzhyi3EAmuE4Y1tx8LrEwckQgKK4BzLir7FvPYjyngrD8WEMtskox/tTIIeWKrunf2iGgLQw==" saltValue="czOx7t32uHwftqrEWSTNqA==" spinCount="100000" sheet="1" objects="1" scenarios="1"/>
  <mergeCells count="6">
    <mergeCell ref="A27:F27"/>
    <mergeCell ref="A1:H1"/>
    <mergeCell ref="A2:H2"/>
    <mergeCell ref="C3:D3"/>
    <mergeCell ref="C4:D4"/>
    <mergeCell ref="A5:H5"/>
  </mergeCells>
  <pageMargins left="7.6874999999999999E-2" right="0.7" top="0.83281249999999996"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BEC40FF3-7F90-4454-988D-D6768AB0F623}">
            <xm:f>'Data Entry Page'!$J$5="No"</xm:f>
            <x14:dxf>
              <fill>
                <patternFill>
                  <bgColor theme="1"/>
                </patternFill>
              </fill>
            </x14:dxf>
          </x14:cfRule>
          <xm:sqref>A27:F47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20</vt:i4>
      </vt:variant>
    </vt:vector>
  </HeadingPairs>
  <TitlesOfParts>
    <vt:vector size="46" baseType="lpstr">
      <vt:lpstr>Disclaimer &amp; Changes</vt:lpstr>
      <vt:lpstr>PK</vt:lpstr>
      <vt:lpstr>Data Entry Page</vt:lpstr>
      <vt:lpstr>Formula Calculation</vt:lpstr>
      <vt:lpstr>WADA</vt:lpstr>
      <vt:lpstr>WAM</vt:lpstr>
      <vt:lpstr>Comb WAM &amp; WADA FY26</vt:lpstr>
      <vt:lpstr>Comb WAM &amp; WADA FY27</vt:lpstr>
      <vt:lpstr>Comb WAM &amp; WADA FY28</vt:lpstr>
      <vt:lpstr>Comb WAM &amp; WADA FY29</vt:lpstr>
      <vt:lpstr>Comb WAM &amp; WADA FY30</vt:lpstr>
      <vt:lpstr>Local (04-05) &amp; State (05-06)</vt:lpstr>
      <vt:lpstr>Small School Allocation</vt:lpstr>
      <vt:lpstr>June 2024 Prop C</vt:lpstr>
      <vt:lpstr>June 2024 Classroom Trust</vt:lpstr>
      <vt:lpstr>June 2023-24 BF Payment</vt:lpstr>
      <vt:lpstr>DVM</vt:lpstr>
      <vt:lpstr>June 2023 SS</vt:lpstr>
      <vt:lpstr>Local Effort 2007</vt:lpstr>
      <vt:lpstr>Local Effort 2022</vt:lpstr>
      <vt:lpstr>Local Effort 2023</vt:lpstr>
      <vt:lpstr>Local Effort 2024</vt:lpstr>
      <vt:lpstr>Local Effort 2025</vt:lpstr>
      <vt:lpstr>04-05 and 05-06 Revenue</vt:lpstr>
      <vt:lpstr>2006 WADA</vt:lpstr>
      <vt:lpstr>CEP</vt:lpstr>
      <vt:lpstr>'Comb WAM &amp; WADA FY26'!District_Code</vt:lpstr>
      <vt:lpstr>'Comb WAM &amp; WADA FY27'!District_Code</vt:lpstr>
      <vt:lpstr>'Comb WAM &amp; WADA FY28'!District_Code</vt:lpstr>
      <vt:lpstr>'Comb WAM &amp; WADA FY29'!District_Code</vt:lpstr>
      <vt:lpstr>'Comb WAM &amp; WADA FY30'!District_Code</vt:lpstr>
      <vt:lpstr>WAM!District_Code</vt:lpstr>
      <vt:lpstr>'Comb WAM &amp; WADA FY26'!Print_Area</vt:lpstr>
      <vt:lpstr>'Comb WAM &amp; WADA FY27'!Print_Area</vt:lpstr>
      <vt:lpstr>'Comb WAM &amp; WADA FY28'!Print_Area</vt:lpstr>
      <vt:lpstr>'Comb WAM &amp; WADA FY29'!Print_Area</vt:lpstr>
      <vt:lpstr>'Comb WAM &amp; WADA FY30'!Print_Area</vt:lpstr>
      <vt:lpstr>'Data Entry Page'!Print_Area</vt:lpstr>
      <vt:lpstr>'Disclaimer &amp; Changes'!Print_Area</vt:lpstr>
      <vt:lpstr>'Formula Calculation'!Print_Area</vt:lpstr>
      <vt:lpstr>'Local (04-05) &amp; State (05-06)'!Print_Area</vt:lpstr>
      <vt:lpstr>PK!Print_Area</vt:lpstr>
      <vt:lpstr>'Small School Allocation'!Print_Area</vt:lpstr>
      <vt:lpstr>WADA!Print_Area</vt:lpstr>
      <vt:lpstr>WAM!Print_Area</vt:lpstr>
      <vt:lpstr>'Formula Calculation'!Print_Titles</vt:lpstr>
    </vt:vector>
  </TitlesOfParts>
  <Company>Warrensburg R-VI School Dist.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Basic Formula Projection Tool</dc:title>
  <dc:creator>Missouri Department of Elementary and Secondary Education</dc:creator>
  <cp:lastModifiedBy>Tammy</cp:lastModifiedBy>
  <cp:lastPrinted>2024-08-28T19:27:41Z</cp:lastPrinted>
  <dcterms:created xsi:type="dcterms:W3CDTF">2005-09-12T12:22:17Z</dcterms:created>
  <dcterms:modified xsi:type="dcterms:W3CDTF">2024-12-20T15:17:09Z</dcterms:modified>
</cp:coreProperties>
</file>